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9.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10.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11.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drawings/drawing12.xml" ContentType="application/vnd.openxmlformats-officedocument.drawing+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drawings/drawing13.xml" ContentType="application/vnd.openxmlformats-officedocument.drawing+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T:\ca\catr\WAP\Website\Posted\Program Guidance Webpage\4. Program Forms\4-TDHCA Assessment Package\"/>
    </mc:Choice>
  </mc:AlternateContent>
  <xr:revisionPtr revIDLastSave="0" documentId="13_ncr:1_{96400EFC-9676-4489-B307-A3D042FAC741}" xr6:coauthVersionLast="47" xr6:coauthVersionMax="47" xr10:uidLastSave="{00000000-0000-0000-0000-000000000000}"/>
  <bookViews>
    <workbookView xWindow="28680" yWindow="-1545" windowWidth="29040" windowHeight="15840" tabRatio="734" activeTab="6" xr2:uid="{00000000-000D-0000-FFFF-FFFF00000000}"/>
  </bookViews>
  <sheets>
    <sheet name="Contact Info" sheetId="10" r:id="rId1"/>
    <sheet name="Blower Door Duct Blaster Data" sheetId="15" r:id="rId2"/>
    <sheet name="BD DB - DO NOT DELETE" sheetId="16" state="hidden" r:id="rId3"/>
    <sheet name="CAZ Testing Data" sheetId="17" r:id="rId4"/>
    <sheet name="Attic Vent Calc-Option 1 " sheetId="45" r:id="rId5"/>
    <sheet name="Attic Vent Calc-Option 2 " sheetId="69" r:id="rId6"/>
    <sheet name="Ref Replacement Tool" sheetId="67" r:id="rId7"/>
    <sheet name="Central HVAC Degradation Calc" sheetId="64" r:id="rId8"/>
    <sheet name="RAC Degradation Calc" sheetId="66" r:id="rId9"/>
    <sheet name="LIHEAP Priority List -23" sheetId="32" state="hidden" r:id="rId10"/>
    <sheet name="LIHEAP Priority List -26" sheetId="68" r:id="rId11"/>
    <sheet name="DOE SFSB PL Checklist HOT" sheetId="49" r:id="rId12"/>
    <sheet name="DOE MH PL Checklist HOT" sheetId="50" r:id="rId13"/>
    <sheet name="DOE LRMF PL Checklist HOT" sheetId="52" r:id="rId14"/>
    <sheet name="DOE SFSB PL Checklist MODERATE" sheetId="51" r:id="rId15"/>
    <sheet name="DOE MH PL Checklist MODERATE" sheetId="54" r:id="rId16"/>
    <sheet name="DOE LRMF PL Checklist MODERATE" sheetId="53" r:id="rId17"/>
    <sheet name="Sheet1" sheetId="65" state="hidden" r:id="rId18"/>
    <sheet name="Agency-County" sheetId="23" state="hidden" r:id="rId19"/>
  </sheets>
  <definedNames>
    <definedName name="CavityDepth">#REF!</definedName>
    <definedName name="Density">#REF!</definedName>
    <definedName name="_xlnm.Print_Area" localSheetId="4">'Attic Vent Calc-Option 1 '!$A$1:$J$53</definedName>
    <definedName name="_xlnm.Print_Area" localSheetId="1">'Blower Door Duct Blaster Data'!$A$1:$M$56</definedName>
    <definedName name="_xlnm.Print_Area" localSheetId="3">'CAZ Testing Data'!$A$1:$J$176</definedName>
    <definedName name="_xlnm.Print_Area" localSheetId="7">'Central HVAC Degradation Calc'!$A$1:$J$46</definedName>
    <definedName name="_xlnm.Print_Area" localSheetId="16">'DOE LRMF PL Checklist MODERATE'!$A$1:$M$97</definedName>
    <definedName name="_xlnm.Print_Area" localSheetId="11">'DOE SFSB PL Checklist HOT'!$A$2:$M$109</definedName>
    <definedName name="_xlnm.Print_Area" localSheetId="10">'LIHEAP Priority List -26'!$A$1:$AB$237</definedName>
    <definedName name="_xlnm.Print_Area" localSheetId="8">'RAC Degradation Calc'!$A$1:$D$43</definedName>
    <definedName name="_xlnm.Print_Area" localSheetId="6">'Ref Replacement Tool'!$A$1:$F$38</definedName>
    <definedName name="xfd">'CAZ Testing Data'!$L:$L</definedName>
    <definedName name="Z_6BA93A1E_DA3F_4332_8827_B6316607DEBE_.wvu.Cols" localSheetId="2" hidden="1">'BD DB - DO NOT DELETE'!$A:$AA</definedName>
    <definedName name="Z_6BA93A1E_DA3F_4332_8827_B6316607DEBE_.wvu.Cols" localSheetId="1" hidden="1">'Blower Door Duct Blaster Data'!$N:$XFD</definedName>
    <definedName name="Z_6BA93A1E_DA3F_4332_8827_B6316607DEBE_.wvu.Rows" localSheetId="1" hidden="1">'Blower Door Duct Blaster Data'!$117:$1048576</definedName>
    <definedName name="Z_96E0CE35_E0EB_45AA_9D9A_2D49B43AC525_.wvu.Cols" localSheetId="2" hidden="1">'BD DB - DO NOT DELETE'!$A:$AA</definedName>
    <definedName name="Z_96E0CE35_E0EB_45AA_9D9A_2D49B43AC525_.wvu.Cols" localSheetId="1" hidden="1">'Blower Door Duct Blaster Data'!$N:$XFD</definedName>
    <definedName name="Z_96E0CE35_E0EB_45AA_9D9A_2D49B43AC525_.wvu.Rows" localSheetId="1" hidden="1">'Blower Door Duct Blaster Data'!$117:$1048576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69" l="1"/>
  <c r="H53" i="69"/>
  <c r="F53" i="69"/>
  <c r="I52" i="69"/>
  <c r="H52" i="69"/>
  <c r="F52" i="69"/>
  <c r="I51" i="69"/>
  <c r="H51" i="69"/>
  <c r="F51" i="69"/>
  <c r="I50" i="69"/>
  <c r="H50" i="69"/>
  <c r="F50" i="69"/>
  <c r="I49" i="69"/>
  <c r="H49" i="69"/>
  <c r="F49" i="69"/>
  <c r="I47" i="69"/>
  <c r="H47" i="69"/>
  <c r="F47" i="69"/>
  <c r="I46" i="69"/>
  <c r="H46" i="69"/>
  <c r="F46" i="69"/>
  <c r="I45" i="69"/>
  <c r="H45" i="69"/>
  <c r="F45" i="69"/>
  <c r="I44" i="69"/>
  <c r="H44" i="69"/>
  <c r="F44" i="69"/>
  <c r="I43" i="69"/>
  <c r="I54" i="69" s="1"/>
  <c r="H43" i="69"/>
  <c r="F43" i="69"/>
  <c r="I36" i="69"/>
  <c r="H36" i="69"/>
  <c r="F36" i="69"/>
  <c r="I35" i="69"/>
  <c r="H35" i="69"/>
  <c r="F35" i="69"/>
  <c r="I34" i="69"/>
  <c r="H34" i="69"/>
  <c r="F34" i="69"/>
  <c r="I33" i="69"/>
  <c r="H33" i="69"/>
  <c r="F33" i="69"/>
  <c r="I32" i="69"/>
  <c r="H32" i="69"/>
  <c r="F32" i="69"/>
  <c r="I30" i="69"/>
  <c r="H30" i="69"/>
  <c r="F30" i="69"/>
  <c r="I29" i="69"/>
  <c r="H29" i="69"/>
  <c r="F29" i="69"/>
  <c r="I28" i="69"/>
  <c r="H28" i="69"/>
  <c r="F28" i="69"/>
  <c r="I27" i="69"/>
  <c r="H27" i="69"/>
  <c r="F27" i="69"/>
  <c r="I26" i="69"/>
  <c r="H26" i="69"/>
  <c r="F26" i="69"/>
  <c r="I25" i="69"/>
  <c r="H25" i="69"/>
  <c r="F25" i="69"/>
  <c r="I24" i="69"/>
  <c r="H24" i="69"/>
  <c r="F24" i="69"/>
  <c r="M23" i="69"/>
  <c r="I23" i="69"/>
  <c r="H23" i="69"/>
  <c r="F23" i="69"/>
  <c r="I22" i="69"/>
  <c r="H22" i="69"/>
  <c r="F22" i="69"/>
  <c r="I21" i="69"/>
  <c r="I37" i="69" s="1"/>
  <c r="H21" i="69"/>
  <c r="F21" i="69"/>
  <c r="C15" i="69"/>
  <c r="E15" i="69" s="1"/>
  <c r="I14" i="69"/>
  <c r="H14" i="69"/>
  <c r="I13" i="69"/>
  <c r="H13" i="69"/>
  <c r="H15" i="69" s="1"/>
  <c r="C8" i="69"/>
  <c r="G7" i="69"/>
  <c r="C7" i="69"/>
  <c r="V223" i="68" l="1"/>
  <c r="W189" i="68"/>
  <c r="W183" i="68"/>
  <c r="W180" i="68" s="1"/>
  <c r="W170" i="68"/>
  <c r="W164" i="68"/>
  <c r="W151" i="68"/>
  <c r="W150" i="68"/>
  <c r="W148" i="68"/>
  <c r="W146" i="68"/>
  <c r="W144" i="68"/>
  <c r="W143" i="68"/>
  <c r="W142" i="68"/>
  <c r="W130" i="68"/>
  <c r="W119" i="68"/>
  <c r="W82" i="68"/>
  <c r="W69" i="68"/>
  <c r="W42" i="68"/>
  <c r="W27" i="68"/>
  <c r="B31" i="67"/>
  <c r="D35" i="67" s="1"/>
  <c r="D36" i="67" s="1"/>
  <c r="D37" i="67" s="1"/>
  <c r="C28" i="67"/>
  <c r="A40" i="64"/>
  <c r="A39" i="64"/>
  <c r="X142" i="68" l="1"/>
  <c r="X164" i="68"/>
  <c r="C40" i="66"/>
  <c r="D38" i="66" s="1"/>
  <c r="B34" i="66"/>
  <c r="B29" i="66"/>
  <c r="B30" i="66" s="1"/>
  <c r="D40" i="66" s="1"/>
  <c r="C10" i="66"/>
  <c r="B14" i="66" s="1"/>
  <c r="D18" i="66" s="1"/>
  <c r="D19" i="66" s="1"/>
  <c r="D20" i="66" s="1"/>
  <c r="H7" i="65"/>
  <c r="F7" i="65"/>
  <c r="E7" i="65"/>
  <c r="D7" i="65"/>
  <c r="C7" i="65"/>
  <c r="B7" i="65"/>
  <c r="A7" i="65"/>
  <c r="J5" i="65"/>
  <c r="H5" i="65"/>
  <c r="I5" i="65" s="1"/>
  <c r="I35" i="64"/>
  <c r="I34" i="64"/>
  <c r="I33" i="64" s="1"/>
  <c r="J33" i="64"/>
  <c r="F32" i="64"/>
  <c r="E32" i="64"/>
  <c r="D32" i="64"/>
  <c r="C32" i="64"/>
  <c r="C37" i="64" s="1"/>
  <c r="B32" i="64"/>
  <c r="A32" i="64"/>
  <c r="A37" i="64" s="1"/>
  <c r="I21" i="64"/>
  <c r="J16" i="64"/>
  <c r="H15" i="64"/>
  <c r="I16" i="64" s="1"/>
  <c r="A15" i="64"/>
  <c r="I13" i="64"/>
  <c r="H13" i="64"/>
  <c r="F13" i="64"/>
  <c r="E13" i="64"/>
  <c r="D13" i="64"/>
  <c r="G13" i="64" s="1"/>
  <c r="H14" i="64" s="1"/>
  <c r="C13" i="64"/>
  <c r="B13" i="64"/>
  <c r="A13" i="64"/>
  <c r="I12" i="64"/>
  <c r="G15" i="64" l="1"/>
  <c r="C40" i="64"/>
  <c r="B40" i="64"/>
  <c r="G32" i="64"/>
  <c r="B39" i="64"/>
  <c r="A19" i="64"/>
  <c r="C19" i="64"/>
  <c r="B19" i="64"/>
  <c r="C39" i="64"/>
  <c r="C21" i="64"/>
  <c r="D39" i="64"/>
  <c r="A21" i="64"/>
  <c r="A10" i="64"/>
  <c r="B37" i="64"/>
  <c r="H37" i="64" s="1"/>
  <c r="H38" i="64" l="1"/>
  <c r="D40" i="64"/>
  <c r="G39" i="64"/>
  <c r="H20" i="64"/>
  <c r="B21" i="64" s="1"/>
  <c r="D21" i="64" s="1"/>
  <c r="J21" i="64" s="1"/>
  <c r="H22" i="64" s="1"/>
  <c r="G40" i="64"/>
  <c r="H24" i="15"/>
  <c r="H40" i="64" l="1"/>
  <c r="H42" i="64" s="1"/>
  <c r="H39" i="64"/>
  <c r="H41" i="64" s="1"/>
  <c r="B2" i="54"/>
  <c r="B2" i="53"/>
  <c r="B2" i="52"/>
  <c r="B2" i="51"/>
  <c r="B2" i="50" l="1"/>
  <c r="B2" i="49"/>
  <c r="F8" i="45" l="1"/>
  <c r="H8" i="45"/>
  <c r="I8" i="45" s="1"/>
  <c r="F9" i="45"/>
  <c r="H9" i="45"/>
  <c r="I9" i="45" s="1"/>
  <c r="F10" i="45"/>
  <c r="H10" i="45"/>
  <c r="F11" i="45"/>
  <c r="I11" i="45" s="1"/>
  <c r="H11" i="45"/>
  <c r="F12" i="45"/>
  <c r="H12" i="45"/>
  <c r="I12" i="45" s="1"/>
  <c r="F13" i="45"/>
  <c r="H13" i="45"/>
  <c r="I13" i="45" s="1"/>
  <c r="F14" i="45"/>
  <c r="H14" i="45"/>
  <c r="F15" i="45"/>
  <c r="H15" i="45"/>
  <c r="F16" i="45"/>
  <c r="H16" i="45"/>
  <c r="I16" i="45"/>
  <c r="F17" i="45"/>
  <c r="H17" i="45"/>
  <c r="I17" i="45" s="1"/>
  <c r="H22" i="45"/>
  <c r="H24" i="45"/>
  <c r="H26" i="45"/>
  <c r="H27" i="45"/>
  <c r="F32" i="45"/>
  <c r="H32" i="45"/>
  <c r="I32" i="45"/>
  <c r="F33" i="45"/>
  <c r="H33" i="45"/>
  <c r="I33" i="45" s="1"/>
  <c r="F34" i="45"/>
  <c r="H34" i="45"/>
  <c r="F35" i="45"/>
  <c r="H35" i="45"/>
  <c r="F36" i="45"/>
  <c r="H36" i="45"/>
  <c r="I36" i="45"/>
  <c r="F37" i="45"/>
  <c r="H37" i="45"/>
  <c r="I41" i="45"/>
  <c r="I42" i="45"/>
  <c r="I51" i="45"/>
  <c r="I53" i="45"/>
  <c r="I34" i="45" l="1"/>
  <c r="I10" i="45"/>
  <c r="I35" i="45"/>
  <c r="I14" i="45"/>
  <c r="I19" i="45" s="1"/>
  <c r="I37" i="45"/>
  <c r="I15" i="45"/>
  <c r="I18" i="45"/>
  <c r="I49" i="45" s="1"/>
  <c r="I43" i="45"/>
  <c r="I39" i="45"/>
  <c r="W138" i="32" l="1"/>
  <c r="V159" i="32"/>
  <c r="W142" i="32"/>
  <c r="W137" i="32"/>
  <c r="W134" i="32" s="1"/>
  <c r="W132" i="32"/>
  <c r="W127" i="32"/>
  <c r="W124" i="32" s="1"/>
  <c r="W122" i="32"/>
  <c r="W118" i="32" s="1"/>
  <c r="W110" i="32"/>
  <c r="W103" i="32"/>
  <c r="W98" i="32"/>
  <c r="W95" i="32"/>
  <c r="W94" i="32"/>
  <c r="W93" i="32"/>
  <c r="W90" i="32"/>
  <c r="W85" i="32"/>
  <c r="W75" i="32"/>
  <c r="W69" i="32"/>
  <c r="W64" i="32"/>
  <c r="W54" i="32"/>
  <c r="W47" i="32"/>
  <c r="W40" i="32"/>
  <c r="E2" i="32"/>
  <c r="B2" i="32"/>
  <c r="X103" i="32" l="1"/>
  <c r="W97" i="32"/>
  <c r="W96" i="32"/>
  <c r="W99" i="32"/>
  <c r="X93" i="32" l="1"/>
  <c r="E59" i="17"/>
  <c r="J4" i="15" l="1"/>
  <c r="C4" i="15"/>
  <c r="F6" i="17" l="1"/>
  <c r="F5" i="17"/>
  <c r="C5" i="17"/>
  <c r="H108" i="17" l="1"/>
  <c r="H92" i="17" l="1"/>
  <c r="H138" i="17"/>
  <c r="H140" i="17"/>
  <c r="H139" i="17"/>
  <c r="H141" i="17"/>
  <c r="H104" i="17"/>
  <c r="H93" i="17"/>
  <c r="H94" i="17"/>
  <c r="H91" i="17"/>
  <c r="H144" i="17" l="1"/>
  <c r="C21" i="16" l="1"/>
  <c r="C20" i="16"/>
  <c r="C19" i="16"/>
  <c r="C18" i="16"/>
  <c r="C17" i="16"/>
  <c r="C16" i="16"/>
  <c r="J15" i="16"/>
  <c r="I15" i="16"/>
  <c r="C15" i="16"/>
  <c r="C14" i="16"/>
  <c r="J13" i="16"/>
  <c r="I13" i="16"/>
  <c r="H13" i="16"/>
  <c r="C11" i="16"/>
  <c r="J10" i="16"/>
  <c r="I10" i="16"/>
  <c r="H10" i="16"/>
  <c r="C10" i="16"/>
  <c r="V9" i="16"/>
  <c r="C9" i="16"/>
  <c r="R8" i="16"/>
  <c r="C8" i="16"/>
  <c r="C7" i="16"/>
  <c r="C6" i="16"/>
  <c r="C5" i="16"/>
  <c r="C4" i="16"/>
  <c r="C3" i="16"/>
  <c r="K2" i="16"/>
  <c r="K8" i="16" s="1"/>
  <c r="J2" i="16"/>
  <c r="J27" i="16" s="1"/>
  <c r="I2" i="16"/>
  <c r="I27" i="16" s="1"/>
  <c r="H2" i="16"/>
  <c r="H27" i="16" s="1"/>
  <c r="G2" i="16"/>
  <c r="G14" i="16" s="1"/>
  <c r="O1" i="16"/>
  <c r="M6" i="15" s="1"/>
  <c r="M1" i="16"/>
  <c r="K6" i="15" s="1"/>
  <c r="T8" i="16" s="1"/>
  <c r="F44" i="15"/>
  <c r="H43" i="15"/>
  <c r="J42" i="15"/>
  <c r="G42" i="15"/>
  <c r="F42" i="15"/>
  <c r="E42" i="15"/>
  <c r="D42" i="15"/>
  <c r="C42" i="15"/>
  <c r="B42" i="15"/>
  <c r="A42" i="15"/>
  <c r="J41" i="15"/>
  <c r="J40" i="15"/>
  <c r="H40" i="15"/>
  <c r="G40" i="15"/>
  <c r="F40" i="15"/>
  <c r="E40" i="15"/>
  <c r="D40" i="15"/>
  <c r="C40" i="15"/>
  <c r="B40" i="15"/>
  <c r="A40" i="15"/>
  <c r="J39" i="15"/>
  <c r="H38" i="15"/>
  <c r="G38" i="15"/>
  <c r="F38" i="15"/>
  <c r="E38" i="15"/>
  <c r="D38" i="15"/>
  <c r="C38" i="15"/>
  <c r="B38" i="15"/>
  <c r="A38" i="15"/>
  <c r="M33" i="15"/>
  <c r="M31" i="15"/>
  <c r="M29" i="15"/>
  <c r="M13" i="15"/>
  <c r="I49" i="15" s="1"/>
  <c r="M11" i="15"/>
  <c r="I48" i="15" s="1"/>
  <c r="K7" i="16" l="1"/>
  <c r="H5" i="16"/>
  <c r="G5" i="16"/>
  <c r="G9" i="16"/>
  <c r="K15" i="16"/>
  <c r="K5" i="16"/>
  <c r="H9" i="16"/>
  <c r="K11" i="16"/>
  <c r="H14" i="16"/>
  <c r="G17" i="16"/>
  <c r="G18" i="16" s="1"/>
  <c r="K27" i="16"/>
  <c r="G3" i="16"/>
  <c r="I9" i="16"/>
  <c r="G12" i="16"/>
  <c r="I14" i="16"/>
  <c r="H17" i="16"/>
  <c r="H23" i="16" s="1"/>
  <c r="K13" i="16"/>
  <c r="H3" i="16"/>
  <c r="J9" i="16"/>
  <c r="H12" i="16"/>
  <c r="J14" i="16"/>
  <c r="I17" i="16"/>
  <c r="I3" i="16"/>
  <c r="G7" i="16"/>
  <c r="K9" i="16"/>
  <c r="I12" i="16"/>
  <c r="K14" i="16"/>
  <c r="J17" i="16"/>
  <c r="J3" i="16"/>
  <c r="H7" i="16"/>
  <c r="J12" i="16"/>
  <c r="K17" i="16"/>
  <c r="K28" i="16" s="1"/>
  <c r="K10" i="16"/>
  <c r="K3" i="16"/>
  <c r="I7" i="16"/>
  <c r="K12" i="16"/>
  <c r="G15" i="16"/>
  <c r="I5" i="16"/>
  <c r="J5" i="16"/>
  <c r="J7" i="16"/>
  <c r="G10" i="16"/>
  <c r="G13" i="16"/>
  <c r="H15" i="16"/>
  <c r="P8" i="16"/>
  <c r="N8" i="16"/>
  <c r="V8" i="16" s="1"/>
  <c r="V10" i="16" s="1"/>
  <c r="M9" i="15" s="1"/>
  <c r="I46" i="15" s="1"/>
  <c r="G19" i="16"/>
  <c r="G21" i="16"/>
  <c r="I23" i="16"/>
  <c r="J19" i="16"/>
  <c r="J21" i="16"/>
  <c r="H33" i="16"/>
  <c r="K19" i="16"/>
  <c r="K21" i="16"/>
  <c r="H24" i="16"/>
  <c r="J28" i="16"/>
  <c r="H31" i="16"/>
  <c r="J33" i="16"/>
  <c r="G4" i="16"/>
  <c r="G8" i="16"/>
  <c r="H4" i="16"/>
  <c r="H6" i="16"/>
  <c r="H8" i="16"/>
  <c r="G11" i="16"/>
  <c r="H29" i="16"/>
  <c r="J31" i="16"/>
  <c r="I4" i="16"/>
  <c r="I6" i="16"/>
  <c r="I8" i="16"/>
  <c r="H11" i="16"/>
  <c r="G27" i="16"/>
  <c r="H34" i="16"/>
  <c r="J4" i="16"/>
  <c r="J6" i="16"/>
  <c r="J8" i="16"/>
  <c r="I11" i="16"/>
  <c r="J18" i="16"/>
  <c r="K4" i="16"/>
  <c r="K6" i="16"/>
  <c r="J11" i="16"/>
  <c r="K18" i="16"/>
  <c r="K20" i="16"/>
  <c r="G23" i="16"/>
  <c r="K29" i="16"/>
  <c r="H28" i="16"/>
  <c r="G6" i="16"/>
  <c r="H22" i="16"/>
  <c r="G29" i="16"/>
  <c r="I31" i="16"/>
  <c r="K33" i="16"/>
  <c r="G34" i="16" l="1"/>
  <c r="I32" i="16"/>
  <c r="I30" i="16"/>
  <c r="I28" i="16"/>
  <c r="K31" i="16"/>
  <c r="G20" i="16"/>
  <c r="I19" i="16"/>
  <c r="K34" i="16"/>
  <c r="K32" i="16"/>
  <c r="K30" i="16"/>
  <c r="K23" i="16"/>
  <c r="K24" i="16"/>
  <c r="G32" i="16"/>
  <c r="I24" i="16"/>
  <c r="H19" i="16"/>
  <c r="H21" i="16"/>
  <c r="I34" i="16"/>
  <c r="I21" i="16"/>
  <c r="I22" i="16"/>
  <c r="J24" i="16"/>
  <c r="J30" i="16"/>
  <c r="J23" i="16"/>
  <c r="J22" i="16"/>
  <c r="I20" i="16"/>
  <c r="J32" i="16"/>
  <c r="G30" i="16"/>
  <c r="G33" i="16"/>
  <c r="G28" i="16"/>
  <c r="G24" i="16"/>
  <c r="I29" i="16"/>
  <c r="J29" i="16"/>
  <c r="H20" i="16"/>
  <c r="G22" i="16"/>
  <c r="J34" i="16"/>
  <c r="K22" i="16"/>
  <c r="H18" i="16"/>
  <c r="I33" i="16"/>
  <c r="H32" i="16"/>
  <c r="J20" i="16"/>
  <c r="I18" i="16"/>
  <c r="G31" i="16"/>
  <c r="H30" i="16"/>
  <c r="J7" i="65" l="1"/>
  <c r="G7"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Director</author>
  </authors>
  <commentList>
    <comment ref="C12" authorId="0" shapeId="0" xr:uid="{504CEC50-FD3A-4A22-8FBB-B54932891A07}">
      <text>
        <r>
          <rPr>
            <b/>
            <sz val="9"/>
            <color indexed="81"/>
            <rFont val="Tahoma"/>
            <family val="2"/>
          </rPr>
          <t>This rule includes existing ventilation and added ventilation</t>
        </r>
        <r>
          <rPr>
            <sz val="9"/>
            <color indexed="81"/>
            <rFont val="Tahoma"/>
            <family val="2"/>
          </rPr>
          <t xml:space="preserve">
</t>
        </r>
      </text>
    </comment>
  </commentList>
</comments>
</file>

<file path=xl/sharedStrings.xml><?xml version="1.0" encoding="utf-8"?>
<sst xmlns="http://schemas.openxmlformats.org/spreadsheetml/2006/main" count="2137" uniqueCount="1117">
  <si>
    <t xml:space="preserve"> </t>
  </si>
  <si>
    <t>Pa</t>
  </si>
  <si>
    <t>CAZ Depressurization Limits</t>
  </si>
  <si>
    <t>CAZ Depressurization Limit Table</t>
  </si>
  <si>
    <t>Job #</t>
  </si>
  <si>
    <t>Client's Name</t>
  </si>
  <si>
    <t xml:space="preserve">For best accessibility, use the arrow keys to navigate through this form. </t>
  </si>
  <si>
    <t>If the SIR is 1 or greater, replace the unit</t>
  </si>
  <si>
    <t>Savings to Investment Ratio (SIR)</t>
  </si>
  <si>
    <t>Expected Life Savings</t>
  </si>
  <si>
    <t>Annual Savings</t>
  </si>
  <si>
    <t>Cost of Replacement</t>
  </si>
  <si>
    <t>Annual Usage</t>
  </si>
  <si>
    <t>Hours in a year</t>
  </si>
  <si>
    <t xml:space="preserve">kWh Reading </t>
  </si>
  <si>
    <t>Time metered</t>
  </si>
  <si>
    <t>Replacement</t>
  </si>
  <si>
    <t xml:space="preserve">Existing </t>
  </si>
  <si>
    <t>LIHEAP WAP Replacement Tool for Refrigerator</t>
  </si>
  <si>
    <t>Door Swing</t>
  </si>
  <si>
    <t>Cubic Feet</t>
  </si>
  <si>
    <t>New Refrigerator Information</t>
  </si>
  <si>
    <t>can be removed from the home and the new unit can be installed in the proper location.</t>
  </si>
  <si>
    <t>CAUTION: Verify the dimensions of the existing unit and doorways to ensure that the existing unit</t>
  </si>
  <si>
    <t>Comments:</t>
  </si>
  <si>
    <t>Existing Door Seal Condition:</t>
  </si>
  <si>
    <t>Cubic Feet:</t>
  </si>
  <si>
    <t>Color:</t>
  </si>
  <si>
    <t>Serial Number:</t>
  </si>
  <si>
    <t>Model Number:</t>
  </si>
  <si>
    <t>Manufacturer:</t>
  </si>
  <si>
    <t>Existing Refrigerator Location:</t>
  </si>
  <si>
    <t>List unit to be relinquished prior to replacement</t>
  </si>
  <si>
    <t>Refrigerator Replacement Form</t>
  </si>
  <si>
    <t>http://www.nrel.gov/docs/fy06osti/38238.pdf</t>
  </si>
  <si>
    <t>Age = Age of equipment in years.</t>
  </si>
  <si>
    <t>M = Maintenance Factor</t>
  </si>
  <si>
    <t xml:space="preserve">Base EFF = Typical efficiency of equipment when new (SEER,
EER, or HSPF) </t>
  </si>
  <si>
    <t>EFF = (Base EFF) * (1-M)^age</t>
  </si>
  <si>
    <t>The Maintenance Factor will be automatically determined based on the selections above.</t>
  </si>
  <si>
    <t xml:space="preserve">Maintenance Factor </t>
  </si>
  <si>
    <t>Enter the estimated maintenance done on the unit. Choose one of two options.</t>
  </si>
  <si>
    <t xml:space="preserve">Equipment Maintenance </t>
  </si>
  <si>
    <t>Verify auto-population with Table 3 to the right.</t>
  </si>
  <si>
    <t>Enter the documented Manufactured Year of the existing unit.</t>
  </si>
  <si>
    <r>
      <rPr>
        <sz val="12"/>
        <rFont val="Calibri"/>
        <family val="2"/>
        <scheme val="minor"/>
      </rPr>
      <t>Manufactured Year</t>
    </r>
    <r>
      <rPr>
        <sz val="11.5"/>
        <rFont val="Calibri"/>
        <family val="2"/>
        <scheme val="minor"/>
      </rPr>
      <t xml:space="preserve"> </t>
    </r>
    <r>
      <rPr>
        <i/>
        <sz val="10"/>
        <rFont val="Calibri"/>
        <family val="2"/>
        <scheme val="minor"/>
      </rPr>
      <t xml:space="preserve">(found on the plate or </t>
    </r>
    <r>
      <rPr>
        <i/>
        <u/>
        <sz val="10"/>
        <color rgb="FF0000FF"/>
        <rFont val="Calibri"/>
        <family val="2"/>
        <scheme val="minor"/>
      </rPr>
      <t>Building Intelligence Center</t>
    </r>
    <r>
      <rPr>
        <i/>
        <sz val="10"/>
        <rFont val="Calibri"/>
        <family val="2"/>
        <scheme val="minor"/>
      </rPr>
      <t>)</t>
    </r>
  </si>
  <si>
    <t>Select the type furcentral furnace in the unit to be weatherized.</t>
  </si>
  <si>
    <t xml:space="preserve">Cooling Equipment Type </t>
  </si>
  <si>
    <t>Select funding source(s) to be used to weatherize the unit</t>
  </si>
  <si>
    <t>Funding Source</t>
  </si>
  <si>
    <t>Source: 
http://www.nrel.gov/docs/fy06osti/38238.pdf</t>
  </si>
  <si>
    <t>Enter this information if it can be found on the information plate.</t>
  </si>
  <si>
    <t>Degradation of Central Air Conditioning Systems</t>
  </si>
  <si>
    <t>Electric-resistance baseboard heating</t>
  </si>
  <si>
    <t>Direct evaporative cooling</t>
  </si>
  <si>
    <t>Electric-resistance furnace or boiler, unconditioned space</t>
  </si>
  <si>
    <t>Room electric heat pump, louvered sides, single-speed compressor, PSC fan motor, ≥20,000 Btu/hr</t>
  </si>
  <si>
    <t>Electric-resistance furnace or boiler, conditioned space</t>
  </si>
  <si>
    <t>Room electric heat pump, louvered sides, single-speed compressor, PSC fan motor, &lt; 20,000 Btu/hr</t>
  </si>
  <si>
    <t>Oil steam boiler</t>
  </si>
  <si>
    <t>Base AFUE = Typical efficiency of Pre-Retrofit equipment when new</t>
  </si>
  <si>
    <t>Room air conditioner, louvered sides, cooling only, single-speed compressor, PSC fan motor, (before 1981)</t>
  </si>
  <si>
    <t>Oil hot water boiler, forced-draft combustion</t>
  </si>
  <si>
    <t xml:space="preserve">AFUE = (Base AFUE) * (1-M)^age </t>
  </si>
  <si>
    <t>Room air conditioner, louvered sides, cooling only, single-speed compressor, PSC fan motor, (1981-1991)</t>
  </si>
  <si>
    <t>Oil furnace, conventional burner, no vent dampers, in conditioned space</t>
  </si>
  <si>
    <t>Degraded AFUE/Efficiency</t>
  </si>
  <si>
    <t>Room air conditioner, louvered sides, cooling only, single-speed compressor, PSC fan motor,</t>
  </si>
  <si>
    <t>Oil furnace, flame-retention burner, vent dampers, in conditioned space</t>
  </si>
  <si>
    <t>Maintenance Factor</t>
  </si>
  <si>
    <t>Gas space heater, gravity type</t>
  </si>
  <si>
    <t>Packaged heat pump, singlespeed reciprocating compressor, PSC air-handler motor</t>
  </si>
  <si>
    <t>Gas space heater, fan type</t>
  </si>
  <si>
    <t>Automated selection based on DOE guidelines</t>
  </si>
  <si>
    <r>
      <t xml:space="preserve">Heat Pump (Base HSPF) </t>
    </r>
    <r>
      <rPr>
        <b/>
        <i/>
        <sz val="12"/>
        <color rgb="FFFF0000"/>
        <rFont val="Calibri"/>
        <family val="2"/>
        <scheme val="minor"/>
      </rPr>
      <t>(If unknown leave blank)</t>
    </r>
  </si>
  <si>
    <t>Packaged central air conditioner, single-speed reciprocating compressor, PSC air-handler motor</t>
  </si>
  <si>
    <t>Gas boiler / tankless coil combo system</t>
  </si>
  <si>
    <t>Electric Resistance Furnace (Base Efficiency)</t>
  </si>
  <si>
    <t>Split heat pump, single-speed reciprocating compressor, PSC air-handler motor (before 1981)</t>
  </si>
  <si>
    <t>Gas hot water / fan-coil combo system</t>
  </si>
  <si>
    <t>Enter the AFUE of the existing furnace from combustion analyzer efficiency reading.</t>
  </si>
  <si>
    <r>
      <t xml:space="preserve">Gas Unit </t>
    </r>
    <r>
      <rPr>
        <b/>
        <i/>
        <sz val="10"/>
        <color rgb="FFFF0000"/>
        <rFont val="Calibri"/>
        <family val="2"/>
        <scheme val="minor"/>
      </rPr>
      <t>(required from combustion analyzer efficiency reading)</t>
    </r>
  </si>
  <si>
    <t>Split heat pump, single-speed reciprocating compressor, PSC air-handler motor (1981-1991)</t>
  </si>
  <si>
    <t>Condensing gas boiler</t>
  </si>
  <si>
    <t>AFUE/Efficiency</t>
  </si>
  <si>
    <t>Split heat pump, single-speed reciprocating compressor, PSC air-handler motor (after 1991)</t>
  </si>
  <si>
    <t>Gas steam boiler</t>
  </si>
  <si>
    <r>
      <t>Manufactured Year</t>
    </r>
    <r>
      <rPr>
        <sz val="10"/>
        <rFont val="Calibri"/>
        <family val="2"/>
      </rPr>
      <t xml:space="preserve"> (found on name plate in the serial number)</t>
    </r>
  </si>
  <si>
    <t>Split  heat  pump,  single-speed  scroll  compressor,  ECM air handler motor, TXV valve</t>
  </si>
  <si>
    <t>Gas hot water boiler, natural-draft combustion, standing pilot light</t>
  </si>
  <si>
    <t xml:space="preserve">Furnace Type </t>
  </si>
  <si>
    <t>Split  central  air  conditioner,  single
-speed  reciprocating compressor,  PSC  air-handler  motor,  cased  coil  (before 
1981)</t>
  </si>
  <si>
    <t>Gas furnace, natural-draft combustion, standing pilot light, no vent damper, in unconditioned space</t>
  </si>
  <si>
    <t>Split  central  air  conditioner,  single
-speed  reciprocating compressor,  PSC  air-handler  motor,  cased  coil  (1981
-1991)</t>
  </si>
  <si>
    <t>Gas furnace, natural-draft combustion, standing pilot light, in conditioned space</t>
  </si>
  <si>
    <t>Degradation of Heating Systems</t>
  </si>
  <si>
    <t>Split  central  air  conditioner,  single
- speed  reciprocating compressor,  PSC  air-handler  motor,  cased  coil  (after 
1991)</t>
  </si>
  <si>
    <t>Gas furnace, natural-draft combustion, vent damper, electronic ignition, in conditioned space</t>
  </si>
  <si>
    <t>Unconditioned space</t>
  </si>
  <si>
    <t>Split    central    air    conditioner,    single - speed    scroll compressor, ECM air handler motor, cased coil</t>
  </si>
  <si>
    <t>Gas furnace, direct-vent or forceddraft combustion, electronic ignition, in conditioned space</t>
  </si>
  <si>
    <t>Conditioned space</t>
  </si>
  <si>
    <t>Pre-1980</t>
  </si>
  <si>
    <t>Split  central  air  conditioner,  two - speed  reciprocating compressor,   electronically   commutated   air   handler motor  (ECM),  thermostatic  expansion  valve  (TXV),  fan 
coil</t>
  </si>
  <si>
    <t>Condensing gas furnace</t>
  </si>
  <si>
    <t>Current Calendar Year</t>
  </si>
  <si>
    <t>Client Name</t>
  </si>
  <si>
    <t>Typical SEER</t>
  </si>
  <si>
    <t>Year of System</t>
  </si>
  <si>
    <t>Base HSPF</t>
  </si>
  <si>
    <t>Base EER</t>
  </si>
  <si>
    <t>Base SEER</t>
  </si>
  <si>
    <t>Type of Air Conditioning or Heat-Pump Equipment</t>
  </si>
  <si>
    <t>Base AFUE</t>
  </si>
  <si>
    <t>Type of Heating Equipment</t>
  </si>
  <si>
    <t>Table 3</t>
  </si>
  <si>
    <t>Table 2</t>
  </si>
  <si>
    <t>Table 1</t>
  </si>
  <si>
    <t>Degradation Calculator Instructions</t>
  </si>
  <si>
    <t>Central Heating &amp; Cooling Degradation Calculator</t>
  </si>
  <si>
    <t>2015 IRC R806.2</t>
  </si>
  <si>
    <t>Vent Free Net Area</t>
  </si>
  <si>
    <t>Air Restriction Factor</t>
  </si>
  <si>
    <t>Existing Vent Mesh</t>
  </si>
  <si>
    <t>Total Vent Sq Ft</t>
  </si>
  <si>
    <t>Quantity</t>
  </si>
  <si>
    <t>Width In</t>
  </si>
  <si>
    <t>Length In</t>
  </si>
  <si>
    <t>Input the size of the venting the Subrecipient is planning to add to ensure proper ventilation</t>
  </si>
  <si>
    <t>No</t>
  </si>
  <si>
    <t>Approx Ventable Attic Square Footage</t>
  </si>
  <si>
    <t>Approx Home Square Footage</t>
  </si>
  <si>
    <t>If the EER increase is 25% or more, replace the unit</t>
  </si>
  <si>
    <t>% EER increase using plate</t>
  </si>
  <si>
    <t>If the % decrease is 25% or more, replace the unit</t>
  </si>
  <si>
    <t>% decrease using amps</t>
  </si>
  <si>
    <t>Volts (110 or 220)</t>
  </si>
  <si>
    <t>Amps (actual metering)</t>
  </si>
  <si>
    <t>BTUs</t>
  </si>
  <si>
    <t>Degraded EER</t>
  </si>
  <si>
    <t>Equipment Maintenance</t>
  </si>
  <si>
    <r>
      <t>EER</t>
    </r>
    <r>
      <rPr>
        <b/>
        <sz val="10"/>
        <rFont val="Calibri"/>
        <family val="2"/>
      </rPr>
      <t xml:space="preserve"> (found on the plate)</t>
    </r>
  </si>
  <si>
    <r>
      <t>Manufactured Year</t>
    </r>
    <r>
      <rPr>
        <b/>
        <sz val="10"/>
        <rFont val="Calibri"/>
        <family val="2"/>
      </rPr>
      <t xml:space="preserve"> (found on the plate)</t>
    </r>
  </si>
  <si>
    <t>Option 2</t>
  </si>
  <si>
    <t>Option 1</t>
  </si>
  <si>
    <t>Which RAC are you evaluating?</t>
  </si>
  <si>
    <t>LIHEAP WAP Replacement Tool for Window AC</t>
  </si>
  <si>
    <t>Chart is based normal insulation and 2 person occupancy</t>
  </si>
  <si>
    <t>Table is provided by Friedrich Air Conditioning</t>
  </si>
  <si>
    <t>1400-1500</t>
  </si>
  <si>
    <t>1200-1400</t>
  </si>
  <si>
    <t>1000-1200</t>
  </si>
  <si>
    <t>700-1000</t>
  </si>
  <si>
    <t>Cooling Capacity (BTUs)</t>
  </si>
  <si>
    <t>Area to be Cooled (sq ft)</t>
  </si>
  <si>
    <t>These units are 220 volts</t>
  </si>
  <si>
    <t>550-700</t>
  </si>
  <si>
    <t>450-550</t>
  </si>
  <si>
    <t>400-450</t>
  </si>
  <si>
    <t>350-400</t>
  </si>
  <si>
    <t>300-350</t>
  </si>
  <si>
    <t>250-300</t>
  </si>
  <si>
    <t>150-250</t>
  </si>
  <si>
    <t>100-150</t>
  </si>
  <si>
    <t>These units are 110 volts</t>
  </si>
  <si>
    <t xml:space="preserve">        approval is not received, costs are disallowed.</t>
  </si>
  <si>
    <t xml:space="preserve">        repaired may be replaced.</t>
  </si>
  <si>
    <t xml:space="preserve">         window unit replacement with a mini split system.</t>
  </si>
  <si>
    <t xml:space="preserve">        maintenance factor/condition, and BTU size.</t>
  </si>
  <si>
    <t xml:space="preserve">       specifications.</t>
  </si>
  <si>
    <t>Secondary Measures</t>
  </si>
  <si>
    <t>LIHEAP PRIORITY LIST</t>
  </si>
  <si>
    <t xml:space="preserve">       criteria is met:</t>
  </si>
  <si>
    <t xml:space="preserve">       furnace does not meet the degraded AFUE will be allowed if the following </t>
  </si>
  <si>
    <t xml:space="preserve">       file as part of the assessment;</t>
  </si>
  <si>
    <t xml:space="preserve">       of degraded cooling unit SEER and age of heating unit should be in the client </t>
  </si>
  <si>
    <t xml:space="preserve">       may be replaced with a complete central heat pump system. Documentation </t>
  </si>
  <si>
    <t xml:space="preserve">v.    Resistance central heating units, if the cooling side meets replacement criteria, </t>
  </si>
  <si>
    <t xml:space="preserve">       should be in the client file as part of the assessment;</t>
  </si>
  <si>
    <t xml:space="preserve">       unit, not less than 90% AFUE. Documentation of the downgraded formula </t>
  </si>
  <si>
    <t xml:space="preserve">       downgraded AFUE of 65% or less should be replaced with a high efficiency </t>
  </si>
  <si>
    <t xml:space="preserve">iv.   Central heating units with an Annual Fuel Utilization Efficiency (AFUE) or </t>
  </si>
  <si>
    <t xml:space="preserve">       of the assessment;</t>
  </si>
  <si>
    <t xml:space="preserve">       Documentation of the downgraded formula should be in the client file as part </t>
  </si>
  <si>
    <t xml:space="preserve">       below for component only replacement).</t>
  </si>
  <si>
    <t>7.       Refrigerator</t>
  </si>
  <si>
    <t>See Assessment for justification and work order for items and locations</t>
  </si>
  <si>
    <t>i.     If adequately insulated, document and proceed to next measure.</t>
  </si>
  <si>
    <t>4.   Attic Insulation</t>
  </si>
  <si>
    <t>2.   Air Infiltration</t>
  </si>
  <si>
    <t xml:space="preserve">        screens/Solar screens to help prevent exposure to the Zika Virus.</t>
  </si>
  <si>
    <t xml:space="preserve">a.     Households that have a pregnant woman - Window </t>
  </si>
  <si>
    <t>1.   Health &amp; Safety Items</t>
  </si>
  <si>
    <t>Major Measures</t>
  </si>
  <si>
    <t>Instructions for Priority List:</t>
  </si>
  <si>
    <t>For Single-Family, Mobile Homes, and Small Multi-Family Buildings</t>
  </si>
  <si>
    <t>Name:</t>
  </si>
  <si>
    <t>Job #:</t>
  </si>
  <si>
    <t>Subrecipient Name:</t>
  </si>
  <si>
    <t>Client Info</t>
  </si>
  <si>
    <t>Job Number:</t>
  </si>
  <si>
    <t>Texas Department of Housing &amp; Community Affairs</t>
  </si>
  <si>
    <t>1. Client</t>
  </si>
  <si>
    <t>2. Sq. Ft of Unit</t>
  </si>
  <si>
    <t>3. Ceiling Height</t>
  </si>
  <si>
    <t>4. Total Volume</t>
  </si>
  <si>
    <t>5. ACH</t>
  </si>
  <si>
    <t>Readings from Initial Assessment</t>
  </si>
  <si>
    <t>TARGET</t>
  </si>
  <si>
    <t>6.  Initial BD CFM Reading</t>
  </si>
  <si>
    <t>@</t>
  </si>
  <si>
    <t>B/D Ring #</t>
  </si>
  <si>
    <t>7.  Initial Total Duct Leakage</t>
  </si>
  <si>
    <t>cfm</t>
  </si>
  <si>
    <t>D/B Ring #</t>
  </si>
  <si>
    <t>8.  Initial WRTO Duct Leakage</t>
  </si>
  <si>
    <t>9. Duct Operating Pressures BEFORE duct sealing</t>
  </si>
  <si>
    <t>Supply:</t>
  </si>
  <si>
    <t>Return:</t>
  </si>
  <si>
    <t>Subs should always work to air seal/duct seal as far below target as possible, while still remaining within scope of program.</t>
  </si>
  <si>
    <t>10. Pressure Pan Readings (Pa) per Register @ Assessment</t>
  </si>
  <si>
    <t>11. ASHRAE Readings @ Assessment</t>
  </si>
  <si>
    <t>Return</t>
  </si>
  <si>
    <t>Reg 1</t>
  </si>
  <si>
    <t>Reg 2</t>
  </si>
  <si>
    <t>Reg 3</t>
  </si>
  <si>
    <t>Reg 4</t>
  </si>
  <si>
    <t>Reg 5</t>
  </si>
  <si>
    <t>Reg 6</t>
  </si>
  <si>
    <t>Reg 7</t>
  </si>
  <si>
    <t>CFM</t>
  </si>
  <si>
    <t>Term Out</t>
  </si>
  <si>
    <t>Open Window?</t>
  </si>
  <si>
    <t>Kitchen</t>
  </si>
  <si>
    <t>Reg 8</t>
  </si>
  <si>
    <t>Reg 9</t>
  </si>
  <si>
    <t>Reg 10</t>
  </si>
  <si>
    <t>Reg 11</t>
  </si>
  <si>
    <t>Reg 12</t>
  </si>
  <si>
    <t>Reg 13</t>
  </si>
  <si>
    <t>Reg 14</t>
  </si>
  <si>
    <t>Reg15</t>
  </si>
  <si>
    <t>Bath1</t>
  </si>
  <si>
    <t>Bath2</t>
  </si>
  <si>
    <t>Reg 16</t>
  </si>
  <si>
    <t>Reg 17</t>
  </si>
  <si>
    <t>Reg 18</t>
  </si>
  <si>
    <t>Reg 19</t>
  </si>
  <si>
    <t>Reg 20</t>
  </si>
  <si>
    <t>Reg 21</t>
  </si>
  <si>
    <t>Reg 22</t>
  </si>
  <si>
    <t>TOTAL</t>
  </si>
  <si>
    <t>Utility</t>
  </si>
  <si>
    <t># of bedrooms +1</t>
  </si>
  <si>
    <t># of occupants</t>
  </si>
  <si>
    <t>ASHRAE 62.2 Dwelling Height</t>
  </si>
  <si>
    <t>Readings from Final Inspection</t>
  </si>
  <si>
    <t xml:space="preserve"> Reduced</t>
  </si>
  <si>
    <t>12. Final BD CFM Reading</t>
  </si>
  <si>
    <t>13. Final Total Duct Leakage</t>
  </si>
  <si>
    <t>14. Final WRTO Duct Leakage</t>
  </si>
  <si>
    <t>15. Duct Operating Pressures AFTER duct sealing</t>
  </si>
  <si>
    <t>16. Pressure Pan Readings (Pa) per Register @ Final</t>
  </si>
  <si>
    <t>17. ASHRAE Readings @ Final</t>
  </si>
  <si>
    <t>ASHRAE</t>
  </si>
  <si>
    <t>Pressure Pan Reduction Achieved:</t>
  </si>
  <si>
    <t>18. Did Sub meet Blower Door Target CFM?</t>
  </si>
  <si>
    <t>If NOT Met, have the weatherization crew do more effective air sealing work and/or document why unable to achieve targets.</t>
  </si>
  <si>
    <t>19. Did Sub meet Total Duct System Leakage Target CFM?</t>
  </si>
  <si>
    <t>20. Did Sub meet WRTO Duct System Leakage Target CFM?</t>
  </si>
  <si>
    <t>If NOT Met, have the weatherization crew do more effective duct sealing work and/or document why unable to achieve targets.</t>
  </si>
  <si>
    <t>21. Did Subrecipient maximize air and duct sealing measures to get final readings as low as possible within</t>
  </si>
  <si>
    <t>allowable limits?</t>
  </si>
  <si>
    <t>I certify that all the above referenced information is true and accurate.</t>
  </si>
  <si>
    <t>Subrecipient Representative</t>
  </si>
  <si>
    <t>Date</t>
  </si>
  <si>
    <t>Select Appropriate Maintenance Level</t>
  </si>
  <si>
    <t>Select Equipment Maintenance Factor</t>
  </si>
  <si>
    <t xml:space="preserve">Client Name: </t>
  </si>
  <si>
    <t>Old Formula</t>
  </si>
  <si>
    <t>OAS</t>
  </si>
  <si>
    <t>Volume</t>
  </si>
  <si>
    <t>Blower Door Calculations</t>
  </si>
  <si>
    <t>ACH</t>
  </si>
  <si>
    <t>MRV</t>
  </si>
  <si>
    <t>R.T.</t>
  </si>
  <si>
    <t>BTL</t>
  </si>
  <si>
    <t>Target</t>
  </si>
  <si>
    <t>New Formula</t>
  </si>
  <si>
    <t>Using the initial BD reading, select appropriate ACH number. These are the MAXIMUM allowable ACH options. Subrecipients are encouraged to choose lower ACH.</t>
  </si>
  <si>
    <t>0-1999 = 9ACH</t>
  </si>
  <si>
    <t>2000-2999 = 10ACH</t>
  </si>
  <si>
    <t>3000-3999 = 11ACH</t>
  </si>
  <si>
    <t>Initial BD</t>
  </si>
  <si>
    <t>4000-4999 = 12ACH</t>
  </si>
  <si>
    <t>5000+ = 13ACH</t>
  </si>
  <si>
    <t>Date:</t>
  </si>
  <si>
    <t>Assessor Signature:</t>
  </si>
  <si>
    <r>
      <t xml:space="preserve"> </t>
    </r>
    <r>
      <rPr>
        <sz val="16"/>
        <color theme="1"/>
        <rFont val="Calibri"/>
        <family val="2"/>
        <scheme val="minor"/>
      </rPr>
      <t>Appliance 4:</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</si>
  <si>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</si>
  <si>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</si>
  <si>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</si>
  <si>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Draft Pass?</t>
  </si>
  <si>
    <t>Calc. Range(Pa)</t>
  </si>
  <si>
    <t>Pressure(Pa)</t>
  </si>
  <si>
    <t>Repeat test for any other natural draft appliances in the CAZ.</t>
  </si>
  <si>
    <t>seconds</t>
  </si>
  <si>
    <t>Appliance 4:</t>
  </si>
  <si>
    <t>Appliance 3:</t>
  </si>
  <si>
    <t>Appliance 2:</t>
  </si>
  <si>
    <t>Appliance 1:</t>
  </si>
  <si>
    <t>Spillage Pass?</t>
  </si>
  <si>
    <t>Time</t>
  </si>
  <si>
    <t>Under Natural/Normal conditions does appliance develop a good draft within 60 seconds?</t>
  </si>
  <si>
    <t xml:space="preserve">·        Perform the necessary measures to isolate the CAZ zone </t>
  </si>
  <si>
    <t>NATURAL/NORMAL CONDITIONS SPILLAGE / DRAFT TEST</t>
  </si>
  <si>
    <t xml:space="preserve">Cook stove notes- </t>
  </si>
  <si>
    <t>LR</t>
  </si>
  <si>
    <t>LF</t>
  </si>
  <si>
    <t>RR</t>
  </si>
  <si>
    <t xml:space="preserve">RF </t>
  </si>
  <si>
    <t>Oven (ppm CO as measured)</t>
  </si>
  <si>
    <t>Gas cook stove?</t>
  </si>
  <si>
    <t>Below 35 PPM?</t>
  </si>
  <si>
    <t>% EFF.</t>
  </si>
  <si>
    <t>PPM</t>
  </si>
  <si>
    <t>Ambient C0</t>
  </si>
  <si>
    <t>ppm CO Air Free</t>
  </si>
  <si>
    <t xml:space="preserve">Is the water heater below 120® F?  </t>
  </si>
  <si>
    <t>Calculated Temp. Pass or Fail?</t>
  </si>
  <si>
    <t>Furnace Heat Rise Range</t>
  </si>
  <si>
    <t>Supply Temp</t>
  </si>
  <si>
    <t>Return Temp</t>
  </si>
  <si>
    <t>Furnace Heat Rise Test</t>
  </si>
  <si>
    <t>Carbon Monoxide/EFF. Test (Max ppm Air Free is 400 ppm Furnaces &amp; 200 ppm water heaters or room heaters unless within manufacturer specs.)</t>
  </si>
  <si>
    <t>·        Document readings below</t>
  </si>
  <si>
    <r>
      <t xml:space="preserve">NOTE: </t>
    </r>
    <r>
      <rPr>
        <u/>
        <sz val="16"/>
        <color rgb="FFC00000"/>
        <rFont val="Calibri"/>
        <family val="2"/>
        <scheme val="minor"/>
      </rPr>
      <t>Check personal CO monitor and stop testing if ambient CO is over 35 PPM</t>
    </r>
    <r>
      <rPr>
        <sz val="16"/>
        <color rgb="FFC00000"/>
        <rFont val="Calibri"/>
        <family val="2"/>
        <scheme val="minor"/>
      </rPr>
      <t xml:space="preserve"> </t>
    </r>
  </si>
  <si>
    <r>
      <t xml:space="preserve">  </t>
    </r>
    <r>
      <rPr>
        <sz val="16"/>
        <color theme="1"/>
        <rFont val="Calibri"/>
        <family val="2"/>
        <scheme val="minor"/>
      </rPr>
      <t xml:space="preserve">Appliance 4 </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</si>
  <si>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</si>
  <si>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</si>
  <si>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</si>
  <si>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Step #3-Document result and compare to calculated range.</t>
  </si>
  <si>
    <t>Step #2-Measure vent pressure WRT the CAZ on channel B.  Set time Average to “long” and record pressure.</t>
  </si>
  <si>
    <t xml:space="preserve">Step #1-Verify manometer/hose set up, static probe is facing appliance, &amp; ensure acceptable calculated draft pressure is input from the calculation listed in the preparation step from above </t>
  </si>
  <si>
    <r>
      <t xml:space="preserve">Note:  </t>
    </r>
    <r>
      <rPr>
        <u/>
        <sz val="16"/>
        <color rgb="FFC00000"/>
        <rFont val="Calibri"/>
        <family val="2"/>
        <scheme val="minor"/>
      </rPr>
      <t>Check personal CO monitor and stop testing if ambient CO is over 35 PPM</t>
    </r>
  </si>
  <si>
    <r>
      <t xml:space="preserve">        </t>
    </r>
    <r>
      <rPr>
        <sz val="16"/>
        <color theme="1"/>
        <rFont val="Calibri"/>
        <family val="2"/>
        <scheme val="minor"/>
      </rPr>
      <t>Appliance 4:</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</si>
  <si>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</si>
  <si>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</si>
  <si>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</si>
  <si>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“WORST CASE” CONDITIONS SPILLAGE / DRAFT TEST</t>
  </si>
  <si>
    <t xml:space="preserve">Setup manometer and pressure hoses to measure flue draft pressure (see illustrations below if needed) </t>
  </si>
  <si>
    <t>Step #3-Setup manometer and hose configuration</t>
  </si>
  <si>
    <t>Step #2-Drill hole in flue piping for draft testing</t>
  </si>
  <si>
    <t>·        Document flue pressure in the calculated range portion of the draft test below</t>
  </si>
  <si>
    <t>·        Calculated Flue Pressure</t>
  </si>
  <si>
    <t>°F</t>
  </si>
  <si>
    <t>·        Outside Temperature</t>
  </si>
  <si>
    <t>EXAMPLE: (33°F ÷ 40 = .825) – 2.75 = -1.93 or -2 PA draft pressure</t>
  </si>
  <si>
    <t>Minimum acceptable draft pressure</t>
  </si>
  <si>
    <t>Outdoor temperature</t>
  </si>
  <si>
    <t>Step #1-Calculate acceptable draft pressure &amp; record</t>
  </si>
  <si>
    <t>-50 Pa</t>
  </si>
  <si>
    <t>Exhaust chimney-top draft inducer (fan at chimney top); High static pressure flame retention head oil burner; Sealed combustion appliances</t>
  </si>
  <si>
    <t>-15 Pa</t>
  </si>
  <si>
    <t>Mechanically Assisted/Induced draft boiler or furnace alone, or fan assisted water heater alone</t>
  </si>
  <si>
    <t>-5 Pa</t>
  </si>
  <si>
    <t>Mechanically Assisted/Induced draft boiler or furnace commonly vented with water heater</t>
  </si>
  <si>
    <t>Individual natural draft boiler or furnace or water heater</t>
  </si>
  <si>
    <t>Natural draft boiler or furnace with vent damper commonly vented with water heater</t>
  </si>
  <si>
    <t>-3 Pa</t>
  </si>
  <si>
    <t>Natural draft boiler or furnace commonly vented with water heater</t>
  </si>
  <si>
    <t>-2 Pa</t>
  </si>
  <si>
    <t>Orphaned natural draft water heater (including outside chimneys)</t>
  </si>
  <si>
    <t>APPLIANCE TYPES</t>
  </si>
  <si>
    <t>Open door, if present, between CAZ and Main Body of house.  Record Pa reading.</t>
  </si>
  <si>
    <t>Appliance Code (Example - HTR1, WH1, HTR2, etc.)</t>
  </si>
  <si>
    <t>·        Record readings in the box below for each scenario (door open, door closed)</t>
  </si>
  <si>
    <t>·        If the house has a fireplace that the client uses, turn on the blower door to 300 CFM with ring B to simulate.</t>
  </si>
  <si>
    <t>·        If the manometer is positive leave door closed, if negative open door.  “if it blows, close door, if not, leave open”</t>
  </si>
  <si>
    <t>(Note-use separate manometer to perform this test with manometer set to pressure/pressure)</t>
  </si>
  <si>
    <t xml:space="preserve">·        Turn on all exhaust fans - bath fans, kitchen fans, dryers - (do not turn on whole-house “attic” fans). </t>
  </si>
  <si>
    <t>Step #3-Find worst case scenario, document manometer results, and determine pass/fail using table below.</t>
  </si>
  <si>
    <t>·        Take baseline pressure using Manometer Baseline function (Baseline at least 30 to 60 seconds press enter).</t>
  </si>
  <si>
    <t xml:space="preserve">·        Setup manometer and pressure hoses to measure CAZ (WRT) outdoors (see illustrations below if needed) </t>
  </si>
  <si>
    <t>Step #2-Set up manometer and hose configuration</t>
  </si>
  <si>
    <t xml:space="preserve"> NOTE:  IF BLOWER DOOR IS SET UP, BE SURE FAN IS COVERED</t>
  </si>
  <si>
    <t>REMOVE FURNACE FILTER (re-install filter after test or replace it with new one as needed.)</t>
  </si>
  <si>
    <t xml:space="preserve"> OPEN ALL INTERIOR DOORS</t>
  </si>
  <si>
    <t xml:space="preserve"> CLOSE ALL EXTERIOR DOORS AND WINDOWS</t>
  </si>
  <si>
    <t xml:space="preserve"> TURN OFF AIR HANDLERS, EXHAUST FANS, CEILING FANS, W/U’s</t>
  </si>
  <si>
    <t xml:space="preserve"> TURN OFF OR SET TO PILOT ALL COMBUSTION APPLIANCES</t>
  </si>
  <si>
    <t>Step #1-Set House to ”Natural Conditions” Note-Same process used as getting ready to run BD</t>
  </si>
  <si>
    <t>Address:</t>
  </si>
  <si>
    <t>Client Name:</t>
  </si>
  <si>
    <t>CAZ Testing</t>
  </si>
  <si>
    <t>CHECK DRYER VENT AND LINT FILTER</t>
  </si>
  <si>
    <t>CLOSE ALL OPERABLE VENTS AND DAMPERS</t>
  </si>
  <si>
    <t>The home structure is wood-framed.</t>
  </si>
  <si>
    <t>Sq. Footage</t>
  </si>
  <si>
    <t xml:space="preserve">Center </t>
  </si>
  <si>
    <t>HWH Temp</t>
  </si>
  <si>
    <t>The home was manufactured before 2010.</t>
  </si>
  <si>
    <t>The home has an accessible unconditioned subspace.</t>
  </si>
  <si>
    <t>Incidental Repair cost paid for with DOE funds will be less than $500.</t>
  </si>
  <si>
    <t>Type:</t>
  </si>
  <si>
    <t>Type</t>
  </si>
  <si>
    <t>WAP Agencies</t>
  </si>
  <si>
    <t>Counties</t>
  </si>
  <si>
    <t>Alamo Area of Council of Governments</t>
  </si>
  <si>
    <t>Atascosa</t>
  </si>
  <si>
    <t>Baker Ripley</t>
  </si>
  <si>
    <t>Bandera</t>
  </si>
  <si>
    <t xml:space="preserve">Brazos Community Action Program Agency, Inc. </t>
  </si>
  <si>
    <t>Bexar</t>
  </si>
  <si>
    <t xml:space="preserve">City of Ft. Worth </t>
  </si>
  <si>
    <t>Comal</t>
  </si>
  <si>
    <t>Combined Community Action, Inc.</t>
  </si>
  <si>
    <t>Frio</t>
  </si>
  <si>
    <t>Gillespie</t>
  </si>
  <si>
    <t xml:space="preserve">Community Action Corporation of South Texas, Inc. </t>
  </si>
  <si>
    <t>Guadalupe</t>
  </si>
  <si>
    <t xml:space="preserve">Community Council of South Central Texas, Inc. </t>
  </si>
  <si>
    <t>Karnes</t>
  </si>
  <si>
    <t>Concho Valley Community Action Agency</t>
  </si>
  <si>
    <t>Kendall</t>
  </si>
  <si>
    <t>Dallas County Department of Health and Human Services</t>
  </si>
  <si>
    <t>Kerr</t>
  </si>
  <si>
    <t>Economic Opportunities Advancement Corporation of PR XI</t>
  </si>
  <si>
    <t>Medina</t>
  </si>
  <si>
    <t xml:space="preserve">El Paso Community Action Program, Project Bravo, Inc. </t>
  </si>
  <si>
    <t>Wilson</t>
  </si>
  <si>
    <t>Greater East Texas Community Action Program</t>
  </si>
  <si>
    <t>Harris</t>
  </si>
  <si>
    <t xml:space="preserve">Hill Country Community Action Association, Inc. </t>
  </si>
  <si>
    <t>Brazos</t>
  </si>
  <si>
    <t xml:space="preserve">Nueces County Community Action Agency </t>
  </si>
  <si>
    <t>Burleson</t>
  </si>
  <si>
    <t xml:space="preserve">Panhandle Community Services </t>
  </si>
  <si>
    <t>Grimes</t>
  </si>
  <si>
    <t>Rolling Plains Management Corporation</t>
  </si>
  <si>
    <t>Leon</t>
  </si>
  <si>
    <t xml:space="preserve">South Plains Community Action Association, Inc. </t>
  </si>
  <si>
    <t>Madison</t>
  </si>
  <si>
    <t>Texoma Council of Governments</t>
  </si>
  <si>
    <t>Robertson</t>
  </si>
  <si>
    <t>Travis County</t>
  </si>
  <si>
    <t>Walker</t>
  </si>
  <si>
    <t xml:space="preserve">West Texas Opportunities, Inc. </t>
  </si>
  <si>
    <t>Waller</t>
  </si>
  <si>
    <t>Washington</t>
  </si>
  <si>
    <t>Tarrant</t>
  </si>
  <si>
    <t>Austin</t>
  </si>
  <si>
    <t>Bastrop</t>
  </si>
  <si>
    <t>Blanco</t>
  </si>
  <si>
    <t>Caldwell</t>
  </si>
  <si>
    <t>Colorado</t>
  </si>
  <si>
    <t>Fayette</t>
  </si>
  <si>
    <t>Fort Bend</t>
  </si>
  <si>
    <t>Hays</t>
  </si>
  <si>
    <t>Lee</t>
  </si>
  <si>
    <t>Brooks</t>
  </si>
  <si>
    <t>Cameron</t>
  </si>
  <si>
    <t>Duval</t>
  </si>
  <si>
    <t>Hidalgo</t>
  </si>
  <si>
    <t>Jim Hogg</t>
  </si>
  <si>
    <t>Jim Wells</t>
  </si>
  <si>
    <t>Kenedy</t>
  </si>
  <si>
    <t>Kleberg</t>
  </si>
  <si>
    <t>San Patricio</t>
  </si>
  <si>
    <t>Starr</t>
  </si>
  <si>
    <t>Webb</t>
  </si>
  <si>
    <t>Willacy</t>
  </si>
  <si>
    <t>Zapata</t>
  </si>
  <si>
    <t>Coke</t>
  </si>
  <si>
    <t>Coleman</t>
  </si>
  <si>
    <t>Concho</t>
  </si>
  <si>
    <t>Crockett</t>
  </si>
  <si>
    <t>Irion</t>
  </si>
  <si>
    <t>Kimble</t>
  </si>
  <si>
    <t>McCulloch</t>
  </si>
  <si>
    <t>Menard</t>
  </si>
  <si>
    <t>Reagan</t>
  </si>
  <si>
    <t>Runnels</t>
  </si>
  <si>
    <t>Schleicher</t>
  </si>
  <si>
    <t>Sterling</t>
  </si>
  <si>
    <t>Sutton</t>
  </si>
  <si>
    <t>Tom Green</t>
  </si>
  <si>
    <t>Dallas</t>
  </si>
  <si>
    <t>Bosque</t>
  </si>
  <si>
    <t>Ellis</t>
  </si>
  <si>
    <t>Falls</t>
  </si>
  <si>
    <t>Freestone</t>
  </si>
  <si>
    <t>Hill</t>
  </si>
  <si>
    <t>Johnson</t>
  </si>
  <si>
    <t>Limestone</t>
  </si>
  <si>
    <t>McClennan</t>
  </si>
  <si>
    <t>Navarro</t>
  </si>
  <si>
    <t>El Paso</t>
  </si>
  <si>
    <t>Anderson</t>
  </si>
  <si>
    <t>Angelina</t>
  </si>
  <si>
    <t>Chambers</t>
  </si>
  <si>
    <t>Cherokee</t>
  </si>
  <si>
    <t>Galveston</t>
  </si>
  <si>
    <t>Gregg</t>
  </si>
  <si>
    <t>Hardin</t>
  </si>
  <si>
    <t>Harrison</t>
  </si>
  <si>
    <t>Henderson</t>
  </si>
  <si>
    <t>Houston</t>
  </si>
  <si>
    <t>Jasper</t>
  </si>
  <si>
    <t>Jefferson</t>
  </si>
  <si>
    <t>Kaufman</t>
  </si>
  <si>
    <t>Liberty</t>
  </si>
  <si>
    <t>Nacogdoches</t>
  </si>
  <si>
    <t>Newton</t>
  </si>
  <si>
    <t>Orange</t>
  </si>
  <si>
    <t>Panola</t>
  </si>
  <si>
    <t>Polk</t>
  </si>
  <si>
    <t>Rusk</t>
  </si>
  <si>
    <t>Sabine</t>
  </si>
  <si>
    <t>San Augustine</t>
  </si>
  <si>
    <t>San Jacinto</t>
  </si>
  <si>
    <t>Shelby</t>
  </si>
  <si>
    <t>Smith</t>
  </si>
  <si>
    <t>Trinity</t>
  </si>
  <si>
    <t>Tyler</t>
  </si>
  <si>
    <t>Upshur</t>
  </si>
  <si>
    <t>Van Zandt</t>
  </si>
  <si>
    <t xml:space="preserve">Wood </t>
  </si>
  <si>
    <t>Bell</t>
  </si>
  <si>
    <t>Burnet</t>
  </si>
  <si>
    <t>Coryell</t>
  </si>
  <si>
    <t>Erath</t>
  </si>
  <si>
    <t>Hamilton</t>
  </si>
  <si>
    <t>Lampasas</t>
  </si>
  <si>
    <t>Llano</t>
  </si>
  <si>
    <t>Mason</t>
  </si>
  <si>
    <t>Milam</t>
  </si>
  <si>
    <t>Mills</t>
  </si>
  <si>
    <t>San Saba</t>
  </si>
  <si>
    <t>Somervell</t>
  </si>
  <si>
    <t>Williamson</t>
  </si>
  <si>
    <t>Nueces</t>
  </si>
  <si>
    <t>Armstrong</t>
  </si>
  <si>
    <t>Briscoe</t>
  </si>
  <si>
    <t>Carson</t>
  </si>
  <si>
    <t>Childress</t>
  </si>
  <si>
    <t>Collingsworth</t>
  </si>
  <si>
    <t>Dallam</t>
  </si>
  <si>
    <t>Deaf Smith</t>
  </si>
  <si>
    <t>Donley</t>
  </si>
  <si>
    <t>Gray</t>
  </si>
  <si>
    <t>Hall</t>
  </si>
  <si>
    <t>Hansford</t>
  </si>
  <si>
    <t>Hartley</t>
  </si>
  <si>
    <t>Hemphill</t>
  </si>
  <si>
    <t>Hutchinson</t>
  </si>
  <si>
    <t>Lipscomb</t>
  </si>
  <si>
    <t>Moore</t>
  </si>
  <si>
    <t>Ochiltree</t>
  </si>
  <si>
    <t>Oldham</t>
  </si>
  <si>
    <t>Parmer</t>
  </si>
  <si>
    <t>Potter</t>
  </si>
  <si>
    <t>Randall</t>
  </si>
  <si>
    <t>Roberts</t>
  </si>
  <si>
    <t>Sherman</t>
  </si>
  <si>
    <t>Swisher</t>
  </si>
  <si>
    <t>Wheeler</t>
  </si>
  <si>
    <t>Archer</t>
  </si>
  <si>
    <t>Baylor</t>
  </si>
  <si>
    <t>Brown</t>
  </si>
  <si>
    <t>Callahan</t>
  </si>
  <si>
    <t>Clay</t>
  </si>
  <si>
    <t>Commanche</t>
  </si>
  <si>
    <t>Cottle</t>
  </si>
  <si>
    <t>Eastland</t>
  </si>
  <si>
    <t>Foard</t>
  </si>
  <si>
    <t>Hardeman</t>
  </si>
  <si>
    <t>Haskell</t>
  </si>
  <si>
    <t>Hood</t>
  </si>
  <si>
    <t>Jack</t>
  </si>
  <si>
    <t>Jones</t>
  </si>
  <si>
    <t>Kent</t>
  </si>
  <si>
    <t>Knox</t>
  </si>
  <si>
    <t>Montague</t>
  </si>
  <si>
    <t>Palo Pinto</t>
  </si>
  <si>
    <t>Parker</t>
  </si>
  <si>
    <t>Shackelford</t>
  </si>
  <si>
    <t>Stephens</t>
  </si>
  <si>
    <t>Stonewall</t>
  </si>
  <si>
    <t>Taylor</t>
  </si>
  <si>
    <t>Throckmorton</t>
  </si>
  <si>
    <t>Wichita</t>
  </si>
  <si>
    <t>Wilbarger</t>
  </si>
  <si>
    <t xml:space="preserve">Wise </t>
  </si>
  <si>
    <t xml:space="preserve">Young </t>
  </si>
  <si>
    <t>Bailey</t>
  </si>
  <si>
    <t>Cochran</t>
  </si>
  <si>
    <t>Crosby</t>
  </si>
  <si>
    <t>Dickens</t>
  </si>
  <si>
    <t>Floyd</t>
  </si>
  <si>
    <t>Garza</t>
  </si>
  <si>
    <t>Hale</t>
  </si>
  <si>
    <t>Hockley</t>
  </si>
  <si>
    <t>King</t>
  </si>
  <si>
    <t>Lamb</t>
  </si>
  <si>
    <t>Lubbock</t>
  </si>
  <si>
    <t>Lynn</t>
  </si>
  <si>
    <t>Motley</t>
  </si>
  <si>
    <t>Terry</t>
  </si>
  <si>
    <t>Yoakum</t>
  </si>
  <si>
    <t>Bowie</t>
  </si>
  <si>
    <t>Cass</t>
  </si>
  <si>
    <t xml:space="preserve">Collin  </t>
  </si>
  <si>
    <t>Cooke</t>
  </si>
  <si>
    <t>Delta</t>
  </si>
  <si>
    <t>Denton</t>
  </si>
  <si>
    <t>Fannin</t>
  </si>
  <si>
    <t>Franklin</t>
  </si>
  <si>
    <t>Grayson</t>
  </si>
  <si>
    <t>Hopkins</t>
  </si>
  <si>
    <t>Hunt</t>
  </si>
  <si>
    <t>Lamar</t>
  </si>
  <si>
    <t>Marion</t>
  </si>
  <si>
    <t>Morris</t>
  </si>
  <si>
    <t>Rains</t>
  </si>
  <si>
    <t>Rockwall</t>
  </si>
  <si>
    <t xml:space="preserve">Titus </t>
  </si>
  <si>
    <t xml:space="preserve">Travis </t>
  </si>
  <si>
    <t>Andrews</t>
  </si>
  <si>
    <t>Borden</t>
  </si>
  <si>
    <t>Dawson</t>
  </si>
  <si>
    <t>Ector</t>
  </si>
  <si>
    <t>Fisher</t>
  </si>
  <si>
    <t>Gaines</t>
  </si>
  <si>
    <t>Glasscock</t>
  </si>
  <si>
    <t>Howard</t>
  </si>
  <si>
    <t>Loving</t>
  </si>
  <si>
    <t>Martin</t>
  </si>
  <si>
    <t>Midland</t>
  </si>
  <si>
    <t>Mitchell</t>
  </si>
  <si>
    <t>Nolan</t>
  </si>
  <si>
    <t>Reeves</t>
  </si>
  <si>
    <t>Scurry</t>
  </si>
  <si>
    <t>Upton</t>
  </si>
  <si>
    <t>Ward</t>
  </si>
  <si>
    <t>Winkler</t>
  </si>
  <si>
    <t>Revision Date</t>
  </si>
  <si>
    <r>
      <t xml:space="preserve">4 tests required (per combustion appliance) - (1) Worst Case Depressurization Test (2) Spillage (3) Draft (4) CO/EFF    </t>
    </r>
    <r>
      <rPr>
        <b/>
        <sz val="18"/>
        <color rgb="FFC00000"/>
        <rFont val="Calibri"/>
        <family val="2"/>
        <scheme val="minor"/>
      </rPr>
      <t xml:space="preserve">                                                           (Note: Complete one test at a time in order)</t>
    </r>
  </si>
  <si>
    <r>
      <t xml:space="preserve">Test #1 </t>
    </r>
    <r>
      <rPr>
        <b/>
        <u/>
        <sz val="18"/>
        <color theme="1"/>
        <rFont val="Calibri"/>
        <family val="2"/>
        <scheme val="minor"/>
      </rPr>
      <t>Worst Case Depressurization Test</t>
    </r>
    <r>
      <rPr>
        <b/>
        <sz val="18"/>
        <color theme="1"/>
        <rFont val="Calibri"/>
        <family val="2"/>
        <scheme val="minor"/>
      </rPr>
      <t>: Verifying if anything in house can make appliance backdraft (perform for each CAZ zone)</t>
    </r>
  </si>
  <si>
    <r>
      <t>o   Remember when reviewing illustration to put</t>
    </r>
    <r>
      <rPr>
        <b/>
        <u/>
        <sz val="18"/>
        <color theme="1"/>
        <rFont val="Calibri"/>
        <family val="2"/>
        <scheme val="minor"/>
      </rPr>
      <t xml:space="preserve"> hand over right side of gauge</t>
    </r>
  </si>
  <si>
    <r>
      <t xml:space="preserve">·        Close all interior doors to rooms test doors </t>
    </r>
    <r>
      <rPr>
        <b/>
        <u/>
        <sz val="18"/>
        <color rgb="FFC00000"/>
        <rFont val="Calibri"/>
        <family val="2"/>
        <scheme val="minor"/>
      </rPr>
      <t>starting with door furthest away from the CAZ</t>
    </r>
    <r>
      <rPr>
        <sz val="18"/>
        <color rgb="FFC00000"/>
        <rFont val="Calibri"/>
        <family val="2"/>
        <scheme val="minor"/>
      </rPr>
      <t xml:space="preserve"> and work your way back to the CAZ</t>
    </r>
    <r>
      <rPr>
        <b/>
        <sz val="18"/>
        <color rgb="FFC00000"/>
        <rFont val="Calibri"/>
        <family val="2"/>
        <scheme val="minor"/>
      </rPr>
      <t xml:space="preserve">. </t>
    </r>
  </si>
  <si>
    <r>
      <t xml:space="preserve">·        If unit has a central system open all interior doors </t>
    </r>
    <r>
      <rPr>
        <b/>
        <sz val="18"/>
        <color rgb="FFC00000"/>
        <rFont val="Calibri"/>
        <family val="2"/>
        <scheme val="minor"/>
      </rPr>
      <t>and repeat steps in red above.</t>
    </r>
  </si>
  <si>
    <r>
      <t xml:space="preserve">Designate </t>
    </r>
    <r>
      <rPr>
        <b/>
        <i/>
        <sz val="18"/>
        <color rgb="FFC00000"/>
        <rFont val="Calibri"/>
        <family val="2"/>
        <scheme val="minor"/>
      </rPr>
      <t>Combustion Appliance</t>
    </r>
    <r>
      <rPr>
        <b/>
        <sz val="18"/>
        <color theme="1"/>
        <rFont val="Calibri"/>
        <family val="2"/>
        <scheme val="minor"/>
      </rPr>
      <t xml:space="preserve"> being tested:</t>
    </r>
  </si>
  <si>
    <r>
      <t xml:space="preserve">Close door between CAZ and Main Body of house.  Record Pa reading.                                         </t>
    </r>
    <r>
      <rPr>
        <i/>
        <sz val="18"/>
        <color theme="1"/>
        <rFont val="Calibri"/>
        <family val="2"/>
        <scheme val="minor"/>
      </rPr>
      <t>(if no door, skip  to next step)</t>
    </r>
  </si>
  <si>
    <r>
      <t>Air Handler on.</t>
    </r>
    <r>
      <rPr>
        <sz val="18"/>
        <color theme="1"/>
        <rFont val="Calibri"/>
        <family val="2"/>
        <scheme val="minor"/>
      </rPr>
      <t xml:space="preserve">  Check position of interior doors with smoke puffer or manometer for worst case condition.  Close CAZ door and record Pa reading.</t>
    </r>
  </si>
  <si>
    <r>
      <t>Air handler on.</t>
    </r>
    <r>
      <rPr>
        <sz val="18"/>
        <color theme="1"/>
        <rFont val="Calibri"/>
        <family val="2"/>
        <scheme val="minor"/>
      </rPr>
      <t xml:space="preserve"> Open door between CAZ and Main body of house.  Record Pa reading. </t>
    </r>
    <r>
      <rPr>
        <i/>
        <sz val="18"/>
        <color theme="1"/>
        <rFont val="Calibri"/>
        <family val="2"/>
        <scheme val="minor"/>
      </rPr>
      <t>(If no door, skip step).</t>
    </r>
  </si>
  <si>
    <r>
      <t xml:space="preserve">According to the </t>
    </r>
    <r>
      <rPr>
        <b/>
        <sz val="18"/>
        <color theme="1"/>
        <rFont val="Calibri"/>
        <family val="2"/>
        <scheme val="minor"/>
      </rPr>
      <t>CAZ Depressurization Limit Table</t>
    </r>
    <r>
      <rPr>
        <b/>
        <sz val="18"/>
        <color rgb="FFFF0000"/>
        <rFont val="Calibri"/>
        <family val="2"/>
        <scheme val="minor"/>
      </rPr>
      <t xml:space="preserve"> </t>
    </r>
    <r>
      <rPr>
        <b/>
        <sz val="18"/>
        <color rgb="FFC00000"/>
        <rFont val="Calibri"/>
        <family val="2"/>
        <scheme val="minor"/>
      </rPr>
      <t>below, does CAZ pass?</t>
    </r>
  </si>
  <si>
    <r>
      <t xml:space="preserve">If the CAZ is </t>
    </r>
    <r>
      <rPr>
        <b/>
        <u/>
        <sz val="18"/>
        <color rgb="FFC00000"/>
        <rFont val="Calibri"/>
        <family val="2"/>
        <scheme val="minor"/>
      </rPr>
      <t>more negative</t>
    </r>
    <r>
      <rPr>
        <b/>
        <sz val="18"/>
        <color rgb="FFC00000"/>
        <rFont val="Calibri"/>
        <family val="2"/>
        <scheme val="minor"/>
      </rPr>
      <t xml:space="preserve"> than the values listed, it is recommended you take steps to correct it.</t>
    </r>
  </si>
  <si>
    <t>VISUALLY INSPECT VENTING (of each  appliance)</t>
  </si>
  <si>
    <r>
      <t xml:space="preserve">Preparation for </t>
    </r>
    <r>
      <rPr>
        <b/>
        <u/>
        <sz val="18"/>
        <color theme="1"/>
        <rFont val="Calibri"/>
        <family val="2"/>
        <scheme val="minor"/>
      </rPr>
      <t>Test #2 Spillage</t>
    </r>
    <r>
      <rPr>
        <b/>
        <sz val="18"/>
        <color theme="1"/>
        <rFont val="Calibri"/>
        <family val="2"/>
        <scheme val="minor"/>
      </rPr>
      <t xml:space="preserve">, </t>
    </r>
    <r>
      <rPr>
        <b/>
        <u/>
        <sz val="18"/>
        <color theme="1"/>
        <rFont val="Calibri"/>
        <family val="2"/>
        <scheme val="minor"/>
      </rPr>
      <t>Test #3 Draft</t>
    </r>
    <r>
      <rPr>
        <b/>
        <sz val="18"/>
        <color theme="1"/>
        <rFont val="Calibri"/>
        <family val="2"/>
        <scheme val="minor"/>
      </rPr>
      <t xml:space="preserve">, &amp; </t>
    </r>
    <r>
      <rPr>
        <b/>
        <u/>
        <sz val="18"/>
        <color theme="1"/>
        <rFont val="Calibri"/>
        <family val="2"/>
        <scheme val="minor"/>
      </rPr>
      <t>Test #4 CO/Eff</t>
    </r>
    <r>
      <rPr>
        <b/>
        <sz val="18"/>
        <color theme="1"/>
        <rFont val="Calibri"/>
        <family val="2"/>
        <scheme val="minor"/>
      </rPr>
      <t>.</t>
    </r>
  </si>
  <si>
    <r>
      <t xml:space="preserve">Below 10°F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</si>
  <si>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-2.5 PA</t>
    </r>
  </si>
  <si>
    <r>
      <t xml:space="preserve">10°F up to 90°F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</si>
  <si>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(Outdoor temp. ÷ 40) – 2.75 (see example)</t>
    </r>
  </si>
  <si>
    <r>
      <t xml:space="preserve">Above 90°F    </t>
    </r>
    <r>
      <rPr>
        <sz val="18"/>
        <color theme="1"/>
        <rFont val="Wingdings"/>
        <charset val="2"/>
      </rPr>
      <t xml:space="preserve">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</si>
  <si>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-0.5 PA</t>
    </r>
  </si>
  <si>
    <r>
      <t>NOTE: Rounding final number up is acceptable, rounding down is UNACCEPTABLE! -</t>
    </r>
    <r>
      <rPr>
        <b/>
        <sz val="18"/>
        <color rgb="FFFF0000"/>
        <rFont val="Calibri"/>
        <family val="2"/>
        <scheme val="minor"/>
      </rPr>
      <t xml:space="preserve">   </t>
    </r>
    <r>
      <rPr>
        <b/>
        <sz val="18"/>
        <color rgb="FFC00000"/>
        <rFont val="Calibri"/>
        <family val="2"/>
        <scheme val="minor"/>
      </rPr>
      <t>Worst case draft fails if pressure is MORE POSITIVE than the limit!</t>
    </r>
  </si>
  <si>
    <r>
      <t>o   Remember when reviewing illustration to put</t>
    </r>
    <r>
      <rPr>
        <b/>
        <u/>
        <sz val="18"/>
        <color theme="1"/>
        <rFont val="Calibri"/>
        <family val="2"/>
        <scheme val="minor"/>
      </rPr>
      <t xml:space="preserve"> hand over left side of gauge</t>
    </r>
    <r>
      <rPr>
        <b/>
        <sz val="18"/>
        <color theme="1"/>
        <rFont val="Calibri"/>
        <family val="2"/>
        <scheme val="minor"/>
      </rPr>
      <t xml:space="preserve"> (</t>
    </r>
    <r>
      <rPr>
        <b/>
        <i/>
        <sz val="18"/>
        <color theme="1"/>
        <rFont val="Calibri"/>
        <family val="2"/>
        <scheme val="minor"/>
      </rPr>
      <t>do not use side with baseline</t>
    </r>
    <r>
      <rPr>
        <b/>
        <sz val="18"/>
        <color theme="1"/>
        <rFont val="Calibri"/>
        <family val="2"/>
        <scheme val="minor"/>
      </rPr>
      <t>)</t>
    </r>
  </si>
  <si>
    <r>
      <t xml:space="preserve">o   Ensure to utilize pressure static probe &amp; </t>
    </r>
    <r>
      <rPr>
        <b/>
        <u/>
        <sz val="18"/>
        <color theme="1"/>
        <rFont val="Calibri"/>
        <family val="2"/>
        <scheme val="minor"/>
      </rPr>
      <t>probe is facing towards appliance</t>
    </r>
  </si>
  <si>
    <r>
      <t>Step #4</t>
    </r>
    <r>
      <rPr>
        <b/>
        <i/>
        <sz val="18"/>
        <color theme="1"/>
        <rFont val="Calibri"/>
        <family val="2"/>
        <scheme val="minor"/>
      </rPr>
      <t>-</t>
    </r>
    <r>
      <rPr>
        <b/>
        <i/>
        <u/>
        <sz val="18"/>
        <color theme="1"/>
        <rFont val="Calibri"/>
        <family val="2"/>
        <scheme val="minor"/>
      </rPr>
      <t>Calibrate monoxer outside</t>
    </r>
    <r>
      <rPr>
        <b/>
        <i/>
        <sz val="18"/>
        <color theme="1"/>
        <rFont val="Calibri"/>
        <family val="2"/>
        <scheme val="minor"/>
      </rPr>
      <t xml:space="preserve">, </t>
    </r>
    <r>
      <rPr>
        <b/>
        <i/>
        <u/>
        <sz val="18"/>
        <color theme="1"/>
        <rFont val="Calibri"/>
        <family val="2"/>
        <scheme val="minor"/>
      </rPr>
      <t>ensure personal CO detector is operating</t>
    </r>
    <r>
      <rPr>
        <b/>
        <i/>
        <sz val="18"/>
        <color theme="1"/>
        <rFont val="Calibri"/>
        <family val="2"/>
        <scheme val="minor"/>
      </rPr>
      <t xml:space="preserve">, &amp; </t>
    </r>
    <r>
      <rPr>
        <b/>
        <i/>
        <u/>
        <sz val="18"/>
        <color theme="1"/>
        <rFont val="Calibri"/>
        <family val="2"/>
        <scheme val="minor"/>
      </rPr>
      <t>obtain mirror for testing spillage</t>
    </r>
  </si>
  <si>
    <r>
      <t>Step #5</t>
    </r>
    <r>
      <rPr>
        <b/>
        <i/>
        <sz val="18"/>
        <color theme="1"/>
        <rFont val="Calibri"/>
        <family val="2"/>
        <scheme val="minor"/>
      </rPr>
      <t xml:space="preserve">-Ensure house is setup in “WORST CASE CONDITION” (reference test results from Worst Case Depressurization Test) </t>
    </r>
  </si>
  <si>
    <r>
      <t xml:space="preserve">Test #2 </t>
    </r>
    <r>
      <rPr>
        <b/>
        <u/>
        <sz val="18"/>
        <color theme="1"/>
        <rFont val="Calibri"/>
        <family val="2"/>
        <scheme val="minor"/>
      </rPr>
      <t>Spillage Test</t>
    </r>
    <r>
      <rPr>
        <b/>
        <sz val="18"/>
        <color theme="1"/>
        <rFont val="Calibri"/>
        <family val="2"/>
        <scheme val="minor"/>
      </rPr>
      <t>: (visually inspecting if appliance is back-drafting) (perform for each appliance)</t>
    </r>
  </si>
  <si>
    <r>
      <t>Step #1-</t>
    </r>
    <r>
      <rPr>
        <b/>
        <i/>
        <sz val="18"/>
        <color theme="1"/>
        <rFont val="Calibri"/>
        <family val="2"/>
        <scheme val="minor"/>
      </rPr>
      <t xml:space="preserve">Starting with the smallest BTUH appliance, </t>
    </r>
    <r>
      <rPr>
        <b/>
        <i/>
        <u/>
        <sz val="18"/>
        <color theme="1"/>
        <rFont val="Calibri"/>
        <family val="2"/>
        <scheme val="minor"/>
      </rPr>
      <t>fire the appliance</t>
    </r>
    <r>
      <rPr>
        <b/>
        <i/>
        <sz val="18"/>
        <color theme="1"/>
        <rFont val="Calibri"/>
        <family val="2"/>
        <scheme val="minor"/>
      </rPr>
      <t>, start a 60 second timer, and test spillage.</t>
    </r>
  </si>
  <si>
    <r>
      <t>Step #2</t>
    </r>
    <r>
      <rPr>
        <b/>
        <i/>
        <sz val="18"/>
        <color theme="1"/>
        <rFont val="Calibri"/>
        <family val="2"/>
        <scheme val="minor"/>
      </rPr>
      <t>-Record length of time it took for units to start drafting and answer draft column.</t>
    </r>
  </si>
  <si>
    <r>
      <t xml:space="preserve">Note- </t>
    </r>
    <r>
      <rPr>
        <i/>
        <u/>
        <sz val="18"/>
        <color rgb="FFC00000"/>
        <rFont val="Calibri"/>
        <family val="2"/>
        <scheme val="minor"/>
      </rPr>
      <t>If appliance does not draft within 60 seconds proceed to Test #5 and follow instructions</t>
    </r>
  </si>
  <si>
    <r>
      <t xml:space="preserve">Test #3 </t>
    </r>
    <r>
      <rPr>
        <b/>
        <u/>
        <sz val="18"/>
        <color theme="1"/>
        <rFont val="Calibri"/>
        <family val="2"/>
        <scheme val="minor"/>
      </rPr>
      <t>Draft Test</t>
    </r>
    <r>
      <rPr>
        <b/>
        <sz val="18"/>
        <color theme="1"/>
        <rFont val="Calibri"/>
        <family val="2"/>
        <scheme val="minor"/>
      </rPr>
      <t>: (test pressure in flue with static probe pointing down towards appliance and ensure the pressure is more negative than the calculated pressure) (perform for each appliance)</t>
    </r>
  </si>
  <si>
    <r>
      <t xml:space="preserve">·        </t>
    </r>
    <r>
      <rPr>
        <b/>
        <sz val="18"/>
        <color theme="1"/>
        <rFont val="Calibri"/>
        <family val="2"/>
        <scheme val="minor"/>
      </rPr>
      <t xml:space="preserve">(if reading is acceptable/passes &amp; is more negative proceed to Test #4) </t>
    </r>
  </si>
  <si>
    <r>
      <t xml:space="preserve">·        </t>
    </r>
    <r>
      <rPr>
        <b/>
        <sz val="18"/>
        <color theme="1"/>
        <rFont val="Calibri"/>
        <family val="2"/>
        <scheme val="minor"/>
      </rPr>
      <t>(if reading fails &amp; is more positive proceed to Test #5)</t>
    </r>
  </si>
  <si>
    <r>
      <t xml:space="preserve">Test #4 </t>
    </r>
    <r>
      <rPr>
        <b/>
        <u/>
        <sz val="18"/>
        <color theme="1"/>
        <rFont val="Calibri"/>
        <family val="2"/>
        <scheme val="minor"/>
      </rPr>
      <t>CO/Eff/Other required testing</t>
    </r>
    <r>
      <rPr>
        <b/>
        <sz val="18"/>
        <color theme="1"/>
        <rFont val="Calibri"/>
        <family val="2"/>
        <scheme val="minor"/>
      </rPr>
      <t>:(perform all other combustion and required testing)</t>
    </r>
  </si>
  <si>
    <r>
      <t xml:space="preserve">Test #5 </t>
    </r>
    <r>
      <rPr>
        <b/>
        <u/>
        <sz val="18"/>
        <color theme="1"/>
        <rFont val="Calibri"/>
        <family val="2"/>
        <scheme val="minor"/>
      </rPr>
      <t>Spillage &amp; Draft Natural Conditions:</t>
    </r>
    <r>
      <rPr>
        <b/>
        <sz val="18"/>
        <color theme="1"/>
        <rFont val="Calibri"/>
        <family val="2"/>
        <scheme val="minor"/>
      </rPr>
      <t xml:space="preserve">  (Only test units that failed spillage or draft in  WORST CASE steps above)</t>
    </r>
  </si>
  <si>
    <r>
      <t>Step #</t>
    </r>
    <r>
      <rPr>
        <sz val="18"/>
        <color theme="1"/>
        <rFont val="Calibri"/>
        <family val="2"/>
        <scheme val="minor"/>
      </rPr>
      <t>1-Allow venting system time to cool down.</t>
    </r>
  </si>
  <si>
    <r>
      <t>Step #2</t>
    </r>
    <r>
      <rPr>
        <sz val="18"/>
        <color theme="1"/>
        <rFont val="Calibri"/>
        <family val="2"/>
        <scheme val="minor"/>
      </rPr>
      <t>-Turn off all fans and open all interior doors</t>
    </r>
  </si>
  <si>
    <r>
      <t>Step #3-</t>
    </r>
    <r>
      <rPr>
        <sz val="18"/>
        <color theme="1"/>
        <rFont val="Calibri"/>
        <family val="2"/>
        <scheme val="minor"/>
      </rPr>
      <t xml:space="preserve"> Starting with the smallest BTUH appliance, fire the appliance and retest spillage &amp; draft using methods from steps above</t>
    </r>
  </si>
  <si>
    <r>
      <t>Step #4</t>
    </r>
    <r>
      <rPr>
        <sz val="18"/>
        <color theme="1"/>
        <rFont val="Calibri"/>
        <family val="2"/>
        <scheme val="minor"/>
      </rPr>
      <t>-Document &amp; review readings.  (If unit fails either of these test it must be taken out of service until issue is corrected)</t>
    </r>
  </si>
  <si>
    <r>
      <t>Step #5</t>
    </r>
    <r>
      <rPr>
        <sz val="18"/>
        <color theme="1"/>
        <rFont val="Calibri"/>
        <family val="2"/>
        <scheme val="minor"/>
      </rPr>
      <t>-If unit passes under natural conditions perform the following:</t>
    </r>
  </si>
  <si>
    <r>
      <t xml:space="preserve">·        Return to step #4 and complete the remainder of testing </t>
    </r>
    <r>
      <rPr>
        <b/>
        <u/>
        <sz val="18"/>
        <color theme="1"/>
        <rFont val="Calibri"/>
        <family val="2"/>
        <scheme val="minor"/>
      </rPr>
      <t>And</t>
    </r>
  </si>
  <si>
    <t>Select Furnace Location</t>
  </si>
  <si>
    <t>Select Funding Source</t>
  </si>
  <si>
    <t>Select Furnace Type</t>
  </si>
  <si>
    <t>Select Cooling Equipment</t>
  </si>
  <si>
    <t xml:space="preserve">An energy conservation measure "ECM") may include contributory items necessary for the proper installation of that ECM. The installed cost of all contributory items, associated with the proper installation cannot exceed the cost of the individual ECM cost. Both the contributory and ECM costs are to be wrapped for the total ECM cost. </t>
  </si>
  <si>
    <t xml:space="preserve">1.  Perform the Major Measures in order as they appear on the list below. Documentation (including client denial   of major measures) must be provided if a Major Measure is not addressed, or end result is not achieved. </t>
  </si>
  <si>
    <t xml:space="preserve">2.  Once Major Measures have been adequately addressed, any of the Secondary Measures may be addressed in any order according to the professional judgment of the Subrecipient staff.  </t>
  </si>
  <si>
    <t xml:space="preserve">        -   Decisions should be based on what is best for each individual client and unit and what has the best potential energy  savings impact for that household, while maximizing allowable program expenditures </t>
  </si>
  <si>
    <t>Effective for Program Year 2023 LIHEAP Contracts</t>
  </si>
  <si>
    <t xml:space="preserve">d.     To include cook stoves refer to current Texas Health &amp; Safety Plan </t>
  </si>
  <si>
    <t>https://www.tdhca.state.tx.us/community-affairs/wap/docs/22-WAP-Health&amp;Safety.pdf</t>
  </si>
  <si>
    <t xml:space="preserve">c.     Refer to current Health &amp; Safety Plan </t>
  </si>
  <si>
    <t xml:space="preserve">ii.    If not adequately insulated, dense pack applicable wall cavities, including above and below all windows and doors.  </t>
  </si>
  <si>
    <t xml:space="preserve">c.     Replaced units must be de-manufactured properly, materials must be recycled and refrigerant properly disposed of in accordance with EPA regulations. </t>
  </si>
  <si>
    <t>•    Smart Thermostat</t>
  </si>
  <si>
    <t>• Solar Screens/Window Film</t>
  </si>
  <si>
    <t>•Low-Cost Measures</t>
  </si>
  <si>
    <t>• Incidental Repairs</t>
  </si>
  <si>
    <t xml:space="preserve">i.   Essential wiring defined as any wiring going directly to an appliance that is by the WX program. </t>
  </si>
  <si>
    <t>• HVAC/Evaporative Cooler Replacement</t>
  </si>
  <si>
    <t xml:space="preserve">iii.   HVAC units with a SEER or downgraded SEER of 12 or less should be replaced. </t>
  </si>
  <si>
    <t xml:space="preserve">2.      The components have a valid AHRI rating. </t>
  </si>
  <si>
    <t xml:space="preserve">b.    Repair of central system is potentially allowable. Justification for the repair must be documented in the client file. Repair can include, but is not limited to: </t>
  </si>
  <si>
    <t xml:space="preserve">i.    Replacement must be justified by LIHEAP WAP AC Replacement Tool. </t>
  </si>
  <si>
    <r>
      <rPr>
        <b/>
        <sz val="11"/>
        <color theme="1"/>
        <rFont val="Calibri"/>
        <family val="2"/>
        <scheme val="minor"/>
      </rPr>
      <t>Incidental Repair</t>
    </r>
    <r>
      <rPr>
        <sz val="11"/>
        <color theme="1"/>
        <rFont val="Calibri"/>
        <family val="2"/>
        <scheme val="minor"/>
      </rPr>
      <t xml:space="preserve"> is defined as repairs necessary on items for the effective preservation of weatherized materials. </t>
    </r>
  </si>
  <si>
    <r>
      <t xml:space="preserve">b.     </t>
    </r>
    <r>
      <rPr>
        <sz val="11"/>
        <rFont val="Calibri"/>
        <family val="2"/>
        <scheme val="minor"/>
      </rPr>
      <t>Must meet ASHRAE 62.2-2016 Standard.</t>
    </r>
  </si>
  <si>
    <r>
      <t>a.</t>
    </r>
    <r>
      <rPr>
        <sz val="11"/>
        <rFont val="Calibri"/>
        <family val="2"/>
        <scheme val="minor"/>
      </rPr>
      <t>    NO MAXIMUM COST LIMITATION.</t>
    </r>
  </si>
  <si>
    <r>
      <t>b.</t>
    </r>
    <r>
      <rPr>
        <sz val="11"/>
        <rFont val="Calibri"/>
        <family val="2"/>
        <scheme val="minor"/>
      </rPr>
      <t>       All costs (labor and materials) must be detailed on the Building Weatherization Report (BWR).</t>
    </r>
  </si>
  <si>
    <r>
      <t>c.</t>
    </r>
    <r>
      <rPr>
        <sz val="11"/>
        <rFont val="Calibri"/>
        <family val="2"/>
        <scheme val="minor"/>
      </rPr>
      <t>        Complete current Blower Door Data Sheet as instructed.</t>
    </r>
  </si>
  <si>
    <r>
      <t>d.</t>
    </r>
    <r>
      <rPr>
        <sz val="11"/>
        <rFont val="Calibri"/>
        <family val="2"/>
        <scheme val="minor"/>
      </rPr>
      <t xml:space="preserve">       At Subrecipient Final Inspection, MUST MEET or EXCEED the Blower Door Target as defined by TDCHA WAP Air Infiltration and Duct Sealing Target Policy. </t>
    </r>
  </si>
  <si>
    <r>
      <t>3.</t>
    </r>
    <r>
      <rPr>
        <b/>
        <sz val="11"/>
        <rFont val="Calibri"/>
        <family val="2"/>
        <scheme val="minor"/>
      </rPr>
      <t>   Duct Sealing</t>
    </r>
  </si>
  <si>
    <r>
      <t>a.</t>
    </r>
    <r>
      <rPr>
        <sz val="11"/>
        <rFont val="Calibri"/>
        <family val="2"/>
        <scheme val="minor"/>
      </rPr>
      <t>        NO MAXIMUM COST LIMITATION.</t>
    </r>
  </si>
  <si>
    <r>
      <t>b.</t>
    </r>
    <r>
      <rPr>
        <sz val="11"/>
        <rFont val="Calibri"/>
        <family val="2"/>
        <scheme val="minor"/>
      </rPr>
      <t>       All return ducts to be sealed regardless of location.</t>
    </r>
  </si>
  <si>
    <r>
      <t>c.</t>
    </r>
    <r>
      <rPr>
        <sz val="11"/>
        <rFont val="Calibri"/>
        <family val="2"/>
        <scheme val="minor"/>
      </rPr>
      <t>        All supply ducts to be sealed when in unconditioned space.</t>
    </r>
  </si>
  <si>
    <r>
      <t>d.</t>
    </r>
    <r>
      <rPr>
        <sz val="11"/>
        <rFont val="Calibri"/>
        <family val="2"/>
        <scheme val="minor"/>
      </rPr>
      <t xml:space="preserve">       At Subrecipient Final Inspection, MUST MEET or EXCEED Duct Blaster Target (With Reference to Outside) as defined by TDCHA WAP Air infiltration and Duct Sealing Target Policy.  </t>
    </r>
  </si>
  <si>
    <r>
      <t xml:space="preserve">a.        </t>
    </r>
    <r>
      <rPr>
        <sz val="11"/>
        <rFont val="Calibri"/>
        <family val="2"/>
        <scheme val="minor"/>
      </rPr>
      <t xml:space="preserve">If existing insulation is assessed as R27 or below, must insulate to meet current code. </t>
    </r>
  </si>
  <si>
    <r>
      <t>b.</t>
    </r>
    <r>
      <rPr>
        <sz val="11"/>
        <rFont val="Calibri"/>
        <family val="2"/>
        <scheme val="minor"/>
      </rPr>
      <t>       Block all heat sources &amp; attic hatches.</t>
    </r>
  </si>
  <si>
    <r>
      <t xml:space="preserve"> c.</t>
    </r>
    <r>
      <rPr>
        <sz val="11"/>
        <rFont val="Calibri"/>
        <family val="2"/>
        <scheme val="minor"/>
      </rPr>
      <t>       If no insulation is added but ventilation needed, install ventilation under H&amp;S.</t>
    </r>
  </si>
  <si>
    <r>
      <t>5.</t>
    </r>
    <r>
      <rPr>
        <b/>
        <sz val="11"/>
        <rFont val="Calibri"/>
        <family val="2"/>
        <scheme val="minor"/>
      </rPr>
      <t>   Wall Insulation</t>
    </r>
  </si>
  <si>
    <r>
      <t>a.</t>
    </r>
    <r>
      <rPr>
        <sz val="11"/>
        <rFont val="Calibri"/>
        <family val="2"/>
        <scheme val="minor"/>
      </rPr>
      <t>        Check all exterior walls for existing insulation levels.</t>
    </r>
  </si>
  <si>
    <r>
      <t>6.</t>
    </r>
    <r>
      <rPr>
        <b/>
        <sz val="11"/>
        <rFont val="Calibri"/>
        <family val="2"/>
        <scheme val="minor"/>
      </rPr>
      <t>   Floor Insulation</t>
    </r>
  </si>
  <si>
    <r>
      <t>a.</t>
    </r>
    <r>
      <rPr>
        <sz val="11"/>
        <rFont val="Calibri"/>
        <family val="2"/>
        <scheme val="minor"/>
      </rPr>
      <t>        If addressed, must follow current code.</t>
    </r>
  </si>
  <si>
    <r>
      <t>b.</t>
    </r>
    <r>
      <rPr>
        <sz val="11"/>
        <rFont val="Calibri"/>
        <family val="2"/>
        <scheme val="minor"/>
      </rPr>
      <t>       Vapor barrier always required.</t>
    </r>
  </si>
  <si>
    <r>
      <t>c.</t>
    </r>
    <r>
      <rPr>
        <sz val="11"/>
        <rFont val="Calibri"/>
        <family val="2"/>
        <scheme val="minor"/>
      </rPr>
      <t>        Follow OSHA accessibility standards.</t>
    </r>
  </si>
  <si>
    <r>
      <t>a.</t>
    </r>
    <r>
      <rPr>
        <sz val="11"/>
        <rFont val="Calibri"/>
        <family val="2"/>
        <scheme val="minor"/>
      </rPr>
      <t xml:space="preserve">  Replacement must be justified by LIHEAP WAP Refrigerator Replacement Calculator. </t>
    </r>
  </si>
  <si>
    <r>
      <t>b.</t>
    </r>
    <r>
      <rPr>
        <sz val="11"/>
        <rFont val="Calibri"/>
        <family val="2"/>
        <scheme val="minor"/>
      </rPr>
      <t xml:space="preserve">  Units 15 years old or more can be replaced without metering, as long as manufactured manufactured year is documented. </t>
    </r>
  </si>
  <si>
    <r>
      <t>a.</t>
    </r>
    <r>
      <rPr>
        <sz val="11"/>
        <rFont val="Calibri"/>
        <family val="2"/>
        <scheme val="minor"/>
      </rPr>
      <t>       Water Savers - aerators and low flow showerheads.</t>
    </r>
  </si>
  <si>
    <r>
      <t>b.</t>
    </r>
    <r>
      <rPr>
        <sz val="11"/>
        <rFont val="Calibri"/>
        <family val="2"/>
        <scheme val="minor"/>
      </rPr>
      <t>        Water heater tank/pipe insulation.</t>
    </r>
  </si>
  <si>
    <r>
      <t>c.</t>
    </r>
    <r>
      <rPr>
        <sz val="11"/>
        <rFont val="Calibri"/>
        <family val="2"/>
        <scheme val="minor"/>
      </rPr>
      <t xml:space="preserve">        LED lighting replacement of all existing screw-based incandescent, halogen, or CFL used for a minimum of one hour per day. </t>
    </r>
  </si>
  <si>
    <r>
      <t>a.</t>
    </r>
    <r>
      <rPr>
        <sz val="11"/>
        <rFont val="Calibri"/>
        <family val="2"/>
        <scheme val="minor"/>
      </rPr>
      <t>       Install only after consultation/training with client.</t>
    </r>
  </si>
  <si>
    <r>
      <t>a.</t>
    </r>
    <r>
      <rPr>
        <sz val="11"/>
        <rFont val="Calibri"/>
        <family val="2"/>
        <scheme val="minor"/>
      </rPr>
      <t>        Install in the following order:</t>
    </r>
  </si>
  <si>
    <r>
      <rPr>
        <sz val="11"/>
        <rFont val="Calibri"/>
        <family val="2"/>
        <scheme val="minor"/>
      </rPr>
      <t>i.   West, South, East, then North side of house.</t>
    </r>
  </si>
  <si>
    <r>
      <t>b.</t>
    </r>
    <r>
      <rPr>
        <sz val="11"/>
        <rFont val="Calibri"/>
        <family val="2"/>
        <scheme val="minor"/>
      </rPr>
      <t xml:space="preserve">       If the windows are covered by any permanent shading structure, then solar screens/window film cannot be installed on that window. </t>
    </r>
  </si>
  <si>
    <r>
      <t>a.</t>
    </r>
    <r>
      <rPr>
        <sz val="11"/>
        <rFont val="Calibri"/>
        <family val="2"/>
        <scheme val="minor"/>
      </rPr>
      <t xml:space="preserve">        Maximum expenditure allowed is Five Hundred and No/100 Dollars ($500.00) </t>
    </r>
  </si>
  <si>
    <r>
      <t>b.</t>
    </r>
    <r>
      <rPr>
        <sz val="11"/>
        <rFont val="Calibri"/>
        <family val="2"/>
        <scheme val="minor"/>
      </rPr>
      <t>       Must be related to weatherization measure.</t>
    </r>
  </si>
  <si>
    <r>
      <t>c.</t>
    </r>
    <r>
      <rPr>
        <sz val="11"/>
        <rFont val="Calibri"/>
        <family val="2"/>
        <scheme val="minor"/>
      </rPr>
      <t xml:space="preserve">        Materials include: lumber, shingles, flashing, siding, drywall, masonry supplies, Minor window and door repair, gutters, downspouts, paint, stains, and sealants. </t>
    </r>
  </si>
  <si>
    <r>
      <t>d.</t>
    </r>
    <r>
      <rPr>
        <sz val="11"/>
        <rFont val="Calibri"/>
        <family val="2"/>
        <scheme val="minor"/>
      </rPr>
      <t xml:space="preserve">       Regarding mobile homes, could include mobile home skirting and overhangs to protect mobile home doors. </t>
    </r>
  </si>
  <si>
    <r>
      <t>e.</t>
    </r>
    <r>
      <rPr>
        <sz val="11"/>
        <rFont val="Calibri"/>
        <family val="2"/>
        <scheme val="minor"/>
      </rPr>
      <t xml:space="preserve">        Could also include carpentry work to protect water heaters located outside to protect DHW from weather elements. </t>
    </r>
  </si>
  <si>
    <r>
      <t>f.</t>
    </r>
    <r>
      <rPr>
        <sz val="11"/>
        <rFont val="Calibri"/>
        <family val="2"/>
        <scheme val="minor"/>
      </rPr>
      <t>         Could include roof, wall, and floor repair; excluding leveling.</t>
    </r>
  </si>
  <si>
    <r>
      <t>g.</t>
    </r>
    <r>
      <rPr>
        <sz val="11"/>
        <rFont val="Calibri"/>
        <family val="2"/>
        <scheme val="minor"/>
      </rPr>
      <t>        Repair of "essential wiring"</t>
    </r>
  </si>
  <si>
    <r>
      <t>a.</t>
    </r>
    <r>
      <rPr>
        <sz val="11"/>
        <rFont val="Calibri"/>
        <family val="2"/>
        <scheme val="minor"/>
      </rPr>
      <t>       Complete replacement of furnace/AC/HVAC as energy efficiency measure is a possibility.</t>
    </r>
  </si>
  <si>
    <r>
      <rPr>
        <sz val="11"/>
        <rFont val="Calibri"/>
        <family val="2"/>
        <scheme val="minor"/>
      </rPr>
      <t xml:space="preserve">i.     Must meet current Energy Star rating for complete system replacement (see guidance </t>
    </r>
  </si>
  <si>
    <r>
      <rPr>
        <sz val="11"/>
        <rFont val="Calibri"/>
        <family val="2"/>
        <scheme val="minor"/>
      </rPr>
      <t>ii.    Must document accurate Manual J and Manual S in client file;</t>
    </r>
  </si>
  <si>
    <r>
      <rPr>
        <sz val="11"/>
        <rFont val="Calibri"/>
        <family val="2"/>
        <scheme val="minor"/>
      </rPr>
      <t xml:space="preserve">vi.   The replacement of AC only components of the HVAC system in cases where the existing </t>
    </r>
  </si>
  <si>
    <r>
      <t>1.</t>
    </r>
    <r>
      <rPr>
        <sz val="11"/>
        <rFont val="Calibri"/>
        <family val="2"/>
        <scheme val="minor"/>
      </rPr>
      <t>    Must meet new 2023 SEER2 and EER2 Energy Star requirements</t>
    </r>
  </si>
  <si>
    <r>
      <rPr>
        <sz val="11"/>
        <rFont val="Calibri"/>
        <family val="2"/>
        <scheme val="minor"/>
      </rPr>
      <t>i.     Clean and tune.</t>
    </r>
  </si>
  <si>
    <r>
      <rPr>
        <sz val="11"/>
        <rFont val="Calibri"/>
        <family val="2"/>
        <scheme val="minor"/>
      </rPr>
      <t>ii.    Clean Evaporative and Condensing coils.</t>
    </r>
  </si>
  <si>
    <r>
      <rPr>
        <sz val="11"/>
        <rFont val="Calibri"/>
        <family val="2"/>
        <scheme val="minor"/>
      </rPr>
      <t>iii.   Check/adjust gas pressure.</t>
    </r>
  </si>
  <si>
    <r>
      <rPr>
        <sz val="11"/>
        <rFont val="Calibri"/>
        <family val="2"/>
        <scheme val="minor"/>
      </rPr>
      <t>iv    Clean blower wheel (squirrel cage).</t>
    </r>
  </si>
  <si>
    <r>
      <rPr>
        <sz val="11"/>
        <rFont val="Calibri"/>
        <family val="2"/>
        <scheme val="minor"/>
      </rPr>
      <t>v.    Check all controls, set heat anticipator if applicable.</t>
    </r>
  </si>
  <si>
    <r>
      <t>c.    </t>
    </r>
    <r>
      <rPr>
        <sz val="11"/>
        <rFont val="Calibri"/>
        <family val="2"/>
        <scheme val="minor"/>
      </rPr>
      <t>Change &amp; leave up to twelve (12) new air filters.</t>
    </r>
  </si>
  <si>
    <r>
      <t>d.</t>
    </r>
    <r>
      <rPr>
        <sz val="11"/>
        <rFont val="Calibri"/>
        <family val="2"/>
        <scheme val="minor"/>
      </rPr>
      <t>    No replacement of window air-conditioners if a HVAC is replaced or repaired to working order.</t>
    </r>
  </si>
  <si>
    <r>
      <t>e.</t>
    </r>
    <r>
      <rPr>
        <sz val="11"/>
        <rFont val="Calibri"/>
        <family val="2"/>
        <scheme val="minor"/>
      </rPr>
      <t>    Replacement of window air-conditioners:</t>
    </r>
  </si>
  <si>
    <r>
      <t>1.</t>
    </r>
    <r>
      <rPr>
        <sz val="11"/>
        <rFont val="Calibri"/>
        <family val="2"/>
        <scheme val="minor"/>
      </rPr>
      <t>    Billing history information to verify the need.</t>
    </r>
  </si>
  <si>
    <r>
      <t>2.</t>
    </r>
    <r>
      <rPr>
        <sz val="11"/>
        <rFont val="Calibri"/>
        <family val="2"/>
        <scheme val="minor"/>
      </rPr>
      <t xml:space="preserve">    Window unit plate information to include age, rated efficiency, </t>
    </r>
  </si>
  <si>
    <r>
      <t>3.</t>
    </r>
    <r>
      <rPr>
        <sz val="11"/>
        <rFont val="Calibri"/>
        <family val="2"/>
        <scheme val="minor"/>
      </rPr>
      <t>    Brief synopsis of the auditors reasoning for the mini split consideration.</t>
    </r>
  </si>
  <si>
    <r>
      <t>4.</t>
    </r>
    <r>
      <rPr>
        <sz val="11"/>
        <rFont val="Calibri"/>
        <family val="2"/>
        <scheme val="minor"/>
      </rPr>
      <t>    Unit drawing showing the coverage of each window unit.</t>
    </r>
  </si>
  <si>
    <r>
      <t>5.</t>
    </r>
    <r>
      <rPr>
        <sz val="11"/>
        <rFont val="Calibri"/>
        <family val="2"/>
        <scheme val="minor"/>
      </rPr>
      <t>    Type of heating system in the house.</t>
    </r>
  </si>
  <si>
    <r>
      <t>6.</t>
    </r>
    <r>
      <rPr>
        <sz val="11"/>
        <rFont val="Calibri"/>
        <family val="2"/>
        <scheme val="minor"/>
      </rPr>
      <t>    Cost information of the replacement system.</t>
    </r>
  </si>
  <si>
    <r>
      <t>7.</t>
    </r>
    <r>
      <rPr>
        <sz val="11"/>
        <rFont val="Calibri"/>
        <family val="2"/>
        <scheme val="minor"/>
      </rPr>
      <t xml:space="preserve">    Other information deemed necessary by the Department to justify </t>
    </r>
  </si>
  <si>
    <r>
      <t>a.    </t>
    </r>
    <r>
      <rPr>
        <sz val="11"/>
        <rFont val="Calibri"/>
        <family val="2"/>
        <scheme val="minor"/>
      </rPr>
      <t xml:space="preserve">Doors/windows that are structurally unsound or unable to be </t>
    </r>
  </si>
  <si>
    <t xml:space="preserve">iii.   Maximum of three (3) window units can be replaced.  </t>
  </si>
  <si>
    <t xml:space="preserve">iv.    Must be Energy Star Rated and sized according to manufacturer's room sizing </t>
  </si>
  <si>
    <r>
      <t xml:space="preserve">v.    </t>
    </r>
    <r>
      <rPr>
        <sz val="11"/>
        <rFont val="Calibri"/>
        <family val="2"/>
        <scheme val="minor"/>
      </rPr>
      <t xml:space="preserve">Mini split replacement options for units with inefficient or oversized window units </t>
    </r>
  </si>
  <si>
    <t xml:space="preserve">        will be considered on a case by case basis with Department approval. </t>
  </si>
  <si>
    <t xml:space="preserve">     In order to receive Department approval, Subrecipient must provide the following: </t>
  </si>
  <si>
    <t>• Doors and/or Windows</t>
  </si>
  <si>
    <t xml:space="preserve">Subrecipient: </t>
  </si>
  <si>
    <t xml:space="preserve">Single Family Site-Built Priority List Checklist- Region 1 (HOT) </t>
  </si>
  <si>
    <t xml:space="preserve">True </t>
  </si>
  <si>
    <t xml:space="preserve">False </t>
  </si>
  <si>
    <t xml:space="preserve">The home is 3-stories or less above grade. </t>
  </si>
  <si>
    <t xml:space="preserve">Effective January 1, 2023 </t>
  </si>
  <si>
    <t xml:space="preserve">1. - Mandatory -Health &amp; Safety Items </t>
  </si>
  <si>
    <t xml:space="preserve">Install all applicable Health &amp; Safety (H&amp;S) measures per Grantee's DOE- Approved H&amp;S Plan. </t>
  </si>
  <si>
    <t xml:space="preserve">2.- Mandatory- Light Emitting Diode (LED) </t>
  </si>
  <si>
    <t xml:space="preserve">Install lighting replacement of all existing screw-based incadescent, halogen, or compact fluorescent lighting used for a minimum of one hour per day. </t>
  </si>
  <si>
    <t>○ Lighting Replacement SWS</t>
  </si>
  <si>
    <t>3.-Mandatory-Air Sealing</t>
  </si>
  <si>
    <t>Air Sealing target value meets 1 cfm/ft2 or is in compliance with TDCHA's Target Policy</t>
  </si>
  <si>
    <t xml:space="preserve">Yes </t>
  </si>
  <si>
    <t>N/A</t>
  </si>
  <si>
    <t>○ Air sealing SWS</t>
  </si>
  <si>
    <t>4.-Mandatory-Duct Sealing</t>
  </si>
  <si>
    <t xml:space="preserve">Seal all accessbile ducts located outside the thermal boundary. </t>
  </si>
  <si>
    <t xml:space="preserve">Duct Sealing target value is 1 Pascal per register as measured with a Pressure Pan. </t>
  </si>
  <si>
    <t xml:space="preserve">Duct Sealing target value meets/exceeds  Blower Door/Duct Blaster Sheet targets or  is in compliance with TDCHA's Target Policy </t>
  </si>
  <si>
    <t>○ Duct sealing SWS</t>
  </si>
  <si>
    <t>5.-Mandatory-Duct Insulation</t>
  </si>
  <si>
    <t xml:space="preserve">Insulate all accessible uninsulated ducts located outside the thermal boundary to R-8 or R12 if exposed to the exterior. </t>
  </si>
  <si>
    <t>○ General Duct Insulation SWS</t>
  </si>
  <si>
    <t>○</t>
  </si>
  <si>
    <t xml:space="preserve">Unconditioned Attic </t>
  </si>
  <si>
    <t xml:space="preserve">○ Attic Floors- Unconditoned Attic SWS </t>
  </si>
  <si>
    <t xml:space="preserve">Finished Attic / Kneewall Attic / Bonus Room </t>
  </si>
  <si>
    <t xml:space="preserve">7.-Mandatory-Wall Insulation </t>
  </si>
  <si>
    <t xml:space="preserve">a. </t>
  </si>
  <si>
    <t xml:space="preserve">Mandatory:- Insulate any uninsulated exterior wall cavities to capacity with dense pack insulation. </t>
  </si>
  <si>
    <t xml:space="preserve">b. </t>
  </si>
  <si>
    <t>○ Dense Pack Insulation SWS</t>
  </si>
  <si>
    <t xml:space="preserve">8.-Mandatory-Floor Insulation </t>
  </si>
  <si>
    <t xml:space="preserve">Insulate all uninsulated floors over unconditioned foundations to R-30 or to full joist capacity, if less. </t>
  </si>
  <si>
    <t xml:space="preserve">Must include complete ground moisture barrier over any exposed dirt floor. </t>
  </si>
  <si>
    <t>○ Floors SWS</t>
  </si>
  <si>
    <t>○ Ground Vapor Retarders SWS</t>
  </si>
  <si>
    <t xml:space="preserve">Low-Flow Devices SWS </t>
  </si>
  <si>
    <t>Domestic Water Heater (DWH) tank insulation (R-10 minimum)-</t>
  </si>
  <si>
    <t xml:space="preserve">Tank Insulation SWS </t>
  </si>
  <si>
    <t xml:space="preserve">DWH pipe insulation (6' of both and cold-water lines nearest the DWH, and any accessible hot water lines beyond that to R-3) </t>
  </si>
  <si>
    <t>Pipe Insulation SWS</t>
  </si>
  <si>
    <t>10.-Optional:-Refrigerator</t>
  </si>
  <si>
    <t>Was manufactured before 2001</t>
  </si>
  <si>
    <t xml:space="preserve">Uses &gt;1000 kWh/yr based upon energy use metering or industry accepted resource. </t>
  </si>
  <si>
    <t xml:space="preserve">○ Refrigerator Replacement SWS </t>
  </si>
  <si>
    <t>i)</t>
  </si>
  <si>
    <t>ii)</t>
  </si>
  <si>
    <t>iii)</t>
  </si>
  <si>
    <t xml:space="preserve">Replace existing window A/C manufactured before 2014 with a minimum 12 CEER or higher unit of the same or lesser BTU capacity.  </t>
  </si>
  <si>
    <t>iv)</t>
  </si>
  <si>
    <t>○ Heating &amp; Cooling: Equipment Installation SWS</t>
  </si>
  <si>
    <t xml:space="preserve">Manufactured Homes Priority List Checklist- Region 1 (HOT) </t>
  </si>
  <si>
    <t xml:space="preserve">The home is a single-wide or double-wide manufactured home. </t>
  </si>
  <si>
    <t xml:space="preserve">Replace all single-paned metal-framed windows with Low-E double-paned windows having a U-value of 0.33 or less. </t>
  </si>
  <si>
    <t xml:space="preserve">Single pane windows with storm windows are not eligible for replacement using DOE funds. </t>
  </si>
  <si>
    <t>○ Window Replacement SWS</t>
  </si>
  <si>
    <t>8.-Optional:-Refrigerator</t>
  </si>
  <si>
    <t>Low-Rise Multifamily Priority List Checklist- Region 1 (HOT)</t>
  </si>
  <si>
    <t xml:space="preserve">The building is 3-stories or less above grade. </t>
  </si>
  <si>
    <t xml:space="preserve">The building contains 5 or more dwelling units. </t>
  </si>
  <si>
    <t xml:space="preserve">Ceiling insulation- insulate all accessible attics to R-38 or to capacity, if less. </t>
  </si>
  <si>
    <t xml:space="preserve">Wall Insulation- where the total gross area of any uninsulated exterior wall is &gt;10%, insulate the missing areas to capacity with dense pack insulation. </t>
  </si>
  <si>
    <t>9.-Optional:-Refrigerator</t>
  </si>
  <si>
    <t xml:space="preserve">10.- Optional- Light Emitting Diode (LED) </t>
  </si>
  <si>
    <t>LED Lighting replacement of fluorescent tube lighting</t>
  </si>
  <si>
    <t>AFUE/Efficiency - Gas Furnace</t>
  </si>
  <si>
    <t>H12</t>
  </si>
  <si>
    <t>I&amp;J12</t>
  </si>
  <si>
    <t>A13</t>
  </si>
  <si>
    <t>B13</t>
  </si>
  <si>
    <t>C13</t>
  </si>
  <si>
    <t>D13</t>
  </si>
  <si>
    <t>E13</t>
  </si>
  <si>
    <t>F13</t>
  </si>
  <si>
    <t>G13</t>
  </si>
  <si>
    <t>H13</t>
  </si>
  <si>
    <t>J13</t>
  </si>
  <si>
    <t>Remaining total ventilation needed for compliance 1/150 Exception</t>
  </si>
  <si>
    <t>Remaining total ventilation needed for compliance 1/300 Exception</t>
  </si>
  <si>
    <t xml:space="preserve">Remaining total ventilation needed for compliance 1/150 </t>
  </si>
  <si>
    <t xml:space="preserve">Remaining/Needed Ventilation Calculator </t>
  </si>
  <si>
    <t xml:space="preserve">Will the estimated ventilation to be added satisfy the 1/150 Sq. Ft. requirements </t>
  </si>
  <si>
    <r>
      <t xml:space="preserve">Will the installed </t>
    </r>
    <r>
      <rPr>
        <b/>
        <i/>
        <sz val="11"/>
        <color theme="1"/>
        <rFont val="Calibri"/>
        <family val="2"/>
        <scheme val="minor"/>
      </rPr>
      <t>Low</t>
    </r>
    <r>
      <rPr>
        <sz val="11"/>
        <color theme="1"/>
        <rFont val="Calibri"/>
        <family val="2"/>
        <scheme val="minor"/>
      </rPr>
      <t xml:space="preserve"> Ventilation meet current 50/50 code requirements (1/300)</t>
    </r>
  </si>
  <si>
    <r>
      <t xml:space="preserve">Will the installed </t>
    </r>
    <r>
      <rPr>
        <b/>
        <i/>
        <sz val="11"/>
        <color theme="1"/>
        <rFont val="Calibri"/>
        <family val="2"/>
        <scheme val="minor"/>
      </rPr>
      <t>High</t>
    </r>
    <r>
      <rPr>
        <sz val="11"/>
        <color theme="1"/>
        <rFont val="Calibri"/>
        <family val="2"/>
        <scheme val="minor"/>
      </rPr>
      <t xml:space="preserve"> Ventilation meet current 50/50 code requirements (1/300)</t>
    </r>
  </si>
  <si>
    <t>Will the installed Total Ventilation meet current code requirements (1/150)</t>
  </si>
  <si>
    <t xml:space="preserve">Low </t>
  </si>
  <si>
    <t>Low</t>
  </si>
  <si>
    <t>High</t>
  </si>
  <si>
    <t>Ventilation to Add</t>
  </si>
  <si>
    <r>
      <t xml:space="preserve">Total </t>
    </r>
    <r>
      <rPr>
        <b/>
        <i/>
        <sz val="11"/>
        <color theme="1"/>
        <rFont val="Calibri"/>
        <family val="2"/>
        <scheme val="minor"/>
      </rPr>
      <t>Low</t>
    </r>
    <r>
      <rPr>
        <sz val="11"/>
        <color theme="1"/>
        <rFont val="Calibri"/>
        <family val="2"/>
        <scheme val="minor"/>
      </rPr>
      <t xml:space="preserve"> Ventilation needed for 50/50 compliance (1/300 Exception)</t>
    </r>
  </si>
  <si>
    <r>
      <t xml:space="preserve">Total </t>
    </r>
    <r>
      <rPr>
        <b/>
        <i/>
        <sz val="11"/>
        <color theme="1"/>
        <rFont val="Calibri"/>
        <family val="2"/>
        <scheme val="minor"/>
      </rPr>
      <t>High</t>
    </r>
    <r>
      <rPr>
        <sz val="11"/>
        <color theme="1"/>
        <rFont val="Calibri"/>
        <family val="2"/>
        <scheme val="minor"/>
      </rPr>
      <t xml:space="preserve"> Ventilation needed for 50/50 compliance (1/300 Exception)</t>
    </r>
  </si>
  <si>
    <t>Total  Ventilation needed for compliance (1/150)</t>
  </si>
  <si>
    <t>Total Square Footage of Venting Required for Attic Space (1/300)</t>
  </si>
  <si>
    <t>At the completion of the project, will the venting be approximately split 50/50 between high and low (lower 40% of attic space) venting?</t>
  </si>
  <si>
    <t xml:space="preserve">Total Existing Vent Area (Low) </t>
  </si>
  <si>
    <t>Total Existing Vent Area (High)</t>
  </si>
  <si>
    <t>Existing Ventilation Per Whole House Assessment Form</t>
  </si>
  <si>
    <t>Domestic Water Heater (DWH) tank insulation (R-10 minimum)</t>
  </si>
  <si>
    <r>
      <rPr>
        <b/>
        <i/>
        <u/>
        <sz val="11"/>
        <color rgb="FFC00000"/>
        <rFont val="Calibri"/>
        <family val="2"/>
        <scheme val="minor"/>
      </rPr>
      <t>Note</t>
    </r>
    <r>
      <rPr>
        <i/>
        <sz val="11"/>
        <color rgb="FFC00000"/>
        <rFont val="Calibri"/>
        <family val="2"/>
        <scheme val="minor"/>
      </rPr>
      <t>:</t>
    </r>
    <r>
      <rPr>
        <sz val="11"/>
        <color rgb="FFC00000"/>
        <rFont val="Calibri"/>
        <family val="2"/>
        <scheme val="minor"/>
      </rPr>
      <t xml:space="preserve"> If the auditor determines that the dwelling unit needs any measure not included on this PL or the home does not meet the basic requirements listed above, then a site-specific energy audit must be run in compliance with the Grantee's most recently DOE-approved energy audit procedures. </t>
    </r>
  </si>
  <si>
    <r>
      <rPr>
        <b/>
        <i/>
        <u/>
        <sz val="11"/>
        <color rgb="FFC00000"/>
        <rFont val="Calibri"/>
        <family val="2"/>
        <scheme val="minor"/>
      </rPr>
      <t>Note</t>
    </r>
    <r>
      <rPr>
        <b/>
        <i/>
        <sz val="11"/>
        <color rgb="FFC00000"/>
        <rFont val="Calibri"/>
        <family val="2"/>
        <scheme val="minor"/>
      </rPr>
      <t>:</t>
    </r>
    <r>
      <rPr>
        <sz val="11"/>
        <color rgb="FFC00000"/>
        <rFont val="Calibri"/>
        <family val="2"/>
        <scheme val="minor"/>
      </rPr>
      <t xml:space="preserve"> If the auditor determines that the dwelling unit needs any measure not included on this PL or the home does not meet the basic requirements listed above, then a site-specific energy audit must be run in compliance with the Grantee's most recently DOE-approved energy audit procedures. </t>
    </r>
  </si>
  <si>
    <t>○WPN 22-7</t>
  </si>
  <si>
    <r>
      <t xml:space="preserve">If you answer </t>
    </r>
    <r>
      <rPr>
        <b/>
        <sz val="11"/>
        <color rgb="FFC00000"/>
        <rFont val="Calibri"/>
        <family val="2"/>
        <scheme val="minor"/>
      </rPr>
      <t>FALSE</t>
    </r>
    <r>
      <rPr>
        <sz val="11"/>
        <color rgb="FFC00000"/>
        <rFont val="Calibri"/>
        <family val="2"/>
        <scheme val="minor"/>
      </rPr>
      <t xml:space="preserve"> to </t>
    </r>
    <r>
      <rPr>
        <u/>
        <sz val="11"/>
        <color rgb="FFC00000"/>
        <rFont val="Calibri"/>
        <family val="2"/>
        <scheme val="minor"/>
      </rPr>
      <t xml:space="preserve">any </t>
    </r>
    <r>
      <rPr>
        <sz val="11"/>
        <color rgb="FFC00000"/>
        <rFont val="Calibri"/>
        <family val="2"/>
        <scheme val="minor"/>
      </rPr>
      <t xml:space="preserve">of these questions, then this property is not eligible for DOE PL measures. </t>
    </r>
  </si>
  <si>
    <t>The home is a single-family or small multi-family (1-4) dwelling unit.</t>
  </si>
  <si>
    <r>
      <t xml:space="preserve">The primary heating system is </t>
    </r>
    <r>
      <rPr>
        <b/>
        <u/>
        <sz val="11"/>
        <color theme="1"/>
        <rFont val="Calibri"/>
        <family val="2"/>
        <scheme val="minor"/>
      </rPr>
      <t>NOT</t>
    </r>
    <r>
      <rPr>
        <sz val="11"/>
        <color theme="1"/>
        <rFont val="Calibri"/>
        <family val="2"/>
        <scheme val="minor"/>
      </rPr>
      <t xml:space="preserve"> a heat pump manufactured after 2006.</t>
    </r>
  </si>
  <si>
    <r>
      <t xml:space="preserve">Mandatory only for units with </t>
    </r>
    <r>
      <rPr>
        <b/>
        <i/>
        <u/>
        <sz val="11"/>
        <color theme="1"/>
        <rFont val="Calibri"/>
        <family val="2"/>
        <scheme val="minor"/>
      </rPr>
      <t>propane</t>
    </r>
    <r>
      <rPr>
        <b/>
        <i/>
        <sz val="11"/>
        <color theme="1"/>
        <rFont val="Calibri"/>
        <family val="2"/>
        <scheme val="minor"/>
      </rPr>
      <t xml:space="preserve"> or </t>
    </r>
    <r>
      <rPr>
        <b/>
        <i/>
        <u/>
        <sz val="11"/>
        <color theme="1"/>
        <rFont val="Calibri"/>
        <family val="2"/>
        <scheme val="minor"/>
      </rPr>
      <t>oil-fired primary heat</t>
    </r>
  </si>
  <si>
    <r>
      <t xml:space="preserve">The home does </t>
    </r>
    <r>
      <rPr>
        <b/>
        <u/>
        <sz val="11"/>
        <color theme="1"/>
        <rFont val="Calibri"/>
        <family val="2"/>
        <scheme val="minor"/>
      </rPr>
      <t>NOT</t>
    </r>
    <r>
      <rPr>
        <sz val="11"/>
        <color theme="1"/>
        <rFont val="Calibri"/>
        <family val="2"/>
        <scheme val="minor"/>
      </rPr>
      <t xml:space="preserve"> have an attached conditioned addition. </t>
    </r>
  </si>
  <si>
    <t xml:space="preserve">No </t>
  </si>
  <si>
    <t xml:space="preserve">Air Sealing- Seal the exterior pressure boundary surfaces at all the following locations: attic top-plates; ceiling, wall, and floor bypasses, penetrations, and holes; sill box to floor intersection if on unconditioned crawlspace or basement, or entire sill box area if conditioned foundation. </t>
  </si>
  <si>
    <t xml:space="preserve">6.-Mandatory-Ceiling Ins. </t>
  </si>
  <si>
    <r>
      <rPr>
        <sz val="11"/>
        <color theme="10"/>
        <rFont val="Calibri"/>
        <family val="2"/>
        <scheme val="minor"/>
      </rPr>
      <t xml:space="preserve">             </t>
    </r>
    <r>
      <rPr>
        <b/>
        <i/>
        <u/>
        <sz val="11"/>
        <color theme="10"/>
        <rFont val="Calibri"/>
        <family val="2"/>
        <scheme val="minor"/>
      </rPr>
      <t xml:space="preserve">○ Inaccessible Ceilings- Dense Pack SWS  </t>
    </r>
  </si>
  <si>
    <r>
      <rPr>
        <b/>
        <i/>
        <sz val="11"/>
        <color theme="10"/>
        <rFont val="Calibri"/>
        <family val="2"/>
        <scheme val="minor"/>
      </rPr>
      <t xml:space="preserve">             </t>
    </r>
    <r>
      <rPr>
        <b/>
        <i/>
        <u/>
        <sz val="11"/>
        <color theme="10"/>
        <rFont val="Calibri"/>
        <family val="2"/>
        <scheme val="minor"/>
      </rPr>
      <t>○ Attic Knee Walls SWS</t>
    </r>
  </si>
  <si>
    <t>9.-Optional:-Low C. Measures</t>
  </si>
  <si>
    <t xml:space="preserve">DWH pipe insulation (6' of both and cold-water lines nearest the DWH, and any accessible hot water lines beyond that to R-3) - </t>
  </si>
  <si>
    <t xml:space="preserve">$250 per home DOE WAP funds cap </t>
  </si>
  <si>
    <t xml:space="preserve">11.-Optional Primary HVAC System Replacements  </t>
  </si>
  <si>
    <t xml:space="preserve">iv) </t>
  </si>
  <si>
    <t xml:space="preserve">If the home has any other existing combination of heating/cooling systems other than as described above, then an energy model may be run that assumes items 1-8 have been completed and determine if an alternative heating/cooling system replacement is cost for this specific home. </t>
  </si>
  <si>
    <r>
      <t xml:space="preserve">The primary heating system is </t>
    </r>
    <r>
      <rPr>
        <b/>
        <u/>
        <sz val="11"/>
        <color theme="1"/>
        <rFont val="Calibri"/>
        <family val="2"/>
        <scheme val="minor"/>
      </rPr>
      <t>NOT</t>
    </r>
    <r>
      <rPr>
        <sz val="11"/>
        <color theme="1"/>
        <rFont val="Calibri"/>
        <family val="2"/>
        <scheme val="minor"/>
      </rPr>
      <t xml:space="preserve"> a natural gas furnace with an original AFUE of </t>
    </r>
    <r>
      <rPr>
        <u/>
        <sz val="11"/>
        <color theme="1"/>
        <rFont val="Calibri"/>
        <family val="2"/>
        <scheme val="minor"/>
      </rPr>
      <t>&gt;</t>
    </r>
    <r>
      <rPr>
        <sz val="11"/>
        <color theme="1"/>
        <rFont val="Calibri"/>
        <family val="2"/>
        <scheme val="minor"/>
      </rPr>
      <t xml:space="preserve"> 90%</t>
    </r>
  </si>
  <si>
    <r>
      <t xml:space="preserve">The primary heating system is </t>
    </r>
    <r>
      <rPr>
        <b/>
        <u/>
        <sz val="11"/>
        <color theme="1"/>
        <rFont val="Calibri"/>
        <family val="2"/>
        <scheme val="minor"/>
      </rPr>
      <t>NOT</t>
    </r>
    <r>
      <rPr>
        <sz val="11"/>
        <color theme="1"/>
        <rFont val="Calibri"/>
        <family val="2"/>
        <scheme val="minor"/>
      </rPr>
      <t xml:space="preserve"> a natural gas furnace with an original AFUE of</t>
    </r>
    <r>
      <rPr>
        <u/>
        <sz val="11"/>
        <color theme="1"/>
        <rFont val="Calibri"/>
        <family val="2"/>
        <scheme val="minor"/>
      </rPr>
      <t xml:space="preserve"> &gt;</t>
    </r>
    <r>
      <rPr>
        <sz val="11"/>
        <color theme="1"/>
        <rFont val="Calibri"/>
        <family val="2"/>
        <scheme val="minor"/>
      </rPr>
      <t xml:space="preserve"> 90%</t>
    </r>
  </si>
  <si>
    <r>
      <t xml:space="preserve">The primary heating system is </t>
    </r>
    <r>
      <rPr>
        <b/>
        <u/>
        <sz val="11"/>
        <color theme="1"/>
        <rFont val="Calibri"/>
        <family val="2"/>
        <scheme val="minor"/>
      </rPr>
      <t>NOT</t>
    </r>
    <r>
      <rPr>
        <sz val="11"/>
        <color theme="1"/>
        <rFont val="Calibri"/>
        <family val="2"/>
        <scheme val="minor"/>
      </rPr>
      <t xml:space="preserve"> a natural gas furnace originally rated for </t>
    </r>
    <r>
      <rPr>
        <u/>
        <sz val="11"/>
        <color theme="1"/>
        <rFont val="Calibri"/>
        <family val="2"/>
        <scheme val="minor"/>
      </rPr>
      <t>&gt;</t>
    </r>
    <r>
      <rPr>
        <sz val="11"/>
        <color theme="1"/>
        <rFont val="Calibri"/>
        <family val="2"/>
        <scheme val="minor"/>
      </rPr>
      <t>80% AFUE.</t>
    </r>
  </si>
  <si>
    <t xml:space="preserve">5.-Mandatory-Ceiling Ins. </t>
  </si>
  <si>
    <t xml:space="preserve">6. Mandatory -Window R. </t>
  </si>
  <si>
    <t xml:space="preserve">6. Optional -Window R. </t>
  </si>
  <si>
    <t>7.-Optional:-Low.C.  Measures</t>
  </si>
  <si>
    <r>
      <rPr>
        <b/>
        <i/>
        <u/>
        <sz val="11"/>
        <color theme="1"/>
        <rFont val="Calibri"/>
        <family val="2"/>
        <scheme val="minor"/>
      </rPr>
      <t>$250</t>
    </r>
    <r>
      <rPr>
        <b/>
        <i/>
        <sz val="11"/>
        <color theme="1"/>
        <rFont val="Calibri"/>
        <family val="2"/>
        <scheme val="minor"/>
      </rPr>
      <t xml:space="preserve"> per home DOE WAP funds cap </t>
    </r>
  </si>
  <si>
    <t xml:space="preserve">9.-Optional Primary HVAC System Replacements  </t>
  </si>
  <si>
    <t xml:space="preserve">iI) </t>
  </si>
  <si>
    <t xml:space="preserve">If the home has any other existing combination of heating/cooling systems other than as described above, then an energy model may be run that assumes items 1-5 have been completed and determine if an alternative heating/cooling system replacement is cost for this specific home. </t>
  </si>
  <si>
    <r>
      <t xml:space="preserve">Optional only for home with </t>
    </r>
    <r>
      <rPr>
        <b/>
        <i/>
        <u/>
        <sz val="11"/>
        <color theme="1"/>
        <rFont val="Calibri"/>
        <family val="2"/>
        <scheme val="minor"/>
      </rPr>
      <t>propane</t>
    </r>
    <r>
      <rPr>
        <b/>
        <i/>
        <sz val="11"/>
        <color theme="1"/>
        <rFont val="Calibri"/>
        <family val="2"/>
        <scheme val="minor"/>
      </rPr>
      <t xml:space="preserve"> or </t>
    </r>
    <r>
      <rPr>
        <b/>
        <i/>
        <u/>
        <sz val="11"/>
        <color theme="1"/>
        <rFont val="Calibri"/>
        <family val="2"/>
        <scheme val="minor"/>
      </rPr>
      <t>oil-fired</t>
    </r>
    <r>
      <rPr>
        <b/>
        <i/>
        <sz val="11"/>
        <color theme="1"/>
        <rFont val="Calibri"/>
        <family val="2"/>
        <scheme val="minor"/>
      </rPr>
      <t xml:space="preserve"> primary heat only. </t>
    </r>
  </si>
  <si>
    <t xml:space="preserve">If the home has any other existing combination of heating/cooling systems other than as described above, then an energy model may be run that assumes items 1-6 have been completed and determine if an alternative heating/cooling system replacement is cost for this specific home. </t>
  </si>
  <si>
    <t xml:space="preserve">Incidental Repair Measure (IRM) costs will not exceed 10% of the projects total ECM package. </t>
  </si>
  <si>
    <t xml:space="preserve">Air Sealing- Seal the primary pressure boundary surfaces at all the following locations: attic top-plates; attic ceiling, exterior wall, and floor penetrations, and holes; sill box to floor intersection if on unconditioned crawlspace or basement, or entire sill box area if conditioned foundation. </t>
  </si>
  <si>
    <t>8.-Optional:-Low C. Measures</t>
  </si>
  <si>
    <r>
      <t xml:space="preserve">Replace up to (1) refrigerator per home, with a label rating of less than 400kWh/yr and maximum installed cost of </t>
    </r>
    <r>
      <rPr>
        <b/>
        <i/>
        <u/>
        <sz val="11"/>
        <color theme="1"/>
        <rFont val="Calibri"/>
        <family val="2"/>
        <scheme val="minor"/>
      </rPr>
      <t xml:space="preserve">$850 </t>
    </r>
    <r>
      <rPr>
        <b/>
        <i/>
        <sz val="11"/>
        <color theme="1"/>
        <rFont val="Calibri"/>
        <family val="2"/>
        <scheme val="minor"/>
      </rPr>
      <t xml:space="preserve">per unit when the existing refrigerator:  </t>
    </r>
  </si>
  <si>
    <t xml:space="preserve">v) </t>
  </si>
  <si>
    <t xml:space="preserve">If the building has any other existing combination of heating/cooling systems other than as described above, then an energy model may be run in compliance with the Grantee's DOE-approved audit process which assumes items 1-8 have been completed and determine if an alternative heating/cooling system replacement is cost effective for this specific building. </t>
  </si>
  <si>
    <t xml:space="preserve">Floor Insulation- insulate all uninsulated floors over unconditioned foundations to R-30 or to full joist capacity if less. Must include complete ground moisture barrier over any exposed dirt. </t>
  </si>
  <si>
    <r>
      <t xml:space="preserve">Faucet aerators ( </t>
    </r>
    <r>
      <rPr>
        <i/>
        <u/>
        <sz val="11"/>
        <color theme="1"/>
        <rFont val="Calibri"/>
        <family val="2"/>
        <scheme val="minor"/>
      </rPr>
      <t xml:space="preserve">&lt; </t>
    </r>
    <r>
      <rPr>
        <i/>
        <sz val="11"/>
        <color theme="1"/>
        <rFont val="Calibri"/>
        <family val="2"/>
        <scheme val="minor"/>
      </rPr>
      <t xml:space="preserve">2.2 GPM) - </t>
    </r>
  </si>
  <si>
    <r>
      <t xml:space="preserve">Showerhead ( </t>
    </r>
    <r>
      <rPr>
        <i/>
        <u/>
        <sz val="11"/>
        <color theme="1"/>
        <rFont val="Calibri"/>
        <family val="2"/>
        <scheme val="minor"/>
      </rPr>
      <t xml:space="preserve">&lt; </t>
    </r>
    <r>
      <rPr>
        <i/>
        <sz val="11"/>
        <color theme="1"/>
        <rFont val="Calibri"/>
        <family val="2"/>
        <scheme val="minor"/>
      </rPr>
      <t xml:space="preserve">2.5 GPM) - </t>
    </r>
  </si>
  <si>
    <r>
      <t xml:space="preserve">i. </t>
    </r>
    <r>
      <rPr>
        <b/>
        <i/>
        <u/>
        <sz val="11"/>
        <color theme="1"/>
        <rFont val="Calibri"/>
        <family val="2"/>
        <scheme val="minor"/>
      </rPr>
      <t>Mandatory</t>
    </r>
    <r>
      <rPr>
        <i/>
        <sz val="11"/>
        <color theme="1"/>
        <rFont val="Calibri"/>
        <family val="2"/>
        <scheme val="minor"/>
      </rPr>
      <t xml:space="preserve">: insulate all accessible attics to R-38 or to capacity if less. </t>
    </r>
  </si>
  <si>
    <r>
      <t xml:space="preserve">i. </t>
    </r>
    <r>
      <rPr>
        <b/>
        <i/>
        <u/>
        <sz val="11"/>
        <color theme="1"/>
        <rFont val="Calibri"/>
        <family val="2"/>
        <scheme val="minor"/>
      </rPr>
      <t>Mandatory</t>
    </r>
    <r>
      <rPr>
        <i/>
        <sz val="11"/>
        <color theme="1"/>
        <rFont val="Calibri"/>
        <family val="2"/>
        <scheme val="minor"/>
      </rPr>
      <t xml:space="preserve">: insulate all attic flats (collar beam &amp; outer ceiling joists) to R-38 or to capacity if less. </t>
    </r>
  </si>
  <si>
    <r>
      <t xml:space="preserve">ii. </t>
    </r>
    <r>
      <rPr>
        <b/>
        <i/>
        <u/>
        <sz val="11"/>
        <color theme="1"/>
        <rFont val="Calibri"/>
        <family val="2"/>
        <scheme val="minor"/>
      </rPr>
      <t>Mandatory</t>
    </r>
    <r>
      <rPr>
        <i/>
        <sz val="11"/>
        <color theme="1"/>
        <rFont val="Calibri"/>
        <family val="2"/>
        <scheme val="minor"/>
      </rPr>
      <t xml:space="preserve">: Insulate all uninsulated attic enclosed roof rafter slopes to maximum capacity possible.  </t>
    </r>
  </si>
  <si>
    <r>
      <t xml:space="preserve">iii. </t>
    </r>
    <r>
      <rPr>
        <b/>
        <i/>
        <u/>
        <sz val="11"/>
        <color theme="1"/>
        <rFont val="Calibri"/>
        <family val="2"/>
        <scheme val="minor"/>
      </rPr>
      <t>Mandatory</t>
    </r>
    <r>
      <rPr>
        <i/>
        <sz val="11"/>
        <color theme="1"/>
        <rFont val="Calibri"/>
        <family val="2"/>
        <scheme val="minor"/>
      </rPr>
      <t xml:space="preserve">: Insulate all uninsulated knee walls to R-15 or to capacity, whichever is greater.   </t>
    </r>
  </si>
  <si>
    <r>
      <rPr>
        <i/>
        <sz val="11"/>
        <rFont val="Calibri"/>
        <family val="2"/>
        <scheme val="minor"/>
      </rPr>
      <t>Optional</t>
    </r>
    <r>
      <rPr>
        <i/>
        <sz val="11"/>
        <color theme="1"/>
        <rFont val="Calibri"/>
        <family val="2"/>
        <scheme val="minor"/>
      </rPr>
      <t xml:space="preserve">:- Insulate any partially insulated exterior wall cavities (e.g., 3.5" cavity with 2" of existing batt) using dense-pack insulation. </t>
    </r>
  </si>
  <si>
    <r>
      <t xml:space="preserve">i. </t>
    </r>
    <r>
      <rPr>
        <b/>
        <i/>
        <u/>
        <sz val="11"/>
        <color theme="1"/>
        <rFont val="Calibri"/>
        <family val="2"/>
        <scheme val="minor"/>
      </rPr>
      <t>Mandatory</t>
    </r>
    <r>
      <rPr>
        <i/>
        <sz val="11"/>
        <color theme="1"/>
        <rFont val="Calibri"/>
        <family val="2"/>
        <scheme val="minor"/>
      </rPr>
      <t xml:space="preserve">: insulate all accessible attics to R-49 or to capacity if less. </t>
    </r>
  </si>
  <si>
    <r>
      <t xml:space="preserve">i. </t>
    </r>
    <r>
      <rPr>
        <b/>
        <i/>
        <u/>
        <sz val="11"/>
        <color theme="1"/>
        <rFont val="Calibri"/>
        <family val="2"/>
        <scheme val="minor"/>
      </rPr>
      <t>Mandatory</t>
    </r>
    <r>
      <rPr>
        <i/>
        <sz val="11"/>
        <color theme="1"/>
        <rFont val="Calibri"/>
        <family val="2"/>
        <scheme val="minor"/>
      </rPr>
      <t xml:space="preserve">: insulate all attic flats (collar beam &amp; outer ceiling joists) to R-49 or to capacity if less. </t>
    </r>
  </si>
  <si>
    <t xml:space="preserve">11.- Optional- Light Emitting Diode (LED) </t>
  </si>
  <si>
    <t xml:space="preserve">12.-Optional Primary HVAC System Replacements  </t>
  </si>
  <si>
    <t xml:space="preserve">Install lighting replacement of all existing screw-based incandescent, halogen, or compact fluorescent lighting used for a minimum of one hour per day. </t>
  </si>
  <si>
    <t xml:space="preserve">Seal all accessible ducts located outside the thermal boundary. </t>
  </si>
  <si>
    <r>
      <rPr>
        <b/>
        <i/>
        <sz val="11"/>
        <color theme="10"/>
        <rFont val="Calibri"/>
        <family val="2"/>
        <scheme val="minor"/>
      </rPr>
      <t xml:space="preserve">            </t>
    </r>
    <r>
      <rPr>
        <b/>
        <i/>
        <u/>
        <sz val="11"/>
        <color theme="10"/>
        <rFont val="Calibri"/>
        <family val="2"/>
        <scheme val="minor"/>
      </rPr>
      <t xml:space="preserve">○ Attic Floors- Unconditioned Attic SWS </t>
    </r>
  </si>
  <si>
    <r>
      <rPr>
        <sz val="11"/>
        <color theme="10"/>
        <rFont val="Calibri"/>
        <family val="2"/>
        <scheme val="minor"/>
      </rPr>
      <t xml:space="preserve">           </t>
    </r>
    <r>
      <rPr>
        <b/>
        <i/>
        <u/>
        <sz val="11"/>
        <color theme="10"/>
        <rFont val="Calibri"/>
        <family val="2"/>
        <scheme val="minor"/>
      </rPr>
      <t xml:space="preserve"> ○ Attic Floors- Unconditioned Attic SWS </t>
    </r>
  </si>
  <si>
    <t xml:space="preserve">Finished Attic / Knee wall Attic / Bonus Room </t>
  </si>
  <si>
    <r>
      <rPr>
        <b/>
        <i/>
        <sz val="11"/>
        <color theme="10"/>
        <rFont val="Calibri"/>
        <family val="2"/>
        <scheme val="minor"/>
      </rPr>
      <t xml:space="preserve">           </t>
    </r>
    <r>
      <rPr>
        <sz val="11"/>
        <color theme="10"/>
        <rFont val="Calibri"/>
        <family val="2"/>
        <scheme val="minor"/>
      </rPr>
      <t xml:space="preserve"> </t>
    </r>
    <r>
      <rPr>
        <b/>
        <i/>
        <u/>
        <sz val="11"/>
        <color theme="10"/>
        <rFont val="Calibri"/>
        <family val="2"/>
        <scheme val="minor"/>
      </rPr>
      <t xml:space="preserve">○ Attic Floors- Unconditioned Attic SWS </t>
    </r>
  </si>
  <si>
    <r>
      <t xml:space="preserve">Replace up to (1) refrigerator per home, with a label rating of less than 400kWh/yr. and maximum installed cost of </t>
    </r>
    <r>
      <rPr>
        <b/>
        <i/>
        <u/>
        <sz val="11"/>
        <color theme="1"/>
        <rFont val="Calibri"/>
        <family val="2"/>
        <scheme val="minor"/>
      </rPr>
      <t>$850</t>
    </r>
    <r>
      <rPr>
        <b/>
        <i/>
        <sz val="11"/>
        <color theme="1"/>
        <rFont val="Calibri"/>
        <family val="2"/>
        <scheme val="minor"/>
      </rPr>
      <t xml:space="preserve"> per unit when the existing refrigerator:  </t>
    </r>
  </si>
  <si>
    <t xml:space="preserve">Uses &gt;1000 kWh/yr. based upon energy use metering or industry accepted resource. </t>
  </si>
  <si>
    <t xml:space="preserve">Air Sealing- seal the exterior pressure boundary surfaces at all the following locations: attic top-plates (if accessible); all penetrations and holes through the ceiling, exterior walls, and floor. </t>
  </si>
  <si>
    <t xml:space="preserve">Seal all accessible ducts. At a minimum, seal all end caps, crossovers, duct boot connections, holes or penetrations, and furnace connections. </t>
  </si>
  <si>
    <t xml:space="preserve">○ Attic Floors- Unconditioned Attic SWS </t>
  </si>
  <si>
    <t xml:space="preserve">ii) </t>
  </si>
  <si>
    <r>
      <rPr>
        <b/>
        <sz val="11"/>
        <color theme="1"/>
        <rFont val="Calibri"/>
        <family val="2"/>
        <scheme val="minor"/>
      </rPr>
      <t>Contributory Item:</t>
    </r>
    <r>
      <rPr>
        <sz val="11"/>
        <color theme="1"/>
        <rFont val="Calibri"/>
        <family val="2"/>
        <scheme val="minor"/>
      </rPr>
      <t xml:space="preserve"> Items required by current WAP Regulations, current adopted versions of NREL Standard Work Specifications ("SWS"), or State of Texas adopted International Residential Code ("IRC") to achieve a final product in a typical installation. Contributory items must be necessary to complete the proper installation and ensure proper performance of the ECM. </t>
    </r>
  </si>
  <si>
    <t xml:space="preserve">ii.   Units eight (8) years old or more can be replaced without metering or further justification, as long as manufactured year is documented.  </t>
  </si>
  <si>
    <t xml:space="preserve">Replace up to (1) refrigerator per home, with a label rating of less than 400kWh/yr. and maximum installed cost of $850 per unit when the existing refrigerator:  </t>
  </si>
  <si>
    <r>
      <t>ii.</t>
    </r>
    <r>
      <rPr>
        <b/>
        <i/>
        <u/>
        <sz val="11"/>
        <color theme="1"/>
        <rFont val="Calibri"/>
        <family val="2"/>
        <scheme val="minor"/>
      </rPr>
      <t xml:space="preserve"> Mandatory</t>
    </r>
    <r>
      <rPr>
        <i/>
        <sz val="11"/>
        <color theme="1"/>
        <rFont val="Calibri"/>
        <family val="2"/>
        <scheme val="minor"/>
      </rPr>
      <t xml:space="preserve">: insulate all uninsulated enclosed attics to capacity (e.g., floored or cathedral). </t>
    </r>
  </si>
  <si>
    <t xml:space="preserve">Replace existing ducted electric resistance forced-air furnace and air conditioning combination with a heat pump of minimum 15.2/SEER2 &amp; 7.8/HSPF2 which must include an EC air handler motor and programmable thermostat (SWS 5.0101.1 ; SWS 5.0101.1).  </t>
  </si>
  <si>
    <t xml:space="preserve">Ceiling insulation (both flat and vaulted ceilings)- fill ceiling to R-38 or to capacity, whichever is less, with blown insulation. </t>
  </si>
  <si>
    <t xml:space="preserve">Replace existing combination of non-ducted fixed electric resistance heat (e.g., electric baseboard, and PTAC units), and non-ducted air conditioning (i.e., window or room A/C, including PTAC) with a minimum of 19/SEER2 &amp; 10/HSPF2 mini-split heat pump system which must include a programmable thermostat (SWS 5.0108.3; SWS 5.0101.1). </t>
  </si>
  <si>
    <t>Replace existing combination of non-ducted fixed electric resistance heat (e.g., electric baseboard, and PTAC units), and non-ducted air conditioning (i.e., window or room A/C, including PTAC) with a minimum of 19/SEER2 &amp; 10/HSPF2 mini-split heat pump system which must include a programmable thermostat (SWS 5.0108.3; SWS 5.0101.1)</t>
  </si>
  <si>
    <t xml:space="preserve">Replace existing ducted electric resistance forced-air furnace and air conditioning combination with a heat pump of minimum 15.2/SEER2 &amp; 7.8/HSPF2 which must include an EC air handler motor and programmable thermostat (SWS 5.0108.3; SWS 5.0101.1).  </t>
  </si>
  <si>
    <t xml:space="preserve">Replace existing ducted electric resistance forced-air furnace and air conditioning combination with a heat pump of minimum 15.2/SEER2 &amp; 8.1/HSPF2 which must include an EC air handler motor and programmable thermostat (SWS 5.0108.1; SWS 5.0101.1) </t>
  </si>
  <si>
    <t xml:space="preserve">Replace existing ducted heat pump system that is manufactured before 2006 with a mininum 15.2/SEER2 &amp; 8.1 HSPF2 heat pump which must include an EC air handler motor and programmable thermostat (SWS 5.0108.1; SWS 5.0101.1). </t>
  </si>
  <si>
    <t>Single Family Site-Built Priority List Checklist- Region 2 (MODERATE)</t>
  </si>
  <si>
    <t xml:space="preserve">Manufactured Homes Priority List Checklist- Region 2 (MODERATE) </t>
  </si>
  <si>
    <t>Low-Rise Multifamily Priority List Checklist- Region 2 (MODERATE)</t>
  </si>
  <si>
    <r>
      <t>b.    </t>
    </r>
    <r>
      <rPr>
        <sz val="11"/>
        <rFont val="Calibri"/>
        <family val="2"/>
        <scheme val="minor"/>
      </rPr>
      <t xml:space="preserve">Prior to replacement, Subrecipient must receive written Dept. approval. If prior </t>
    </r>
  </si>
  <si>
    <t xml:space="preserve">Replace existing ducted heat pump system that is manufactured before 2006 with a mininum 15.2/SEER &amp; 7.8 HSPF2 heat pump which must include an EC air handler motor and programmable thermostat (SWS 5.0108.1; SWS 5.0101.1) </t>
  </si>
  <si>
    <t xml:space="preserve">Replace existing ducted electric resistance forced-air furnace and air conditioning combination with a heat pump of minimum 15.2/SEER2 &amp; 8.1/HSPF2 which must include an EC air handler motor and programmable thermostat (SWS 5.0108.1; SWS 5.0101.1). </t>
  </si>
  <si>
    <r>
      <t>BLOWER DOOR / DUCT BLASTER DATA SHEET</t>
    </r>
    <r>
      <rPr>
        <sz val="10"/>
        <rFont val="Calibri"/>
        <family val="2"/>
        <scheme val="minor"/>
      </rPr>
      <t xml:space="preserve"> (October 2023)</t>
    </r>
  </si>
  <si>
    <r>
      <t>b.</t>
    </r>
    <r>
      <rPr>
        <sz val="11"/>
        <rFont val="Calibri"/>
        <family val="2"/>
        <scheme val="minor"/>
      </rPr>
      <t>    All costs (labor and materials) must be detailed on the Building Weatherization Report (BWR).</t>
    </r>
  </si>
  <si>
    <r>
      <t xml:space="preserve">                   c.</t>
    </r>
    <r>
      <rPr>
        <sz val="11"/>
        <rFont val="Calibri"/>
        <family val="2"/>
        <scheme val="minor"/>
      </rPr>
      <t>    Complete current Blower Door Data Sheet as instructed.</t>
    </r>
  </si>
  <si>
    <r>
      <t>d.</t>
    </r>
    <r>
      <rPr>
        <sz val="11"/>
        <rFont val="Calibri"/>
        <family val="2"/>
        <scheme val="minor"/>
      </rPr>
      <t xml:space="preserve">    At Subrecipient Final Inspection, MUST MEET or EXCEED the Blower Door Target as defined by </t>
    </r>
  </si>
  <si>
    <t xml:space="preserve">       TDCHA WAP Air Infiltration and Duct Sealing Target Policy. </t>
  </si>
  <si>
    <r>
      <t>b.</t>
    </r>
    <r>
      <rPr>
        <sz val="11"/>
        <rFont val="Calibri"/>
        <family val="2"/>
        <scheme val="minor"/>
      </rPr>
      <t>    All return ducts to be sealed regardless of location.</t>
    </r>
  </si>
  <si>
    <r>
      <t>c.</t>
    </r>
    <r>
      <rPr>
        <sz val="11"/>
        <rFont val="Calibri"/>
        <family val="2"/>
        <scheme val="minor"/>
      </rPr>
      <t>    All supply ducts to be sealed when in unconditioned space.</t>
    </r>
  </si>
  <si>
    <t xml:space="preserve">       Outside) as defined by TDCHA WAP Air infiltration and Duct Sealing Target Policy</t>
  </si>
  <si>
    <r>
      <t>d.</t>
    </r>
    <r>
      <rPr>
        <sz val="11"/>
        <rFont val="Calibri"/>
        <family val="2"/>
        <scheme val="minor"/>
      </rPr>
      <t xml:space="preserve">    At Subrecipient Final Inspection, MUST MEET or EXCEED Duct Blaster Target (With Reference to </t>
    </r>
  </si>
  <si>
    <r>
      <t>6.</t>
    </r>
    <r>
      <rPr>
        <b/>
        <sz val="10"/>
        <rFont val="Calibri"/>
        <family val="2"/>
        <scheme val="minor"/>
      </rPr>
      <t>   Floor Insulation</t>
    </r>
  </si>
  <si>
    <r>
      <t>5.</t>
    </r>
    <r>
      <rPr>
        <b/>
        <sz val="10"/>
        <rFont val="Calibri"/>
        <family val="2"/>
        <scheme val="minor"/>
      </rPr>
      <t>   Wall Insulation</t>
    </r>
  </si>
  <si>
    <r>
      <t>3.</t>
    </r>
    <r>
      <rPr>
        <b/>
        <sz val="10"/>
        <rFont val="Calibri"/>
        <family val="2"/>
        <scheme val="minor"/>
      </rPr>
      <t>   Duct Sealing</t>
    </r>
  </si>
  <si>
    <r>
      <t>a.    </t>
    </r>
    <r>
      <rPr>
        <sz val="11"/>
        <rFont val="Calibri"/>
        <family val="2"/>
        <scheme val="minor"/>
      </rPr>
      <t>If existing insulation is assessed below local code requirement, must insulate to meet current code</t>
    </r>
  </si>
  <si>
    <t xml:space="preserve">       or to maximum capacity </t>
  </si>
  <si>
    <r>
      <t>b.</t>
    </r>
    <r>
      <rPr>
        <sz val="11"/>
        <rFont val="Calibri"/>
        <family val="2"/>
        <scheme val="minor"/>
      </rPr>
      <t>    Block all heat sources &amp; attic hatches.</t>
    </r>
  </si>
  <si>
    <r>
      <t>c.</t>
    </r>
    <r>
      <rPr>
        <sz val="11"/>
        <rFont val="Calibri"/>
        <family val="2"/>
        <scheme val="minor"/>
      </rPr>
      <t>    If no insulation is added but ventilation needed, install ventilation under H&amp;S.</t>
    </r>
  </si>
  <si>
    <r>
      <t>a.</t>
    </r>
    <r>
      <rPr>
        <sz val="11"/>
        <rFont val="Calibri"/>
        <family val="2"/>
        <scheme val="minor"/>
      </rPr>
      <t>    If addressed, must follow current code.</t>
    </r>
  </si>
  <si>
    <r>
      <t>a.</t>
    </r>
    <r>
      <rPr>
        <sz val="11"/>
        <rFont val="Calibri"/>
        <family val="2"/>
        <scheme val="minor"/>
      </rPr>
      <t>    Check all exterior walls for existing insulation levels.</t>
    </r>
  </si>
  <si>
    <r>
      <t>b.</t>
    </r>
    <r>
      <rPr>
        <sz val="11"/>
        <rFont val="Calibri"/>
        <family val="2"/>
        <scheme val="minor"/>
      </rPr>
      <t>    Vapor barrier always required.</t>
    </r>
  </si>
  <si>
    <t>•  Refrigerator</t>
  </si>
  <si>
    <r>
      <t>c.</t>
    </r>
    <r>
      <rPr>
        <sz val="11"/>
        <rFont val="Calibri"/>
        <family val="2"/>
        <scheme val="minor"/>
      </rPr>
      <t>    Follow OSHA accessibility standards.</t>
    </r>
  </si>
  <si>
    <t>• Smart Thermostat</t>
  </si>
  <si>
    <t>a.       Install only after consultation/training with client.</t>
  </si>
  <si>
    <r>
      <t>c.</t>
    </r>
    <r>
      <rPr>
        <sz val="11"/>
        <rFont val="Calibri"/>
        <family val="2"/>
        <scheme val="minor"/>
      </rPr>
      <t xml:space="preserve">     LED lighting replacement of all existing screw-based incandescent, halogen, or CFL used for a minimum </t>
    </r>
  </si>
  <si>
    <t xml:space="preserve">        of one hour per day. </t>
  </si>
  <si>
    <r>
      <t>a.</t>
    </r>
    <r>
      <rPr>
        <sz val="11"/>
        <rFont val="Calibri"/>
        <family val="2"/>
        <scheme val="minor"/>
      </rPr>
      <t>       Install in the following order:</t>
    </r>
  </si>
  <si>
    <r>
      <t>b.</t>
    </r>
    <r>
      <rPr>
        <sz val="11"/>
        <rFont val="Calibri"/>
        <family val="2"/>
        <scheme val="minor"/>
      </rPr>
      <t xml:space="preserve">       If the windows are covered by any permanent shading structure, then solar screens/window film </t>
    </r>
  </si>
  <si>
    <t xml:space="preserve">          cannot be installed on that window. </t>
  </si>
  <si>
    <r>
      <t xml:space="preserve">              </t>
    </r>
    <r>
      <rPr>
        <sz val="11"/>
        <rFont val="Calibri"/>
        <family val="2"/>
        <scheme val="minor"/>
      </rPr>
      <t>i.   West, South, East, then North side of house.</t>
    </r>
  </si>
  <si>
    <r>
      <t>a.</t>
    </r>
    <r>
      <rPr>
        <sz val="11"/>
        <rFont val="Calibri"/>
        <family val="2"/>
        <scheme val="minor"/>
      </rPr>
      <t xml:space="preserve">    Maximum expenditure allowed is Five Hundred and No/100 Dollars ($500.00) </t>
    </r>
  </si>
  <si>
    <r>
      <t>b.</t>
    </r>
    <r>
      <rPr>
        <sz val="11"/>
        <rFont val="Calibri"/>
        <family val="2"/>
        <scheme val="minor"/>
      </rPr>
      <t>    Must be related to weatherization measure.</t>
    </r>
  </si>
  <si>
    <r>
      <t>c.</t>
    </r>
    <r>
      <rPr>
        <sz val="11"/>
        <rFont val="Calibri"/>
        <family val="2"/>
        <scheme val="minor"/>
      </rPr>
      <t>    Materials include: lumber, shingles, flashing, siding, drywall, masonry supplies, Minor window and door</t>
    </r>
  </si>
  <si>
    <t xml:space="preserve">       repair, gutters, downspouts, paint, stains, and sealants. </t>
  </si>
  <si>
    <r>
      <t xml:space="preserve">d.    </t>
    </r>
    <r>
      <rPr>
        <sz val="11"/>
        <rFont val="Calibri"/>
        <family val="2"/>
        <scheme val="minor"/>
      </rPr>
      <t xml:space="preserve">Regarding mobile homes, could include mobile home skirting and overhangs to protect mobile </t>
    </r>
  </si>
  <si>
    <t xml:space="preserve">        home doors. </t>
  </si>
  <si>
    <r>
      <t>e.</t>
    </r>
    <r>
      <rPr>
        <sz val="11"/>
        <rFont val="Calibri"/>
        <family val="2"/>
        <scheme val="minor"/>
      </rPr>
      <t xml:space="preserve">    Could also include carpentry work to protect water heaters located outside to protect DHW from </t>
    </r>
  </si>
  <si>
    <t xml:space="preserve">        weather elements. </t>
  </si>
  <si>
    <r>
      <t>f.</t>
    </r>
    <r>
      <rPr>
        <sz val="11"/>
        <rFont val="Calibri"/>
        <family val="2"/>
        <scheme val="minor"/>
      </rPr>
      <t>     Could include roof, wall, and floor repair; excluding leveling.</t>
    </r>
  </si>
  <si>
    <r>
      <t>g.</t>
    </r>
    <r>
      <rPr>
        <sz val="11"/>
        <rFont val="Calibri"/>
        <family val="2"/>
        <scheme val="minor"/>
      </rPr>
      <t>     Repair of "essential wiring"</t>
    </r>
  </si>
  <si>
    <t xml:space="preserve">i.   Essential wiring defined as any wiring going directly to an appliance that is  </t>
  </si>
  <si>
    <t xml:space="preserve">      by the WX program.</t>
  </si>
  <si>
    <t xml:space="preserve">       of the assessment.</t>
  </si>
  <si>
    <t>v.    Replace existing ducted electric resistance forced-air furnace and air conditioning</t>
  </si>
  <si>
    <t xml:space="preserve">       combination with a heat pump.</t>
  </si>
  <si>
    <t xml:space="preserve">i.     No replacement of window air-conditioners if a central system is replaced or repaired to </t>
  </si>
  <si>
    <t xml:space="preserve">       working order. </t>
  </si>
  <si>
    <t xml:space="preserve">ii.    Replacement must be justified by LIHEAP WAP AC Replacement Tool or units eight (8) years </t>
  </si>
  <si>
    <t xml:space="preserve">       old or more can be replaced without metering or further justification, as long as manufactured  </t>
  </si>
  <si>
    <t xml:space="preserve">       year is documented.</t>
  </si>
  <si>
    <t xml:space="preserve">      space heater, and PTAC units), and non-ducted air conditioning (i.e., window or room A/C, </t>
  </si>
  <si>
    <t xml:space="preserve">      conditioners, that are justified for replacement according to criteria above, is an allowable </t>
  </si>
  <si>
    <t xml:space="preserve">      option, if, and only if, the mini-split installation is more cost effective </t>
  </si>
  <si>
    <t xml:space="preserve">      (EX: lower total cost for mini-split install vs cumulative RAC install costs). </t>
  </si>
  <si>
    <r>
      <t>a.    </t>
    </r>
    <r>
      <rPr>
        <sz val="11"/>
        <rFont val="Calibri"/>
        <family val="2"/>
        <scheme val="minor"/>
      </rPr>
      <t xml:space="preserve">Doors/windows that are structurally unsound or unable to be may be replaced. </t>
    </r>
  </si>
  <si>
    <r>
      <t>b.    </t>
    </r>
    <r>
      <rPr>
        <sz val="11"/>
        <rFont val="Calibri"/>
        <family val="2"/>
        <scheme val="minor"/>
      </rPr>
      <t>Prior to replacement, Subrecipient must receive written Department approval.</t>
    </r>
  </si>
  <si>
    <t xml:space="preserve">        If prior approval is not received, costs are disallowed. </t>
  </si>
  <si>
    <t xml:space="preserve">    </t>
  </si>
  <si>
    <t xml:space="preserve">   to support request, documentation to show all major measures are sufficiently addressed. </t>
  </si>
  <si>
    <t xml:space="preserve">      including PTAC) with a minimum Energy Star, or equivalent, rated mini-split heat pump system. </t>
  </si>
  <si>
    <t xml:space="preserve">i. Request for approval must include unit address, sufficient written and photo documentation </t>
  </si>
  <si>
    <t>WPN-23-6</t>
  </si>
  <si>
    <r>
      <t>a.</t>
    </r>
    <r>
      <rPr>
        <sz val="11"/>
        <rFont val="Calibri"/>
        <family val="2"/>
        <scheme val="minor"/>
      </rPr>
      <t>    Water Savers - aerators (≤2.2 GPM)and low flow showerheads (≤2.5 GPM).</t>
    </r>
  </si>
  <si>
    <r>
      <t>b.</t>
    </r>
    <r>
      <rPr>
        <sz val="11"/>
        <rFont val="Calibri"/>
        <family val="2"/>
        <scheme val="minor"/>
      </rPr>
      <t>    Water heater tank (≥R10)/pipe(≥R2.5) insulation.</t>
    </r>
  </si>
  <si>
    <t xml:space="preserve">i.     Must meet current Energy Star rating for complete system replacement. </t>
  </si>
  <si>
    <t xml:space="preserve">Summary of Measures </t>
  </si>
  <si>
    <t xml:space="preserve">Installed ASHRAE, CO Detector, Smoke Detector, Replaced Cook Stove, Replaced DWH, Etc. </t>
  </si>
  <si>
    <t>Total Cost(s)</t>
  </si>
  <si>
    <r>
      <t>a.</t>
    </r>
    <r>
      <rPr>
        <sz val="11"/>
        <rFont val="Calibri"/>
        <family val="2"/>
        <scheme val="minor"/>
      </rPr>
      <t xml:space="preserve">  Replacement must be within the primary living conditioned space and justified by LIHEAP WAP Refrigerator Replacement Calculator or units fifteen (15) years old or more can be replaced without metering or justification, as long as manufactured year is documented. </t>
    </r>
  </si>
  <si>
    <t xml:space="preserve">Approval Link: </t>
  </si>
  <si>
    <t>https://tdhca.wufoo.com/forms/tdhca-doorwindow-replacement-requests/</t>
  </si>
  <si>
    <t xml:space="preserve">Date: </t>
  </si>
  <si>
    <t xml:space="preserve">Signature: </t>
  </si>
  <si>
    <t xml:space="preserve">Crossroads Community Action </t>
  </si>
  <si>
    <t>•</t>
  </si>
  <si>
    <r>
      <t xml:space="preserve">SEER </t>
    </r>
    <r>
      <rPr>
        <i/>
        <sz val="12"/>
        <rFont val="Calibri"/>
        <family val="2"/>
        <scheme val="minor"/>
      </rPr>
      <t xml:space="preserve">(found on the plate) </t>
    </r>
    <r>
      <rPr>
        <b/>
        <i/>
        <sz val="12"/>
        <color rgb="FFFF0000"/>
        <rFont val="Calibri"/>
        <family val="2"/>
        <scheme val="minor"/>
      </rPr>
      <t>(if unknown leave blank)</t>
    </r>
  </si>
  <si>
    <t xml:space="preserve">SEER2 (Existing SEER2 Conversion) (Units Man. After 2023) </t>
  </si>
  <si>
    <t xml:space="preserve">SEER2 </t>
  </si>
  <si>
    <t xml:space="preserve">If existing unit is manufactured after 2023 they are subject to SEER2 ratings. </t>
  </si>
  <si>
    <t>Degraded SEER</t>
  </si>
  <si>
    <t>Degraded SEER2</t>
  </si>
  <si>
    <t>Rev. 06/25/2025</t>
  </si>
  <si>
    <t>Room AC Replacement Form Instructions</t>
  </si>
  <si>
    <t>Replacement of RACs must be justified with either Option 1 or 2 per RAC. Replacement of RACs without proper justification using this tool will result in disallowed costs.</t>
  </si>
  <si>
    <t xml:space="preserve">For LIHEAP units that do not meet the manufactured date criteria within PL utilize this calculator. </t>
  </si>
  <si>
    <t xml:space="preserve">Statewide Average </t>
  </si>
  <si>
    <t>Option 2 Instructions - Enter this information if it can be found on the information plate.</t>
  </si>
  <si>
    <t>Enter the Manufactured Year of the existing unit.</t>
  </si>
  <si>
    <t xml:space="preserve">Enter the EER/EER2 of the existing unit.  Enter the EER/EER2 of the new replacement unit. Utilize EER/EER2 Table below when applicable. </t>
  </si>
  <si>
    <t>The Maintenance Factor will be automatically determined based on the selection above.</t>
  </si>
  <si>
    <t>Enter this information if you cannot find the EER on the information plate</t>
  </si>
  <si>
    <t>Enter the EER2 of the new replacement unit.</t>
  </si>
  <si>
    <t xml:space="preserve">Enter the BTU's of the existing unit if it can be found on the information plate.  If it cannot be found the assessor must estimate and take a photo of the unit.  Window units using a regular outlet range (110v) from 5,000 BTUs to 24,000 BTUs.  </t>
  </si>
  <si>
    <t>Enter the watts as found on the information plate.  If the watts cannot be found the assessor must use a meter that is able to calculate watts.  Assessors must enter the watts as found the consumption meter.</t>
  </si>
  <si>
    <t>Enter the amps as found on the information plate.  If the amps cannot be found the assessor must use a meter that is able to calculate amps.  Assessors must enter the amps as found the consumption meter.</t>
  </si>
  <si>
    <t>Enter 110 or 220 based on the sized of the out let.  The regular outlet used 110 volts.</t>
  </si>
  <si>
    <t>The Results are shown as follows</t>
  </si>
  <si>
    <t>% decrease using amps.  If the % is ≥ 25 the unit may be replaced.</t>
  </si>
  <si>
    <t>% increase using the EER on the plate.  If the % is ≥ 25 the unit may be replaced.</t>
  </si>
  <si>
    <t xml:space="preserve">EER to EER2 Conversion Table </t>
  </si>
  <si>
    <t>EER2 Rating</t>
  </si>
  <si>
    <t>EER Rating</t>
  </si>
  <si>
    <t xml:space="preserve">(Units Man. After 2023) </t>
  </si>
  <si>
    <t>Statewide Average</t>
  </si>
  <si>
    <t xml:space="preserve">d.    Change and leave up to twelve (12) new air filters, per HVAC system. </t>
  </si>
  <si>
    <t xml:space="preserve">       or existing AC does not meet the degraded AFUE/SEER will be allowed as long as the following criteria is met: </t>
  </si>
  <si>
    <t xml:space="preserve">may replaced, provided the new equipment meets the 2023 minimum efficiency standards and must have a </t>
  </si>
  <si>
    <t xml:space="preserve">valid AHRI rating. </t>
  </si>
  <si>
    <t xml:space="preserve">be replaced with equipment rated at 90% AFUE or higher and must have a valid AHRI rating. </t>
  </si>
  <si>
    <t xml:space="preserve">vi.    Clear out or redirect condensate drain line(s) and pan, as needed. </t>
  </si>
  <si>
    <r>
      <t>c.</t>
    </r>
    <r>
      <rPr>
        <sz val="11"/>
        <rFont val="Calibri"/>
        <family val="2"/>
        <scheme val="minor"/>
      </rPr>
      <t xml:space="preserve">  Replaced units must be de-manufactured properly, materials must be recycled and refrigerant properly disposed of in accordance with EPA regulations. </t>
    </r>
  </si>
  <si>
    <t xml:space="preserve">b.  Replacement refrigerator mut have a label rating of less than 400kWh/yr. </t>
  </si>
  <si>
    <t xml:space="preserve">b.    Repair of central system is potentially allowable. If HVAC does not meet replacement criteria &amp; duct sealing is addressed </t>
  </si>
  <si>
    <t xml:space="preserve">       and/or at an acceptable level, the HVAC repair can be completed without further justification. Repairs can include but </t>
  </si>
  <si>
    <t xml:space="preserve">       are not limited to: </t>
  </si>
  <si>
    <r>
      <t>c.</t>
    </r>
    <r>
      <rPr>
        <sz val="11"/>
        <rFont val="Calibri"/>
        <family val="2"/>
        <scheme val="minor"/>
      </rPr>
      <t>    Replacement of window air conditioners.</t>
    </r>
  </si>
  <si>
    <r>
      <t>d.</t>
    </r>
    <r>
      <rPr>
        <sz val="11"/>
        <rFont val="Calibri"/>
        <family val="2"/>
        <scheme val="minor"/>
      </rPr>
      <t xml:space="preserve">    Mini split replacement option. </t>
    </r>
  </si>
  <si>
    <t xml:space="preserve">      and sized according to manufacturer's room sizing specifications. </t>
  </si>
  <si>
    <t xml:space="preserve">i.    Replacement of existing mini-split system is an option if downgraded SEER is 13.5 or below. Replace with </t>
  </si>
  <si>
    <t xml:space="preserve">      in the client file as part of the assessment. </t>
  </si>
  <si>
    <t>ii.    Replace existing combination of non-ducted electric resistance heat (e.g., electric baseboard/</t>
  </si>
  <si>
    <t xml:space="preserve">iii.   Installation of an Energy Star, or equivalent, rated mini-split to replace of multiple room air </t>
  </si>
  <si>
    <t>Effective for Program Year 2026 LIHEAP Contracts</t>
  </si>
  <si>
    <t xml:space="preserve">Effective for Program Year 2026 LIHEAP Contracts </t>
  </si>
  <si>
    <t xml:space="preserve">iv.   The replacement of Furnace or AC only components of the HVAC system in cases where the existing furnace </t>
  </si>
  <si>
    <t>1. if the existing furnace is downgraded above 68% AFUE but the AC is 12 SEER or less, the AC components</t>
  </si>
  <si>
    <t xml:space="preserve">2. if the existing furnace is downgraded below 68% AFUE but the AC is 12 SEER or above, the furnace may </t>
  </si>
  <si>
    <t xml:space="preserve">3. Documentation of the downgraded formulas must be in the client file as part of the assessment. </t>
  </si>
  <si>
    <t xml:space="preserve">iii. Replacement unit must be a minimum of 12 CEER or higher unit of the same or lesser BTU capacity </t>
  </si>
  <si>
    <t xml:space="preserve">      minimum Energy Star, or equivalent, rated mini-split system. Documentation of the downgraded formulas must be </t>
  </si>
  <si>
    <t>The degraded EER will be auto calculated using the info input throughout the form.</t>
  </si>
  <si>
    <t>Enter the current calendar year at the time of initial assessment.</t>
  </si>
  <si>
    <t>Select the type of central furnace in the unit to be weatherized.</t>
  </si>
  <si>
    <t>The degraded SEER/EER will be auto calculated using the info input throughout the form.</t>
  </si>
  <si>
    <t>The degraded AFUE will be auto calculated using the info input throughout the form.</t>
  </si>
  <si>
    <t>WAP-2026</t>
  </si>
  <si>
    <t>Attic Ventilation</t>
  </si>
  <si>
    <t>Sq. Ft. to Ventilate</t>
  </si>
  <si>
    <t>Attic Ventilation Requirement Met</t>
  </si>
  <si>
    <t>Required Ventilation Sq Ft</t>
  </si>
  <si>
    <t>Difference</t>
  </si>
  <si>
    <t xml:space="preserve">NOTE: If Existing Venting is greater than required </t>
  </si>
  <si>
    <t xml:space="preserve">                Complete No Measures</t>
  </si>
  <si>
    <t>Attic Ventilation Rule</t>
  </si>
  <si>
    <t>Both Existing &amp; Added Venting</t>
  </si>
  <si>
    <t>Install between 40 and 50 percent of attic ventilation within 3 feet of the highest point in the ventilated space</t>
  </si>
  <si>
    <t>Entered Ventilation</t>
  </si>
  <si>
    <t>Upper Ventilation</t>
  </si>
  <si>
    <t>Lower Ventilation</t>
  </si>
  <si>
    <t>Total Ventilation</t>
  </si>
  <si>
    <t>Existing Venting</t>
  </si>
  <si>
    <t>Gable</t>
  </si>
  <si>
    <t>Determine Sq. Ft. of a Circle</t>
  </si>
  <si>
    <t>Diameter in Inches</t>
  </si>
  <si>
    <t>Total Sq. Ft</t>
  </si>
  <si>
    <t>BLD. Gable</t>
  </si>
  <si>
    <t>Ridge Vent</t>
  </si>
  <si>
    <t xml:space="preserve">Turbine </t>
  </si>
  <si>
    <t>Dia. Inches</t>
  </si>
  <si>
    <t>Static</t>
  </si>
  <si>
    <t>Std. Soffit</t>
  </si>
  <si>
    <t>Cont Soffit</t>
  </si>
  <si>
    <t>Total Existing Vent Area</t>
  </si>
  <si>
    <t>Venting to Add</t>
  </si>
  <si>
    <t>Soffit</t>
  </si>
  <si>
    <t>Total Vent Area to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</si>
</sst>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0_);\(0\)"/>
    <numFmt numFmtId="167" formatCode="0.0"/>
    <numFmt numFmtId="168" formatCode="0.0%"/>
    <numFmt numFmtId="169" formatCode="mm/dd/yy;@"/>
    <numFmt numFmtId="170" formatCode="#,##0.0_);\(#,##0.0\)"/>
    <numFmt numFmtId="171" formatCode="0.0000"/>
  </numFmts>
  <fonts count="12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i/>
      <sz val="12"/>
      <name val="Calibri"/>
      <family val="2"/>
      <scheme val="minor"/>
    </font>
    <font>
      <b/>
      <sz val="10"/>
      <name val="Calibri"/>
      <family val="2"/>
      <scheme val="minor"/>
    </font>
    <font>
      <b/>
      <sz val="12"/>
      <name val="Calibri"/>
      <family val="2"/>
      <scheme val="minor"/>
    </font>
    <font>
      <u/>
      <sz val="10"/>
      <color theme="10"/>
      <name val="Arial"/>
      <family val="2"/>
    </font>
    <font>
      <sz val="10"/>
      <color theme="0"/>
      <name val="Calibri"/>
      <family val="2"/>
      <scheme val="minor"/>
    </font>
    <font>
      <b/>
      <sz val="12"/>
      <color indexed="8"/>
      <name val="Calibri"/>
      <family val="2"/>
      <scheme val="minor"/>
    </font>
    <font>
      <sz val="10"/>
      <color indexed="10"/>
      <name val="Calibri"/>
      <family val="2"/>
      <scheme val="minor"/>
    </font>
    <font>
      <b/>
      <sz val="10"/>
      <color indexed="8"/>
      <name val="Calibri"/>
      <family val="2"/>
      <scheme val="minor"/>
    </font>
    <font>
      <b/>
      <sz val="9"/>
      <name val="Calibri"/>
      <family val="2"/>
      <scheme val="minor"/>
    </font>
    <font>
      <sz val="1"/>
      <color theme="0"/>
      <name val="Calibri"/>
      <family val="2"/>
      <scheme val="minor"/>
    </font>
    <font>
      <sz val="12"/>
      <color theme="1"/>
      <name val="Calibri"/>
      <family val="2"/>
      <scheme val="minor"/>
    </font>
    <font>
      <sz val="11"/>
      <name val="Calibri"/>
      <family val="2"/>
      <scheme val="minor"/>
    </font>
    <font>
      <b/>
      <sz val="12"/>
      <color indexed="10"/>
      <name val="Calibri"/>
      <family val="2"/>
      <scheme val="minor"/>
    </font>
    <font>
      <sz val="12"/>
      <name val="Calibri"/>
      <family val="2"/>
      <scheme val="minor"/>
    </font>
    <font>
      <sz val="10"/>
      <color rgb="FFFF0000"/>
      <name val="Calibri"/>
      <family val="2"/>
      <scheme val="minor"/>
    </font>
    <font>
      <b/>
      <i/>
      <sz val="12"/>
      <color rgb="FFFF0000"/>
      <name val="Calibri"/>
      <family val="2"/>
      <scheme val="minor"/>
    </font>
    <font>
      <u/>
      <sz val="11.5"/>
      <color theme="10"/>
      <name val="Calibri"/>
      <family val="2"/>
      <scheme val="minor"/>
    </font>
    <font>
      <sz val="11.5"/>
      <name val="Calibri"/>
      <family val="2"/>
      <scheme val="minor"/>
    </font>
    <font>
      <i/>
      <sz val="10"/>
      <name val="Calibri"/>
      <family val="2"/>
      <scheme val="minor"/>
    </font>
    <font>
      <i/>
      <u/>
      <sz val="10"/>
      <color rgb="FF0000FF"/>
      <name val="Calibri"/>
      <family val="2"/>
      <scheme val="minor"/>
    </font>
    <font>
      <sz val="10"/>
      <color theme="5"/>
      <name val="Calibri"/>
      <family val="2"/>
      <scheme val="minor"/>
    </font>
    <font>
      <b/>
      <i/>
      <sz val="10"/>
      <color rgb="FFFF0000"/>
      <name val="Calibri"/>
      <family val="2"/>
      <scheme val="minor"/>
    </font>
    <font>
      <sz val="10"/>
      <name val="Calibri"/>
      <family val="2"/>
    </font>
    <font>
      <b/>
      <sz val="14"/>
      <name val="Calibri"/>
      <family val="2"/>
      <scheme val="minor"/>
    </font>
    <font>
      <sz val="10"/>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10"/>
      <name val="Calibri"/>
      <family val="2"/>
    </font>
    <font>
      <sz val="12"/>
      <color indexed="8"/>
      <name val="Calibri"/>
      <family val="2"/>
      <scheme val="minor"/>
    </font>
    <font>
      <b/>
      <sz val="11"/>
      <color theme="9" tint="-0.249977111117893"/>
      <name val="Calibri"/>
      <family val="2"/>
      <scheme val="minor"/>
    </font>
    <font>
      <b/>
      <i/>
      <sz val="11"/>
      <color theme="1"/>
      <name val="Calibri"/>
      <family val="2"/>
      <scheme val="minor"/>
    </font>
    <font>
      <sz val="11"/>
      <color theme="9" tint="-0.249977111117893"/>
      <name val="Times New Roman"/>
      <family val="1"/>
    </font>
    <font>
      <b/>
      <i/>
      <sz val="11"/>
      <name val="Calibri"/>
      <family val="2"/>
      <scheme val="minor"/>
    </font>
    <font>
      <sz val="11"/>
      <color theme="9" tint="-0.249977111117893"/>
      <name val="Calibri"/>
      <family val="2"/>
      <scheme val="minor"/>
    </font>
    <font>
      <b/>
      <sz val="14"/>
      <color rgb="FF3333FF"/>
      <name val="Calibri"/>
      <family val="2"/>
      <scheme val="minor"/>
    </font>
    <font>
      <u/>
      <sz val="11"/>
      <color theme="10"/>
      <name val="Calibri"/>
      <family val="2"/>
      <scheme val="minor"/>
    </font>
    <font>
      <sz val="11"/>
      <color theme="10"/>
      <name val="Calibri"/>
      <family val="2"/>
      <scheme val="minor"/>
    </font>
    <font>
      <b/>
      <u/>
      <sz val="11"/>
      <color theme="1"/>
      <name val="Calibri"/>
      <family val="2"/>
      <scheme val="minor"/>
    </font>
    <font>
      <b/>
      <sz val="14"/>
      <color theme="1"/>
      <name val="Calibri"/>
      <family val="2"/>
      <scheme val="minor"/>
    </font>
    <font>
      <sz val="8"/>
      <color rgb="FFFF0000"/>
      <name val="Calibri"/>
      <family val="2"/>
      <scheme val="minor"/>
    </font>
    <font>
      <b/>
      <sz val="9"/>
      <color rgb="FFFF0000"/>
      <name val="Calibri"/>
      <family val="2"/>
      <scheme val="minor"/>
    </font>
    <font>
      <sz val="8"/>
      <name val="Calibri"/>
      <family val="2"/>
      <scheme val="minor"/>
    </font>
    <font>
      <b/>
      <sz val="10"/>
      <color rgb="FFFF0000"/>
      <name val="Calibri"/>
      <family val="2"/>
      <scheme val="minor"/>
    </font>
    <font>
      <i/>
      <sz val="9"/>
      <name val="Calibri"/>
      <family val="2"/>
      <scheme val="minor"/>
    </font>
    <font>
      <b/>
      <sz val="8"/>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6"/>
      <color rgb="FFFF0000"/>
      <name val="Calibri"/>
      <family val="2"/>
      <scheme val="minor"/>
    </font>
    <font>
      <b/>
      <sz val="16"/>
      <color rgb="FFC00000"/>
      <name val="Calibri"/>
      <family val="2"/>
      <scheme val="minor"/>
    </font>
    <font>
      <sz val="14"/>
      <name val="Calibri"/>
      <family val="2"/>
      <scheme val="minor"/>
    </font>
    <font>
      <u/>
      <sz val="16"/>
      <color rgb="FFC00000"/>
      <name val="Calibri"/>
      <family val="2"/>
      <scheme val="minor"/>
    </font>
    <font>
      <sz val="16"/>
      <color rgb="FFC00000"/>
      <name val="Calibri"/>
      <family val="2"/>
      <scheme val="minor"/>
    </font>
    <font>
      <b/>
      <sz val="14"/>
      <color rgb="FFC00000"/>
      <name val="Calibri"/>
      <family val="2"/>
      <scheme val="minor"/>
    </font>
    <font>
      <sz val="14"/>
      <color rgb="FFFF0000"/>
      <name val="Calibri"/>
      <family val="2"/>
      <scheme val="minor"/>
    </font>
    <font>
      <b/>
      <sz val="14"/>
      <color rgb="FFFF0000"/>
      <name val="Calibri"/>
      <family val="2"/>
      <scheme val="minor"/>
    </font>
    <font>
      <b/>
      <u/>
      <sz val="14"/>
      <color theme="1"/>
      <name val="Calibri"/>
      <family val="2"/>
      <scheme val="minor"/>
    </font>
    <font>
      <sz val="36"/>
      <color theme="1"/>
      <name val="Calibri"/>
      <family val="2"/>
      <scheme val="minor"/>
    </font>
    <font>
      <sz val="10"/>
      <color rgb="FF000000"/>
      <name val="Times New Roman"/>
      <family val="1"/>
    </font>
    <font>
      <b/>
      <i/>
      <u/>
      <sz val="10"/>
      <name val="Calibri"/>
      <family val="2"/>
      <scheme val="minor"/>
    </font>
    <font>
      <b/>
      <sz val="18"/>
      <color theme="1"/>
      <name val="Calibri"/>
      <family val="2"/>
      <scheme val="minor"/>
    </font>
    <font>
      <b/>
      <sz val="18"/>
      <color rgb="FFC00000"/>
      <name val="Calibri"/>
      <family val="2"/>
      <scheme val="minor"/>
    </font>
    <font>
      <sz val="18"/>
      <color theme="1"/>
      <name val="Calibri"/>
      <family val="2"/>
      <scheme val="minor"/>
    </font>
    <font>
      <b/>
      <u/>
      <sz val="18"/>
      <color theme="1"/>
      <name val="Calibri"/>
      <family val="2"/>
      <scheme val="minor"/>
    </font>
    <font>
      <sz val="18"/>
      <color rgb="FFC00000"/>
      <name val="Calibri"/>
      <family val="2"/>
      <scheme val="minor"/>
    </font>
    <font>
      <b/>
      <u/>
      <sz val="18"/>
      <color rgb="FFC00000"/>
      <name val="Calibri"/>
      <family val="2"/>
      <scheme val="minor"/>
    </font>
    <font>
      <b/>
      <i/>
      <sz val="18"/>
      <color rgb="FFC00000"/>
      <name val="Calibri"/>
      <family val="2"/>
      <scheme val="minor"/>
    </font>
    <font>
      <b/>
      <sz val="18"/>
      <color rgb="FF0000FF"/>
      <name val="Calibri"/>
      <family val="2"/>
      <scheme val="minor"/>
    </font>
    <font>
      <i/>
      <sz val="18"/>
      <color theme="1"/>
      <name val="Calibri"/>
      <family val="2"/>
      <scheme val="minor"/>
    </font>
    <font>
      <b/>
      <sz val="18"/>
      <color rgb="FFFF0000"/>
      <name val="Calibri"/>
      <family val="2"/>
      <scheme val="minor"/>
    </font>
    <font>
      <b/>
      <sz val="18"/>
      <name val="Calibri"/>
      <family val="2"/>
      <scheme val="minor"/>
    </font>
    <font>
      <sz val="18"/>
      <color rgb="FF0000FF"/>
      <name val="Calibri"/>
      <family val="2"/>
      <scheme val="minor"/>
    </font>
    <font>
      <sz val="18"/>
      <color rgb="FF0000FF"/>
      <name val="Wingdings"/>
      <charset val="2"/>
    </font>
    <font>
      <sz val="18"/>
      <color theme="1"/>
      <name val="Wingdings"/>
      <charset val="2"/>
    </font>
    <font>
      <b/>
      <i/>
      <sz val="18"/>
      <color theme="1"/>
      <name val="Calibri"/>
      <family val="2"/>
      <scheme val="minor"/>
    </font>
    <font>
      <b/>
      <i/>
      <u/>
      <sz val="18"/>
      <color theme="1"/>
      <name val="Calibri"/>
      <family val="2"/>
      <scheme val="minor"/>
    </font>
    <font>
      <i/>
      <u/>
      <sz val="18"/>
      <color rgb="FFC00000"/>
      <name val="Calibri"/>
      <family val="2"/>
      <scheme val="minor"/>
    </font>
    <font>
      <b/>
      <i/>
      <sz val="14"/>
      <color rgb="FF3333FF"/>
      <name val="Calibri"/>
      <family val="2"/>
      <scheme val="minor"/>
    </font>
    <font>
      <b/>
      <i/>
      <sz val="11"/>
      <color rgb="FF3333FF"/>
      <name val="Calibri"/>
      <family val="2"/>
      <scheme val="minor"/>
    </font>
    <font>
      <b/>
      <sz val="12"/>
      <color rgb="FF3333FF"/>
      <name val="Calibri"/>
      <family val="2"/>
      <scheme val="minor"/>
    </font>
    <font>
      <b/>
      <sz val="12"/>
      <color theme="4"/>
      <name val="Calibri"/>
      <family val="2"/>
      <scheme val="minor"/>
    </font>
    <font>
      <b/>
      <i/>
      <u/>
      <sz val="11"/>
      <color theme="10"/>
      <name val="Calibri"/>
      <family val="2"/>
      <scheme val="minor"/>
    </font>
    <font>
      <u/>
      <sz val="11"/>
      <color theme="1"/>
      <name val="Calibri"/>
      <family val="2"/>
      <scheme val="minor"/>
    </font>
    <font>
      <sz val="11"/>
      <color rgb="FF9BBB59"/>
      <name val="Calibri"/>
      <family val="2"/>
      <scheme val="minor"/>
    </font>
    <font>
      <sz val="8"/>
      <color theme="1"/>
      <name val="Calibri"/>
      <family val="2"/>
      <scheme val="minor"/>
    </font>
    <font>
      <b/>
      <sz val="11"/>
      <color rgb="FFC00000"/>
      <name val="Calibri"/>
      <family val="2"/>
      <scheme val="minor"/>
    </font>
    <font>
      <sz val="11"/>
      <color rgb="FFC00000"/>
      <name val="Calibri"/>
      <family val="2"/>
      <scheme val="minor"/>
    </font>
    <font>
      <b/>
      <i/>
      <u/>
      <sz val="11"/>
      <color rgb="FFC00000"/>
      <name val="Calibri"/>
      <family val="2"/>
      <scheme val="minor"/>
    </font>
    <font>
      <i/>
      <sz val="11"/>
      <color rgb="FFC00000"/>
      <name val="Calibri"/>
      <family val="2"/>
      <scheme val="minor"/>
    </font>
    <font>
      <b/>
      <i/>
      <sz val="11"/>
      <color rgb="FFC00000"/>
      <name val="Calibri"/>
      <family val="2"/>
      <scheme val="minor"/>
    </font>
    <font>
      <u/>
      <sz val="11"/>
      <color rgb="FFC00000"/>
      <name val="Calibri"/>
      <family val="2"/>
      <scheme val="minor"/>
    </font>
    <font>
      <b/>
      <i/>
      <u/>
      <sz val="11"/>
      <color theme="1"/>
      <name val="Calibri"/>
      <family val="2"/>
      <scheme val="minor"/>
    </font>
    <font>
      <i/>
      <u/>
      <sz val="11"/>
      <color theme="10"/>
      <name val="Calibri"/>
      <family val="2"/>
      <scheme val="minor"/>
    </font>
    <font>
      <b/>
      <i/>
      <sz val="11"/>
      <color theme="10"/>
      <name val="Calibri"/>
      <family val="2"/>
      <scheme val="minor"/>
    </font>
    <font>
      <i/>
      <u/>
      <sz val="11"/>
      <color theme="1"/>
      <name val="Calibri"/>
      <family val="2"/>
      <scheme val="minor"/>
    </font>
    <font>
      <i/>
      <sz val="11"/>
      <name val="Calibri"/>
      <family val="2"/>
      <scheme val="minor"/>
    </font>
    <font>
      <b/>
      <i/>
      <sz val="10"/>
      <name val="Calibri"/>
      <family val="2"/>
      <scheme val="minor"/>
    </font>
    <font>
      <b/>
      <sz val="10"/>
      <color theme="1"/>
      <name val="Calibri"/>
      <family val="2"/>
      <scheme val="minor"/>
    </font>
    <font>
      <b/>
      <i/>
      <sz val="9"/>
      <name val="Calibri"/>
      <family val="2"/>
      <scheme val="minor"/>
    </font>
    <font>
      <sz val="11"/>
      <color theme="4" tint="0.39997558519241921"/>
      <name val="Calibri"/>
      <family val="2"/>
      <scheme val="minor"/>
    </font>
    <font>
      <sz val="10"/>
      <color rgb="FF3333FF"/>
      <name val="Calibri"/>
      <family val="2"/>
      <scheme val="minor"/>
    </font>
    <font>
      <sz val="12"/>
      <color rgb="FF3333FF"/>
      <name val="Calibri"/>
      <family val="2"/>
      <scheme val="minor"/>
    </font>
    <font>
      <sz val="10"/>
      <color rgb="FF0000FF"/>
      <name val="Calibri"/>
      <family val="2"/>
      <scheme val="minor"/>
    </font>
    <font>
      <sz val="11"/>
      <color rgb="FF0000FF"/>
      <name val="Calibri"/>
      <family val="2"/>
      <scheme val="minor"/>
    </font>
    <font>
      <b/>
      <sz val="12"/>
      <color rgb="FF0000FF"/>
      <name val="Calibri"/>
      <family val="2"/>
      <scheme val="minor"/>
    </font>
    <font>
      <sz val="11.5"/>
      <color rgb="FF3333FF"/>
      <name val="Calibri"/>
      <family val="2"/>
      <scheme val="minor"/>
    </font>
    <font>
      <sz val="11"/>
      <color rgb="FF3333FF"/>
      <name val="Calibri"/>
      <family val="2"/>
      <scheme val="minor"/>
    </font>
    <font>
      <b/>
      <u/>
      <sz val="11"/>
      <color rgb="FF0000FF"/>
      <name val="Calibri"/>
      <family val="2"/>
      <scheme val="minor"/>
    </font>
    <font>
      <b/>
      <u/>
      <sz val="11"/>
      <color theme="10"/>
      <name val="Calibri"/>
      <family val="2"/>
      <scheme val="minor"/>
    </font>
    <font>
      <b/>
      <u/>
      <sz val="11"/>
      <color rgb="FFC00000"/>
      <name val="Calibri"/>
      <family val="2"/>
      <scheme val="minor"/>
    </font>
    <font>
      <b/>
      <sz val="10"/>
      <color rgb="FFC00000"/>
      <name val="Calibri"/>
      <family val="2"/>
      <scheme val="minor"/>
    </font>
    <font>
      <b/>
      <sz val="16"/>
      <name val="Calibri"/>
      <family val="2"/>
      <scheme val="minor"/>
    </font>
    <font>
      <i/>
      <sz val="10"/>
      <color rgb="FFC00000"/>
      <name val="Calibri"/>
      <family val="2"/>
      <scheme val="minor"/>
    </font>
    <font>
      <b/>
      <u/>
      <sz val="11"/>
      <name val="Calibri"/>
      <family val="2"/>
      <scheme val="minor"/>
    </font>
    <font>
      <sz val="11"/>
      <color theme="0"/>
      <name val="Calibri"/>
      <family val="2"/>
      <scheme val="minor"/>
    </font>
    <font>
      <u/>
      <sz val="11"/>
      <color rgb="FF3333FF"/>
      <name val="Calibri"/>
      <family val="2"/>
      <scheme val="minor"/>
    </font>
    <font>
      <sz val="11"/>
      <color theme="5"/>
      <name val="Calibri"/>
      <family val="2"/>
      <scheme val="minor"/>
    </font>
    <font>
      <sz val="11"/>
      <color indexed="48"/>
      <name val="Calibri"/>
      <family val="2"/>
      <scheme val="minor"/>
    </font>
    <font>
      <sz val="11"/>
      <color rgb="FF444444"/>
      <name val="Georgia"/>
      <family val="1"/>
    </font>
    <font>
      <b/>
      <sz val="11"/>
      <color rgb="FFFF0000"/>
      <name val="Calibri"/>
      <family val="2"/>
      <scheme val="minor"/>
    </font>
    <font>
      <b/>
      <sz val="9"/>
      <color indexed="81"/>
      <name val="Tahoma"/>
      <family val="2"/>
    </font>
    <font>
      <sz val="9"/>
      <color indexed="81"/>
      <name val="Tahoma"/>
      <family val="2"/>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indexed="22"/>
        <bgColor indexed="64"/>
      </patternFill>
    </fill>
    <fill>
      <patternFill patternType="solid">
        <fgColor theme="9" tint="0.59999389629810485"/>
        <bgColor indexed="64"/>
      </patternFill>
    </fill>
    <fill>
      <patternFill patternType="solid">
        <fgColor rgb="FFFFFFCC"/>
      </patternFill>
    </fill>
    <fill>
      <patternFill patternType="solid">
        <fgColor rgb="FF99CCFF"/>
        <bgColor indexed="64"/>
      </patternFill>
    </fill>
    <fill>
      <patternFill patternType="solid">
        <fgColor rgb="FFFFFFFF"/>
        <bgColor indexed="64"/>
      </patternFill>
    </fill>
    <fill>
      <patternFill patternType="solid">
        <fgColor rgb="FFCCFFCC"/>
        <bgColor indexed="64"/>
      </patternFill>
    </fill>
    <fill>
      <patternFill patternType="solid">
        <fgColor theme="2"/>
        <bgColor indexed="64"/>
      </patternFill>
    </fill>
    <fill>
      <patternFill patternType="solid">
        <fgColor rgb="FFF3F3F3"/>
        <bgColor indexed="64"/>
      </patternFill>
    </fill>
    <fill>
      <patternFill patternType="solid">
        <fgColor rgb="FFFFFF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249977111117893"/>
        <bgColor indexed="64"/>
      </patternFill>
    </fill>
    <fill>
      <patternFill patternType="solid">
        <fgColor rgb="FFFFFFEB"/>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FFCC"/>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diagonal/>
    </border>
    <border>
      <left style="medium">
        <color indexed="64"/>
      </left>
      <right/>
      <top style="dotted">
        <color indexed="64"/>
      </top>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diagonal/>
    </border>
    <border>
      <left style="thick">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17">
    <xf numFmtId="0" fontId="0" fillId="0" borderId="0"/>
    <xf numFmtId="0" fontId="3" fillId="0" borderId="0"/>
    <xf numFmtId="0" fontId="1" fillId="0" borderId="0"/>
    <xf numFmtId="0" fontId="1" fillId="0" borderId="0"/>
    <xf numFmtId="0" fontId="8"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13" borderId="53" applyNumberFormat="0" applyFont="0" applyAlignment="0" applyProtection="0"/>
    <xf numFmtId="0" fontId="64" fillId="0" borderId="0"/>
    <xf numFmtId="0" fontId="41" fillId="0" borderId="0" applyNumberFormat="0" applyFill="0" applyBorder="0" applyAlignment="0" applyProtection="0"/>
  </cellStyleXfs>
  <cellXfs count="1517">
    <xf numFmtId="0" fontId="0" fillId="0" borderId="0" xfId="0"/>
    <xf numFmtId="0" fontId="4" fillId="0" borderId="0" xfId="1" applyFont="1"/>
    <xf numFmtId="43" fontId="32" fillId="3" borderId="5" xfId="7" applyFont="1" applyFill="1" applyBorder="1"/>
    <xf numFmtId="0" fontId="1" fillId="0" borderId="0" xfId="9"/>
    <xf numFmtId="0" fontId="1" fillId="0" borderId="0" xfId="9" applyAlignment="1">
      <alignment vertical="center"/>
    </xf>
    <xf numFmtId="0" fontId="2" fillId="0" borderId="0" xfId="9" applyFont="1" applyAlignment="1">
      <alignment vertical="center"/>
    </xf>
    <xf numFmtId="0" fontId="37" fillId="0" borderId="0" xfId="9" applyFont="1" applyAlignment="1">
      <alignment vertical="center"/>
    </xf>
    <xf numFmtId="0" fontId="1" fillId="0" borderId="0" xfId="9" applyAlignment="1">
      <alignment horizontal="right"/>
    </xf>
    <xf numFmtId="0" fontId="39" fillId="0" borderId="0" xfId="9" applyFont="1"/>
    <xf numFmtId="0" fontId="4" fillId="0" borderId="0" xfId="1" applyFont="1" applyAlignment="1">
      <alignment wrapText="1"/>
    </xf>
    <xf numFmtId="0" fontId="0" fillId="0" borderId="0" xfId="0" applyProtection="1">
      <protection locked="0"/>
    </xf>
    <xf numFmtId="0" fontId="6" fillId="0" borderId="0" xfId="0" applyFont="1" applyBorder="1" applyAlignment="1">
      <alignment horizontal="center" vertical="center"/>
    </xf>
    <xf numFmtId="0" fontId="4" fillId="0" borderId="0" xfId="0" applyFont="1"/>
    <xf numFmtId="0" fontId="9" fillId="0" borderId="0" xfId="0" applyFont="1" applyProtection="1"/>
    <xf numFmtId="0" fontId="4" fillId="2" borderId="0" xfId="0" applyFont="1" applyFill="1" applyAlignment="1" applyProtection="1"/>
    <xf numFmtId="0" fontId="4" fillId="2" borderId="0" xfId="0" applyFont="1" applyFill="1" applyAlignment="1" applyProtection="1">
      <alignment horizontal="center"/>
    </xf>
    <xf numFmtId="0" fontId="4" fillId="0" borderId="0" xfId="0" applyFont="1" applyFill="1"/>
    <xf numFmtId="0" fontId="4" fillId="2" borderId="0" xfId="0" applyFont="1" applyFill="1" applyProtection="1"/>
    <xf numFmtId="0" fontId="7" fillId="2" borderId="0" xfId="0" applyFont="1" applyFill="1" applyAlignment="1" applyProtection="1"/>
    <xf numFmtId="0" fontId="7" fillId="2" borderId="0" xfId="0" applyFont="1" applyFill="1" applyAlignment="1" applyProtection="1">
      <alignment horizontal="center"/>
    </xf>
    <xf numFmtId="0" fontId="6" fillId="2" borderId="0" xfId="0" applyFont="1" applyFill="1" applyAlignment="1" applyProtection="1"/>
    <xf numFmtId="0" fontId="6" fillId="2" borderId="0" xfId="0" applyFont="1" applyFill="1" applyBorder="1" applyAlignment="1" applyProtection="1">
      <alignment shrinkToFit="1"/>
    </xf>
    <xf numFmtId="0" fontId="6" fillId="2" borderId="0" xfId="0" applyFont="1" applyFill="1" applyBorder="1" applyAlignment="1" applyProtection="1"/>
    <xf numFmtId="0" fontId="4" fillId="2" borderId="0" xfId="0" applyFont="1" applyFill="1" applyBorder="1" applyAlignment="1" applyProtection="1"/>
    <xf numFmtId="1" fontId="4" fillId="9" borderId="2" xfId="0" applyNumberFormat="1" applyFont="1" applyFill="1" applyBorder="1" applyAlignment="1" applyProtection="1">
      <alignment horizontal="center" vertical="center"/>
      <protection locked="0"/>
    </xf>
    <xf numFmtId="2" fontId="4" fillId="9" borderId="2" xfId="0" applyNumberFormat="1" applyFont="1" applyFill="1" applyBorder="1" applyAlignment="1" applyProtection="1">
      <alignment horizontal="center" vertical="center"/>
      <protection locked="0"/>
    </xf>
    <xf numFmtId="0" fontId="6" fillId="0" borderId="0" xfId="0" applyFont="1" applyFill="1" applyProtection="1"/>
    <xf numFmtId="0" fontId="4" fillId="2" borderId="2" xfId="0" applyFont="1" applyFill="1" applyBorder="1" applyAlignment="1" applyProtection="1">
      <alignment horizontal="center"/>
    </xf>
    <xf numFmtId="0" fontId="6" fillId="3" borderId="0" xfId="0" applyFont="1" applyFill="1" applyBorder="1" applyAlignment="1" applyProtection="1"/>
    <xf numFmtId="0" fontId="6" fillId="3" borderId="0" xfId="0" applyFont="1" applyFill="1" applyBorder="1" applyAlignment="1" applyProtection="1">
      <alignment horizontal="center"/>
    </xf>
    <xf numFmtId="0" fontId="45" fillId="2" borderId="0" xfId="0" applyFont="1" applyFill="1" applyBorder="1" applyAlignment="1" applyProtection="1">
      <alignment horizontal="right"/>
    </xf>
    <xf numFmtId="167" fontId="45" fillId="2" borderId="0" xfId="0" applyNumberFormat="1" applyFont="1" applyFill="1" applyBorder="1" applyAlignment="1" applyProtection="1">
      <alignment horizontal="center"/>
    </xf>
    <xf numFmtId="0" fontId="45" fillId="2" borderId="0" xfId="0" applyFont="1" applyFill="1" applyBorder="1" applyProtection="1"/>
    <xf numFmtId="2" fontId="45" fillId="2" borderId="0" xfId="0" applyNumberFormat="1" applyFont="1" applyFill="1" applyBorder="1" applyProtection="1"/>
    <xf numFmtId="0" fontId="46" fillId="2" borderId="11" xfId="0" applyFont="1" applyFill="1" applyBorder="1" applyAlignment="1" applyProtection="1">
      <alignment horizontal="center"/>
    </xf>
    <xf numFmtId="0" fontId="19" fillId="0" borderId="0" xfId="0" applyFont="1" applyFill="1"/>
    <xf numFmtId="1" fontId="6" fillId="9" borderId="2"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xf>
    <xf numFmtId="0" fontId="4" fillId="9" borderId="2" xfId="0" applyFont="1" applyFill="1" applyBorder="1" applyAlignment="1" applyProtection="1">
      <alignment horizontal="center" vertical="center"/>
      <protection locked="0"/>
    </xf>
    <xf numFmtId="1" fontId="6" fillId="2" borderId="5" xfId="0" applyNumberFormat="1" applyFont="1" applyFill="1" applyBorder="1" applyAlignment="1" applyProtection="1">
      <alignment horizontal="center"/>
    </xf>
    <xf numFmtId="0" fontId="47" fillId="2" borderId="0" xfId="0" applyFont="1" applyFill="1" applyBorder="1" applyProtection="1"/>
    <xf numFmtId="2" fontId="47" fillId="2" borderId="0" xfId="0" applyNumberFormat="1" applyFont="1" applyFill="1" applyBorder="1" applyProtection="1"/>
    <xf numFmtId="0" fontId="4" fillId="0" borderId="0" xfId="0" applyFont="1" applyFill="1" applyProtection="1"/>
    <xf numFmtId="0" fontId="45" fillId="2" borderId="0" xfId="0" applyFont="1" applyFill="1" applyAlignment="1" applyProtection="1">
      <alignment horizontal="right"/>
    </xf>
    <xf numFmtId="167" fontId="48" fillId="2" borderId="0" xfId="0" applyNumberFormat="1" applyFont="1" applyFill="1" applyAlignment="1" applyProtection="1">
      <alignment horizontal="center"/>
    </xf>
    <xf numFmtId="1" fontId="6" fillId="2" borderId="11" xfId="0" applyNumberFormat="1" applyFont="1" applyFill="1" applyBorder="1" applyAlignment="1" applyProtection="1">
      <alignment horizontal="center"/>
    </xf>
    <xf numFmtId="1" fontId="4" fillId="2" borderId="0" xfId="0" applyNumberFormat="1" applyFont="1" applyFill="1" applyAlignment="1" applyProtection="1">
      <alignment horizontal="center"/>
    </xf>
    <xf numFmtId="167" fontId="6" fillId="2" borderId="0" xfId="0" applyNumberFormat="1" applyFont="1" applyFill="1" applyAlignment="1" applyProtection="1">
      <alignment horizontal="center"/>
    </xf>
    <xf numFmtId="0" fontId="13" fillId="2" borderId="0" xfId="0" applyFont="1" applyFill="1" applyAlignment="1" applyProtection="1"/>
    <xf numFmtId="0" fontId="32" fillId="2" borderId="0" xfId="0" applyFont="1" applyFill="1" applyAlignment="1" applyProtection="1"/>
    <xf numFmtId="167" fontId="4" fillId="9" borderId="2" xfId="0" applyNumberFormat="1" applyFont="1" applyFill="1" applyBorder="1" applyAlignment="1" applyProtection="1">
      <alignment horizontal="center" vertical="center"/>
      <protection locked="0"/>
    </xf>
    <xf numFmtId="167" fontId="6" fillId="2" borderId="0" xfId="0" applyNumberFormat="1" applyFont="1" applyFill="1" applyBorder="1" applyAlignment="1" applyProtection="1"/>
    <xf numFmtId="0" fontId="49" fillId="2" borderId="26" xfId="0" applyFont="1" applyFill="1" applyBorder="1" applyAlignment="1" applyProtection="1"/>
    <xf numFmtId="0" fontId="23" fillId="2" borderId="0" xfId="0" applyFont="1" applyFill="1" applyBorder="1" applyAlignment="1" applyProtection="1"/>
    <xf numFmtId="0" fontId="23" fillId="2" borderId="0" xfId="0" applyFont="1" applyFill="1" applyBorder="1" applyAlignment="1" applyProtection="1">
      <alignment horizontal="center"/>
    </xf>
    <xf numFmtId="0" fontId="50" fillId="2" borderId="0" xfId="0" applyFont="1" applyFill="1" applyBorder="1" applyAlignment="1" applyProtection="1"/>
    <xf numFmtId="0" fontId="6" fillId="2" borderId="0" xfId="0" applyFont="1" applyFill="1" applyBorder="1" applyAlignment="1" applyProtection="1">
      <alignment horizontal="center"/>
    </xf>
    <xf numFmtId="0" fontId="4" fillId="2" borderId="11" xfId="0" applyFont="1" applyFill="1" applyBorder="1" applyAlignment="1" applyProtection="1">
      <alignment horizontal="center" vertical="center"/>
    </xf>
    <xf numFmtId="0" fontId="4" fillId="2" borderId="11"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xf>
    <xf numFmtId="0" fontId="32" fillId="2" borderId="11" xfId="0" applyFont="1" applyFill="1" applyBorder="1" applyAlignment="1" applyProtection="1">
      <alignment horizontal="center" vertical="center" wrapText="1"/>
    </xf>
    <xf numFmtId="167" fontId="4" fillId="9" borderId="11" xfId="0" applyNumberFormat="1" applyFont="1" applyFill="1" applyBorder="1" applyAlignment="1" applyProtection="1">
      <alignment horizontal="center" vertical="center"/>
      <protection locked="0"/>
    </xf>
    <xf numFmtId="0" fontId="32" fillId="2" borderId="11" xfId="0" applyFont="1" applyFill="1" applyBorder="1" applyAlignment="1" applyProtection="1">
      <alignment horizontal="center"/>
      <protection locked="0"/>
    </xf>
    <xf numFmtId="1" fontId="4" fillId="9" borderId="11" xfId="0" applyNumberFormat="1"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protection locked="0"/>
    </xf>
    <xf numFmtId="0" fontId="4" fillId="0" borderId="11" xfId="0" applyFont="1" applyFill="1" applyBorder="1" applyProtection="1">
      <protection locked="0"/>
    </xf>
    <xf numFmtId="167" fontId="32" fillId="2" borderId="11" xfId="0" applyNumberFormat="1" applyFont="1" applyFill="1" applyBorder="1" applyAlignment="1" applyProtection="1">
      <alignment horizontal="center"/>
      <protection locked="0"/>
    </xf>
    <xf numFmtId="0" fontId="6" fillId="2" borderId="11" xfId="0" applyFont="1" applyFill="1" applyBorder="1" applyAlignment="1" applyProtection="1">
      <alignment horizontal="center"/>
    </xf>
    <xf numFmtId="167" fontId="6" fillId="2" borderId="11" xfId="0" applyNumberFormat="1" applyFont="1" applyFill="1" applyBorder="1" applyAlignment="1" applyProtection="1">
      <alignment horizontal="center" vertical="center"/>
    </xf>
    <xf numFmtId="167" fontId="32" fillId="2" borderId="5" xfId="0" applyNumberFormat="1" applyFont="1" applyFill="1" applyBorder="1" applyAlignment="1" applyProtection="1">
      <alignment horizontal="left"/>
    </xf>
    <xf numFmtId="1" fontId="32" fillId="2" borderId="4" xfId="0" applyNumberFormat="1" applyFont="1" applyFill="1" applyBorder="1" applyAlignment="1" applyProtection="1">
      <alignment horizontal="center"/>
    </xf>
    <xf numFmtId="1" fontId="32" fillId="9" borderId="11" xfId="0" applyNumberFormat="1" applyFont="1" applyFill="1" applyBorder="1" applyAlignment="1" applyProtection="1">
      <alignment horizontal="center" vertical="center"/>
      <protection locked="0"/>
    </xf>
    <xf numFmtId="0" fontId="4" fillId="8" borderId="9" xfId="0" applyFont="1" applyFill="1" applyBorder="1" applyAlignment="1" applyProtection="1">
      <alignment horizontal="center"/>
    </xf>
    <xf numFmtId="0" fontId="4" fillId="2" borderId="0" xfId="0" applyFont="1" applyFill="1" applyBorder="1" applyProtection="1"/>
    <xf numFmtId="167" fontId="32" fillId="2" borderId="3" xfId="0" applyNumberFormat="1" applyFont="1" applyFill="1" applyBorder="1" applyAlignment="1" applyProtection="1">
      <alignment horizontal="left"/>
    </xf>
    <xf numFmtId="1" fontId="4" fillId="2" borderId="1" xfId="0" applyNumberFormat="1" applyFont="1" applyFill="1" applyBorder="1" applyAlignment="1" applyProtection="1">
      <alignment horizontal="center"/>
    </xf>
    <xf numFmtId="0" fontId="4" fillId="8" borderId="1" xfId="0" applyFont="1" applyFill="1" applyBorder="1" applyAlignment="1" applyProtection="1">
      <alignment horizontal="center"/>
    </xf>
    <xf numFmtId="0" fontId="4" fillId="8" borderId="0" xfId="0" applyFont="1" applyFill="1" applyBorder="1" applyAlignment="1" applyProtection="1">
      <alignment horizontal="center"/>
    </xf>
    <xf numFmtId="0" fontId="50" fillId="2" borderId="11" xfId="0" applyFont="1" applyFill="1" applyBorder="1" applyAlignment="1" applyProtection="1">
      <alignment horizontal="center" wrapText="1"/>
    </xf>
    <xf numFmtId="168" fontId="6" fillId="2" borderId="11" xfId="0" applyNumberFormat="1" applyFont="1" applyFill="1" applyBorder="1" applyAlignment="1" applyProtection="1">
      <alignment horizontal="center" vertical="center"/>
    </xf>
    <xf numFmtId="168" fontId="6" fillId="2" borderId="0" xfId="0" applyNumberFormat="1" applyFont="1" applyFill="1" applyBorder="1" applyAlignment="1" applyProtection="1">
      <alignment horizontal="center"/>
    </xf>
    <xf numFmtId="0" fontId="4" fillId="2" borderId="11" xfId="0" applyFont="1" applyFill="1" applyBorder="1" applyAlignment="1" applyProtection="1">
      <alignment horizontal="center" wrapText="1"/>
    </xf>
    <xf numFmtId="0" fontId="47" fillId="2" borderId="11" xfId="0" applyFont="1" applyFill="1" applyBorder="1" applyAlignment="1" applyProtection="1">
      <alignment horizontal="center" wrapText="1"/>
    </xf>
    <xf numFmtId="167" fontId="4" fillId="2" borderId="11" xfId="0" applyNumberFormat="1" applyFont="1" applyFill="1" applyBorder="1" applyAlignment="1" applyProtection="1">
      <alignment horizontal="center"/>
      <protection locked="0"/>
    </xf>
    <xf numFmtId="167" fontId="6" fillId="2" borderId="11" xfId="0" applyNumberFormat="1" applyFont="1" applyFill="1" applyBorder="1" applyAlignment="1" applyProtection="1">
      <alignment horizontal="center"/>
    </xf>
    <xf numFmtId="168" fontId="6" fillId="12" borderId="6" xfId="0" applyNumberFormat="1" applyFont="1" applyFill="1" applyBorder="1" applyProtection="1"/>
    <xf numFmtId="167" fontId="4" fillId="2" borderId="0" xfId="0" applyNumberFormat="1" applyFont="1" applyFill="1" applyBorder="1" applyAlignment="1" applyProtection="1"/>
    <xf numFmtId="0" fontId="4" fillId="2" borderId="0" xfId="0" applyFont="1" applyFill="1" applyBorder="1" applyAlignment="1" applyProtection="1">
      <alignment horizontal="right"/>
    </xf>
    <xf numFmtId="168" fontId="6" fillId="2" borderId="0" xfId="0" applyNumberFormat="1" applyFont="1" applyFill="1" applyBorder="1" applyProtection="1"/>
    <xf numFmtId="0" fontId="49" fillId="2" borderId="0" xfId="0" applyFont="1" applyFill="1" applyAlignment="1" applyProtection="1"/>
    <xf numFmtId="0" fontId="23" fillId="2" borderId="0" xfId="0" applyFont="1" applyFill="1" applyAlignment="1" applyProtection="1"/>
    <xf numFmtId="0" fontId="4" fillId="2" borderId="0" xfId="0" applyFont="1" applyFill="1" applyAlignment="1" applyProtection="1">
      <alignment horizontal="left"/>
    </xf>
    <xf numFmtId="0" fontId="4" fillId="2" borderId="0" xfId="0" applyFont="1" applyFill="1" applyAlignment="1" applyProtection="1">
      <alignment wrapText="1"/>
    </xf>
    <xf numFmtId="0" fontId="4" fillId="9" borderId="2" xfId="0" applyFont="1" applyFill="1" applyBorder="1" applyAlignment="1" applyProtection="1">
      <protection locked="0"/>
    </xf>
    <xf numFmtId="0" fontId="4" fillId="2" borderId="2" xfId="0" applyFont="1" applyFill="1" applyBorder="1" applyAlignment="1" applyProtection="1"/>
    <xf numFmtId="0" fontId="4" fillId="2" borderId="12" xfId="0" applyFont="1" applyFill="1" applyBorder="1" applyAlignment="1" applyProtection="1"/>
    <xf numFmtId="0" fontId="0" fillId="0" borderId="0" xfId="0" applyBorder="1"/>
    <xf numFmtId="44" fontId="35" fillId="2" borderId="0" xfId="13" applyFont="1" applyFill="1" applyBorder="1" applyAlignment="1">
      <alignment vertical="center"/>
    </xf>
    <xf numFmtId="0" fontId="0" fillId="0" borderId="0" xfId="0" applyProtection="1">
      <protection hidden="1"/>
    </xf>
    <xf numFmtId="0" fontId="0" fillId="3" borderId="11" xfId="0" applyFill="1" applyBorder="1" applyAlignment="1" applyProtection="1">
      <alignment horizontal="center"/>
      <protection hidden="1"/>
    </xf>
    <xf numFmtId="0" fontId="0" fillId="10" borderId="0" xfId="0" applyFill="1" applyProtection="1">
      <protection hidden="1"/>
    </xf>
    <xf numFmtId="0" fontId="0" fillId="10" borderId="0" xfId="0" applyFill="1" applyAlignment="1" applyProtection="1">
      <alignment horizontal="center" vertical="center"/>
      <protection hidden="1"/>
    </xf>
    <xf numFmtId="0" fontId="0" fillId="0" borderId="0" xfId="0" applyFill="1" applyProtection="1">
      <protection hidden="1"/>
    </xf>
    <xf numFmtId="2" fontId="0" fillId="0" borderId="4" xfId="0" applyNumberFormat="1" applyFill="1" applyBorder="1" applyAlignment="1" applyProtection="1">
      <alignment horizontal="center"/>
      <protection hidden="1"/>
    </xf>
    <xf numFmtId="2" fontId="0" fillId="0" borderId="11" xfId="0" applyNumberFormat="1" applyFill="1" applyBorder="1" applyAlignment="1" applyProtection="1">
      <alignment horizontal="center"/>
      <protection hidden="1"/>
    </xf>
    <xf numFmtId="0" fontId="0" fillId="0" borderId="11" xfId="0" applyFill="1" applyBorder="1" applyAlignment="1" applyProtection="1">
      <alignment horizont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protection hidden="1"/>
    </xf>
    <xf numFmtId="2" fontId="0" fillId="0" borderId="4" xfId="0" applyNumberFormat="1" applyBorder="1" applyAlignment="1" applyProtection="1">
      <alignment horizontal="center"/>
      <protection hidden="1"/>
    </xf>
    <xf numFmtId="2" fontId="0" fillId="0" borderId="11" xfId="0" applyNumberFormat="1" applyBorder="1" applyAlignment="1" applyProtection="1">
      <alignment horizontal="center"/>
      <protection hidden="1"/>
    </xf>
    <xf numFmtId="0" fontId="0" fillId="0" borderId="11" xfId="0" applyBorder="1" applyAlignment="1" applyProtection="1">
      <alignment horizontal="center"/>
      <protection hidden="1"/>
    </xf>
    <xf numFmtId="0" fontId="0" fillId="12" borderId="0" xfId="0" applyFill="1" applyProtection="1">
      <protection hidden="1"/>
    </xf>
    <xf numFmtId="0" fontId="0" fillId="3" borderId="7" xfId="0" applyFill="1" applyBorder="1" applyAlignment="1" applyProtection="1">
      <alignment horizontal="center"/>
      <protection hidden="1"/>
    </xf>
    <xf numFmtId="2" fontId="0" fillId="0" borderId="9" xfId="0" applyNumberFormat="1" applyBorder="1" applyAlignment="1" applyProtection="1">
      <alignment horizontal="center"/>
      <protection hidden="1"/>
    </xf>
    <xf numFmtId="2" fontId="0" fillId="0" borderId="7" xfId="0" applyNumberFormat="1" applyBorder="1" applyAlignment="1" applyProtection="1">
      <alignment horizontal="center"/>
      <protection hidden="1"/>
    </xf>
    <xf numFmtId="0" fontId="0" fillId="0" borderId="7" xfId="0" applyBorder="1" applyAlignment="1" applyProtection="1">
      <alignment horizontal="center"/>
      <protection hidden="1"/>
    </xf>
    <xf numFmtId="0" fontId="0" fillId="3" borderId="11" xfId="0" applyFill="1" applyBorder="1" applyAlignment="1" applyProtection="1">
      <alignment textRotation="90"/>
      <protection hidden="1"/>
    </xf>
    <xf numFmtId="0" fontId="0" fillId="3" borderId="11" xfId="0" applyFill="1" applyBorder="1" applyProtection="1">
      <protection hidden="1"/>
    </xf>
    <xf numFmtId="2" fontId="0" fillId="3" borderId="11" xfId="0" applyNumberFormat="1" applyFill="1" applyBorder="1" applyProtection="1">
      <protection hidden="1"/>
    </xf>
    <xf numFmtId="0" fontId="0" fillId="3" borderId="11" xfId="0" applyFill="1" applyBorder="1" applyAlignment="1" applyProtection="1">
      <protection hidden="1"/>
    </xf>
    <xf numFmtId="0" fontId="0" fillId="0" borderId="11" xfId="0" applyBorder="1" applyProtection="1">
      <protection hidden="1"/>
    </xf>
    <xf numFmtId="0" fontId="0" fillId="0" borderId="0" xfId="0" applyFill="1" applyBorder="1" applyAlignment="1" applyProtection="1">
      <alignment textRotation="90"/>
      <protection hidden="1"/>
    </xf>
    <xf numFmtId="0" fontId="51" fillId="0" borderId="0" xfId="0" applyFont="1" applyAlignment="1"/>
    <xf numFmtId="0" fontId="51" fillId="0" borderId="0" xfId="0" applyFont="1" applyFill="1" applyAlignment="1"/>
    <xf numFmtId="0" fontId="51" fillId="0" borderId="19" xfId="0" applyFont="1" applyBorder="1" applyAlignment="1">
      <alignment horizontal="right" vertical="center"/>
    </xf>
    <xf numFmtId="0" fontId="53" fillId="0" borderId="22" xfId="0" applyFont="1" applyBorder="1" applyAlignment="1">
      <alignment vertical="center"/>
    </xf>
    <xf numFmtId="0" fontId="52" fillId="0" borderId="19" xfId="0" applyFont="1" applyBorder="1" applyAlignment="1">
      <alignment horizontal="center" vertical="center"/>
    </xf>
    <xf numFmtId="0" fontId="52" fillId="0" borderId="20" xfId="0" applyFont="1" applyBorder="1" applyAlignment="1">
      <alignment vertical="center"/>
    </xf>
    <xf numFmtId="0" fontId="52" fillId="0" borderId="21" xfId="0" applyFont="1" applyBorder="1" applyAlignment="1">
      <alignment vertical="center"/>
    </xf>
    <xf numFmtId="0" fontId="52" fillId="0" borderId="22" xfId="0" applyFont="1" applyBorder="1" applyAlignment="1">
      <alignment vertical="center"/>
    </xf>
    <xf numFmtId="0" fontId="52" fillId="0" borderId="24" xfId="0" applyFont="1" applyBorder="1" applyAlignment="1">
      <alignment horizontal="left" vertical="center"/>
    </xf>
    <xf numFmtId="0" fontId="52" fillId="0" borderId="27" xfId="0" applyFont="1" applyBorder="1" applyAlignment="1">
      <alignment vertical="center"/>
    </xf>
    <xf numFmtId="0" fontId="52" fillId="0" borderId="49" xfId="0" applyFont="1" applyBorder="1" applyAlignment="1">
      <alignment horizontal="left" vertical="center"/>
    </xf>
    <xf numFmtId="0" fontId="52" fillId="0" borderId="20" xfId="0" applyFont="1" applyBorder="1" applyAlignment="1">
      <alignment horizontal="center" vertical="center"/>
    </xf>
    <xf numFmtId="0" fontId="52" fillId="5" borderId="49" xfId="0" applyFont="1" applyFill="1" applyBorder="1" applyAlignment="1">
      <alignment vertical="center"/>
    </xf>
    <xf numFmtId="0" fontId="52" fillId="5" borderId="54" xfId="0" applyFont="1" applyFill="1" applyBorder="1" applyAlignment="1"/>
    <xf numFmtId="0" fontId="52" fillId="5" borderId="20" xfId="0" applyFont="1" applyFill="1" applyBorder="1" applyAlignment="1">
      <alignment vertical="center"/>
    </xf>
    <xf numFmtId="0" fontId="52" fillId="5" borderId="21" xfId="0" applyFont="1" applyFill="1" applyBorder="1" applyAlignment="1">
      <alignment vertical="center"/>
    </xf>
    <xf numFmtId="0" fontId="52" fillId="5" borderId="22" xfId="0" applyFont="1" applyFill="1" applyBorder="1" applyAlignment="1">
      <alignment vertical="center"/>
    </xf>
    <xf numFmtId="0" fontId="51" fillId="0" borderId="0" xfId="0" applyFont="1" applyAlignment="1">
      <alignment vertical="center"/>
    </xf>
    <xf numFmtId="0" fontId="52" fillId="5" borderId="23" xfId="0" applyFont="1" applyFill="1" applyBorder="1" applyAlignment="1"/>
    <xf numFmtId="0" fontId="52" fillId="5" borderId="49" xfId="0" applyFont="1" applyFill="1" applyBorder="1"/>
    <xf numFmtId="0" fontId="52" fillId="5" borderId="28" xfId="0" applyFont="1" applyFill="1" applyBorder="1"/>
    <xf numFmtId="0" fontId="52" fillId="5" borderId="25" xfId="0" applyFont="1" applyFill="1" applyBorder="1"/>
    <xf numFmtId="0" fontId="51" fillId="5" borderId="19" xfId="0" applyFont="1" applyFill="1" applyBorder="1" applyAlignment="1"/>
    <xf numFmtId="0" fontId="52" fillId="5" borderId="54" xfId="0" applyFont="1" applyFill="1" applyBorder="1"/>
    <xf numFmtId="0" fontId="52" fillId="15" borderId="22" xfId="0" applyFont="1" applyFill="1" applyBorder="1" applyAlignment="1">
      <alignment vertical="center"/>
    </xf>
    <xf numFmtId="0" fontId="51" fillId="5" borderId="20" xfId="0" applyFont="1" applyFill="1" applyBorder="1" applyAlignment="1"/>
    <xf numFmtId="0" fontId="51" fillId="5" borderId="21" xfId="0" applyFont="1" applyFill="1" applyBorder="1" applyAlignment="1"/>
    <xf numFmtId="0" fontId="51" fillId="5" borderId="22" xfId="0" applyFont="1" applyFill="1" applyBorder="1" applyAlignment="1"/>
    <xf numFmtId="0" fontId="52" fillId="0" borderId="54" xfId="0" applyFont="1" applyBorder="1" applyAlignment="1">
      <alignment vertical="center"/>
    </xf>
    <xf numFmtId="0" fontId="55" fillId="6" borderId="0" xfId="0" applyFont="1" applyFill="1" applyBorder="1" applyAlignment="1">
      <alignment vertical="center"/>
    </xf>
    <xf numFmtId="0" fontId="55" fillId="0" borderId="20" xfId="0" applyFont="1" applyBorder="1" applyAlignment="1">
      <alignment vertical="center"/>
    </xf>
    <xf numFmtId="0" fontId="55" fillId="0" borderId="28" xfId="0" applyFont="1" applyBorder="1" applyAlignment="1">
      <alignment vertical="center"/>
    </xf>
    <xf numFmtId="0" fontId="55" fillId="0" borderId="21" xfId="0" applyFont="1" applyBorder="1" applyAlignment="1">
      <alignment vertical="center"/>
    </xf>
    <xf numFmtId="0" fontId="53" fillId="0" borderId="20" xfId="0" applyFont="1" applyBorder="1" applyAlignment="1">
      <alignment vertical="center"/>
    </xf>
    <xf numFmtId="0" fontId="53" fillId="0" borderId="24" xfId="0" applyFont="1" applyBorder="1" applyAlignment="1">
      <alignment vertical="center"/>
    </xf>
    <xf numFmtId="0" fontId="44" fillId="0" borderId="0" xfId="0" applyFont="1" applyAlignment="1">
      <alignment vertical="center"/>
    </xf>
    <xf numFmtId="0" fontId="44" fillId="0" borderId="0" xfId="0" applyFont="1" applyAlignment="1">
      <alignment horizontal="right" vertical="center"/>
    </xf>
    <xf numFmtId="0" fontId="59" fillId="0" borderId="0" xfId="0" applyFont="1" applyAlignment="1">
      <alignment vertical="center" wrapText="1"/>
    </xf>
    <xf numFmtId="0" fontId="59" fillId="6" borderId="24" xfId="0" applyFont="1" applyFill="1" applyBorder="1" applyAlignment="1">
      <alignment vertical="center"/>
    </xf>
    <xf numFmtId="0" fontId="59" fillId="6" borderId="28" xfId="0" applyFont="1" applyFill="1" applyBorder="1" applyAlignment="1">
      <alignment vertical="center"/>
    </xf>
    <xf numFmtId="0" fontId="51" fillId="6" borderId="25" xfId="0" applyFont="1" applyFill="1" applyBorder="1" applyAlignment="1"/>
    <xf numFmtId="0" fontId="60" fillId="0" borderId="0" xfId="0" applyFont="1" applyBorder="1" applyAlignment="1">
      <alignment vertical="center"/>
    </xf>
    <xf numFmtId="0" fontId="54" fillId="5" borderId="21" xfId="0" applyFont="1" applyFill="1" applyBorder="1" applyAlignment="1">
      <alignment vertical="center"/>
    </xf>
    <xf numFmtId="0" fontId="52" fillId="5" borderId="27" xfId="0" applyFont="1" applyFill="1" applyBorder="1"/>
    <xf numFmtId="0" fontId="61" fillId="0" borderId="0" xfId="0" applyFont="1" applyAlignment="1">
      <alignment vertical="center"/>
    </xf>
    <xf numFmtId="0" fontId="59" fillId="0" borderId="0" xfId="0" applyFont="1" applyAlignment="1">
      <alignment vertical="center"/>
    </xf>
    <xf numFmtId="0" fontId="52" fillId="5" borderId="28" xfId="0" applyFont="1" applyFill="1" applyBorder="1" applyAlignment="1">
      <alignment vertical="center"/>
    </xf>
    <xf numFmtId="0" fontId="62" fillId="0" borderId="0" xfId="0" applyFont="1" applyAlignment="1"/>
    <xf numFmtId="0" fontId="53" fillId="9" borderId="28" xfId="0" applyFont="1" applyFill="1" applyBorder="1" applyAlignment="1" applyProtection="1">
      <alignment horizontal="right" vertical="center"/>
      <protection locked="0"/>
    </xf>
    <xf numFmtId="0" fontId="53" fillId="9" borderId="19" xfId="0" applyFont="1" applyFill="1" applyBorder="1" applyAlignment="1" applyProtection="1">
      <alignment vertical="center"/>
      <protection locked="0"/>
    </xf>
    <xf numFmtId="0" fontId="52" fillId="9" borderId="24" xfId="0" applyFont="1" applyFill="1" applyBorder="1" applyAlignment="1" applyProtection="1">
      <alignment horizontal="center" vertical="center"/>
      <protection locked="0"/>
    </xf>
    <xf numFmtId="0" fontId="53" fillId="9" borderId="49" xfId="0" applyFont="1" applyFill="1" applyBorder="1" applyAlignment="1" applyProtection="1">
      <alignment vertical="center"/>
      <protection locked="0"/>
    </xf>
    <xf numFmtId="0" fontId="55" fillId="9" borderId="19" xfId="0" applyFont="1" applyFill="1" applyBorder="1" applyAlignment="1" applyProtection="1">
      <alignment horizontal="center" vertical="center"/>
      <protection locked="0"/>
    </xf>
    <xf numFmtId="0" fontId="52" fillId="9" borderId="21" xfId="0" applyFont="1" applyFill="1" applyBorder="1"/>
    <xf numFmtId="0" fontId="52" fillId="9" borderId="0" xfId="0" applyFont="1" applyFill="1" applyBorder="1" applyAlignment="1" applyProtection="1">
      <protection locked="0"/>
    </xf>
    <xf numFmtId="0" fontId="52" fillId="9" borderId="19" xfId="0" applyFont="1" applyFill="1" applyBorder="1" applyProtection="1">
      <protection locked="0"/>
    </xf>
    <xf numFmtId="0" fontId="52" fillId="9" borderId="20" xfId="0" applyFont="1" applyFill="1" applyBorder="1" applyAlignment="1">
      <alignment horizontal="left"/>
    </xf>
    <xf numFmtId="0" fontId="52" fillId="9" borderId="54" xfId="0" applyFont="1" applyFill="1" applyBorder="1" applyProtection="1">
      <protection locked="0"/>
    </xf>
    <xf numFmtId="0" fontId="55" fillId="9" borderId="20" xfId="0" applyFont="1" applyFill="1" applyBorder="1" applyAlignment="1" applyProtection="1">
      <alignment horizontal="center" vertical="center"/>
      <protection locked="0"/>
    </xf>
    <xf numFmtId="0" fontId="52" fillId="0" borderId="21" xfId="0" applyFont="1" applyBorder="1" applyAlignment="1">
      <alignment horizontal="center" vertical="center"/>
    </xf>
    <xf numFmtId="0" fontId="52" fillId="9" borderId="25" xfId="0" applyFont="1" applyFill="1" applyBorder="1" applyProtection="1">
      <protection locked="0"/>
    </xf>
    <xf numFmtId="0" fontId="51" fillId="0" borderId="19" xfId="0" applyFont="1" applyBorder="1" applyAlignment="1">
      <alignment vertical="center"/>
    </xf>
    <xf numFmtId="0" fontId="52" fillId="5" borderId="26" xfId="0" applyFont="1" applyFill="1" applyBorder="1" applyAlignment="1"/>
    <xf numFmtId="0" fontId="52" fillId="5" borderId="26" xfId="0" applyFont="1" applyFill="1" applyBorder="1"/>
    <xf numFmtId="0" fontId="52" fillId="2" borderId="11" xfId="0" applyFont="1" applyFill="1" applyBorder="1" applyAlignment="1"/>
    <xf numFmtId="0" fontId="52" fillId="9" borderId="11" xfId="0" applyFont="1" applyFill="1" applyBorder="1" applyAlignment="1"/>
    <xf numFmtId="0" fontId="51" fillId="15" borderId="27" xfId="0" applyFont="1" applyFill="1" applyBorder="1" applyAlignment="1">
      <alignment vertical="center"/>
    </xf>
    <xf numFmtId="0" fontId="14" fillId="3" borderId="34" xfId="0" applyFont="1" applyFill="1" applyBorder="1"/>
    <xf numFmtId="0" fontId="4" fillId="3" borderId="33" xfId="0" applyFont="1" applyFill="1" applyBorder="1"/>
    <xf numFmtId="0" fontId="4" fillId="3" borderId="32" xfId="0" applyFont="1" applyFill="1" applyBorder="1"/>
    <xf numFmtId="0" fontId="7" fillId="3" borderId="30" xfId="0" applyFont="1" applyFill="1" applyBorder="1" applyAlignment="1">
      <alignment horizontal="right"/>
    </xf>
    <xf numFmtId="43" fontId="4" fillId="2" borderId="5" xfId="0" applyNumberFormat="1" applyFont="1" applyFill="1" applyBorder="1" applyAlignment="1" applyProtection="1">
      <alignment horizontal="center"/>
      <protection locked="0"/>
    </xf>
    <xf numFmtId="0" fontId="7" fillId="3" borderId="31" xfId="0" applyFont="1" applyFill="1" applyBorder="1" applyAlignment="1">
      <alignment horizontal="right"/>
    </xf>
    <xf numFmtId="0" fontId="4" fillId="2" borderId="5" xfId="0" applyFont="1" applyFill="1" applyBorder="1" applyAlignment="1">
      <alignment horizontal="center"/>
    </xf>
    <xf numFmtId="0" fontId="4" fillId="2" borderId="8" xfId="0" applyFont="1" applyFill="1" applyBorder="1" applyAlignment="1">
      <alignment horizontal="center"/>
    </xf>
    <xf numFmtId="0" fontId="4" fillId="2" borderId="16" xfId="0" applyFont="1" applyFill="1" applyBorder="1" applyAlignment="1">
      <alignment horizontal="center"/>
    </xf>
    <xf numFmtId="0" fontId="4" fillId="3" borderId="26" xfId="0" applyFont="1" applyFill="1" applyBorder="1"/>
    <xf numFmtId="0" fontId="4" fillId="3" borderId="14" xfId="0" applyFont="1" applyFill="1" applyBorder="1" applyAlignment="1" applyProtection="1">
      <alignment horizontal="left"/>
      <protection locked="0"/>
    </xf>
    <xf numFmtId="0" fontId="4" fillId="3" borderId="14" xfId="0" applyFont="1" applyFill="1" applyBorder="1"/>
    <xf numFmtId="0" fontId="6" fillId="3" borderId="26" xfId="0" applyFont="1" applyFill="1" applyBorder="1" applyAlignment="1">
      <alignment horizontal="right"/>
    </xf>
    <xf numFmtId="0" fontId="4" fillId="2" borderId="11" xfId="0" applyFont="1" applyFill="1" applyBorder="1"/>
    <xf numFmtId="0" fontId="4" fillId="3" borderId="26" xfId="0" applyFont="1" applyFill="1" applyBorder="1" applyAlignment="1">
      <alignment horizontal="right"/>
    </xf>
    <xf numFmtId="0" fontId="4" fillId="2" borderId="7" xfId="0" applyFont="1" applyFill="1" applyBorder="1"/>
    <xf numFmtId="0" fontId="4" fillId="2" borderId="12" xfId="0" applyFont="1" applyFill="1" applyBorder="1"/>
    <xf numFmtId="0" fontId="4" fillId="2" borderId="29" xfId="0" applyFont="1" applyFill="1" applyBorder="1"/>
    <xf numFmtId="0" fontId="4" fillId="2" borderId="2" xfId="0" applyFont="1" applyFill="1" applyBorder="1"/>
    <xf numFmtId="0" fontId="4" fillId="2" borderId="13" xfId="0" applyFont="1" applyFill="1" applyBorder="1"/>
    <xf numFmtId="0" fontId="13" fillId="3" borderId="26" xfId="0" applyFont="1" applyFill="1" applyBorder="1" applyAlignment="1">
      <alignment horizontal="left"/>
    </xf>
    <xf numFmtId="0" fontId="7" fillId="3" borderId="27" xfId="0" applyFont="1" applyFill="1" applyBorder="1" applyAlignment="1">
      <alignment vertical="center"/>
    </xf>
    <xf numFmtId="0" fontId="7" fillId="3" borderId="18" xfId="0" applyFont="1" applyFill="1" applyBorder="1" applyAlignment="1">
      <alignment vertical="center"/>
    </xf>
    <xf numFmtId="0" fontId="7" fillId="3" borderId="17" xfId="0" applyFont="1" applyFill="1" applyBorder="1" applyAlignment="1">
      <alignment vertical="center"/>
    </xf>
    <xf numFmtId="0" fontId="7" fillId="3" borderId="22" xfId="0" applyFont="1" applyFill="1" applyBorder="1"/>
    <xf numFmtId="0" fontId="7" fillId="3" borderId="19" xfId="0" applyFont="1" applyFill="1" applyBorder="1" applyAlignment="1">
      <alignment horizontal="center"/>
    </xf>
    <xf numFmtId="0" fontId="7" fillId="3" borderId="21" xfId="0" applyFont="1" applyFill="1" applyBorder="1"/>
    <xf numFmtId="0" fontId="4" fillId="3" borderId="20" xfId="0" applyFont="1" applyFill="1" applyBorder="1"/>
    <xf numFmtId="0" fontId="7" fillId="3" borderId="26" xfId="0" applyFont="1" applyFill="1" applyBorder="1"/>
    <xf numFmtId="2" fontId="4" fillId="2" borderId="6" xfId="0" applyNumberFormat="1" applyFont="1" applyFill="1" applyBorder="1" applyAlignment="1" applyProtection="1">
      <alignment horizontal="center"/>
      <protection locked="0"/>
    </xf>
    <xf numFmtId="0" fontId="7" fillId="3" borderId="18" xfId="0" applyFont="1" applyFill="1" applyBorder="1" applyAlignment="1">
      <alignment horizontal="center"/>
    </xf>
    <xf numFmtId="2" fontId="4" fillId="2" borderId="11" xfId="0" applyNumberFormat="1" applyFont="1" applyFill="1" applyBorder="1" applyAlignment="1" applyProtection="1">
      <alignment horizontal="center"/>
      <protection locked="0"/>
    </xf>
    <xf numFmtId="4" fontId="12" fillId="3" borderId="11" xfId="0" applyNumberFormat="1" applyFont="1" applyFill="1" applyBorder="1" applyAlignment="1">
      <alignment horizontal="center"/>
    </xf>
    <xf numFmtId="0" fontId="7" fillId="3" borderId="2" xfId="0" applyFont="1" applyFill="1" applyBorder="1" applyAlignment="1">
      <alignment horizontal="center"/>
    </xf>
    <xf numFmtId="4" fontId="11" fillId="3" borderId="11" xfId="0" applyNumberFormat="1" applyFont="1" applyFill="1" applyBorder="1" applyAlignment="1">
      <alignment horizontal="center"/>
    </xf>
    <xf numFmtId="0" fontId="6" fillId="2" borderId="11" xfId="0" applyFont="1" applyFill="1" applyBorder="1" applyAlignment="1" applyProtection="1">
      <alignment horizontal="center"/>
      <protection locked="0"/>
    </xf>
    <xf numFmtId="4" fontId="7" fillId="3" borderId="12" xfId="0" applyNumberFormat="1" applyFont="1" applyFill="1" applyBorder="1" applyAlignment="1">
      <alignment horizontal="center"/>
    </xf>
    <xf numFmtId="164" fontId="7" fillId="2" borderId="11" xfId="0" applyNumberFormat="1" applyFont="1" applyFill="1" applyBorder="1" applyAlignment="1" applyProtection="1">
      <alignment horizontal="center"/>
      <protection locked="0"/>
    </xf>
    <xf numFmtId="0" fontId="7" fillId="3" borderId="25" xfId="0" applyFont="1" applyFill="1" applyBorder="1"/>
    <xf numFmtId="0" fontId="6" fillId="3" borderId="28" xfId="0" applyFont="1" applyFill="1" applyBorder="1" applyAlignment="1">
      <alignment horizontal="center"/>
    </xf>
    <xf numFmtId="0" fontId="4" fillId="3" borderId="28" xfId="0" applyFont="1" applyFill="1" applyBorder="1"/>
    <xf numFmtId="0" fontId="7" fillId="3" borderId="28" xfId="0" applyFont="1" applyFill="1" applyBorder="1" applyAlignment="1">
      <alignment horizontal="center"/>
    </xf>
    <xf numFmtId="0" fontId="4" fillId="3" borderId="24" xfId="0" applyFont="1" applyFill="1" applyBorder="1"/>
    <xf numFmtId="0" fontId="7" fillId="3" borderId="27" xfId="0" applyFont="1" applyFill="1" applyBorder="1"/>
    <xf numFmtId="0" fontId="6" fillId="3" borderId="18" xfId="0" applyFont="1" applyFill="1" applyBorder="1"/>
    <xf numFmtId="0" fontId="4" fillId="3" borderId="18" xfId="0" applyFont="1" applyFill="1" applyBorder="1"/>
    <xf numFmtId="0" fontId="4" fillId="3" borderId="17" xfId="0" applyFont="1" applyFill="1" applyBorder="1"/>
    <xf numFmtId="7" fontId="10" fillId="3" borderId="19" xfId="0" applyNumberFormat="1" applyFont="1" applyFill="1" applyBorder="1" applyAlignment="1">
      <alignment horizontal="center"/>
    </xf>
    <xf numFmtId="39" fontId="10" fillId="3" borderId="23" xfId="0" applyNumberFormat="1" applyFont="1" applyFill="1" applyBorder="1" applyAlignment="1">
      <alignment horizontal="center"/>
    </xf>
    <xf numFmtId="0" fontId="6" fillId="3" borderId="25" xfId="0" applyFont="1" applyFill="1" applyBorder="1"/>
    <xf numFmtId="0" fontId="6" fillId="3" borderId="22" xfId="0" applyFont="1" applyFill="1" applyBorder="1"/>
    <xf numFmtId="0" fontId="4" fillId="3" borderId="21" xfId="0" applyFont="1" applyFill="1" applyBorder="1"/>
    <xf numFmtId="1" fontId="4" fillId="2" borderId="2" xfId="0" applyNumberFormat="1" applyFont="1" applyFill="1" applyBorder="1" applyAlignment="1" applyProtection="1">
      <alignment horizontal="center"/>
    </xf>
    <xf numFmtId="0" fontId="2" fillId="0" borderId="0" xfId="0" applyFont="1"/>
    <xf numFmtId="2" fontId="2" fillId="3" borderId="4" xfId="0" applyNumberFormat="1" applyFont="1" applyFill="1" applyBorder="1" applyAlignment="1">
      <alignment horizontal="center"/>
    </xf>
    <xf numFmtId="0" fontId="65" fillId="0" borderId="0" xfId="1" applyFont="1"/>
    <xf numFmtId="14" fontId="65" fillId="0" borderId="0" xfId="1" applyNumberFormat="1" applyFont="1"/>
    <xf numFmtId="0" fontId="66" fillId="5" borderId="28" xfId="0" applyFont="1" applyFill="1" applyBorder="1" applyAlignment="1">
      <alignment vertical="center"/>
    </xf>
    <xf numFmtId="0" fontId="66" fillId="5" borderId="21" xfId="0" applyFont="1" applyFill="1" applyBorder="1" applyAlignment="1">
      <alignment vertical="center"/>
    </xf>
    <xf numFmtId="0" fontId="68" fillId="16" borderId="18" xfId="0" applyFont="1" applyFill="1" applyBorder="1" applyAlignment="1">
      <alignment vertical="center"/>
    </xf>
    <xf numFmtId="0" fontId="68" fillId="16" borderId="0" xfId="0" applyFont="1" applyFill="1" applyBorder="1" applyAlignment="1">
      <alignment vertical="center"/>
    </xf>
    <xf numFmtId="0" fontId="66" fillId="16" borderId="28" xfId="0" applyFont="1" applyFill="1" applyBorder="1" applyAlignment="1">
      <alignment vertical="center"/>
    </xf>
    <xf numFmtId="0" fontId="68" fillId="16" borderId="28" xfId="0" applyFont="1" applyFill="1" applyBorder="1" applyAlignment="1">
      <alignment vertical="center"/>
    </xf>
    <xf numFmtId="0" fontId="68" fillId="0" borderId="26" xfId="0" applyFont="1" applyBorder="1" applyAlignment="1"/>
    <xf numFmtId="0" fontId="66" fillId="0" borderId="19" xfId="0" applyFont="1" applyFill="1" applyBorder="1" applyAlignment="1">
      <alignment horizontal="center" vertical="center"/>
    </xf>
    <xf numFmtId="0" fontId="66" fillId="9" borderId="19" xfId="0" applyFont="1" applyFill="1" applyBorder="1" applyAlignment="1" applyProtection="1">
      <alignment horizontal="center" vertical="center"/>
      <protection locked="0"/>
    </xf>
    <xf numFmtId="0" fontId="73" fillId="9" borderId="49" xfId="0" applyFont="1" applyFill="1" applyBorder="1" applyAlignment="1" applyProtection="1">
      <alignment horizontal="center" vertical="center"/>
      <protection locked="0"/>
    </xf>
    <xf numFmtId="0" fontId="73" fillId="9" borderId="24" xfId="0" applyFont="1" applyFill="1" applyBorder="1" applyAlignment="1" applyProtection="1">
      <alignment horizontal="center" vertical="center"/>
      <protection locked="0"/>
    </xf>
    <xf numFmtId="0" fontId="73" fillId="9" borderId="19" xfId="0" applyFont="1" applyFill="1" applyBorder="1" applyAlignment="1" applyProtection="1">
      <alignment horizontal="center" vertical="center"/>
      <protection locked="0"/>
    </xf>
    <xf numFmtId="0" fontId="76" fillId="9" borderId="19" xfId="0" applyFont="1" applyFill="1" applyBorder="1" applyAlignment="1" applyProtection="1">
      <alignment horizontal="center" vertical="center"/>
      <protection locked="0"/>
    </xf>
    <xf numFmtId="0" fontId="66" fillId="5" borderId="22" xfId="0" applyFont="1" applyFill="1" applyBorder="1" applyAlignment="1">
      <alignment vertical="center"/>
    </xf>
    <xf numFmtId="0" fontId="66" fillId="5" borderId="20" xfId="0" applyFont="1" applyFill="1" applyBorder="1" applyAlignment="1">
      <alignment vertical="center"/>
    </xf>
    <xf numFmtId="0" fontId="68" fillId="5" borderId="23" xfId="0" applyFont="1" applyFill="1" applyBorder="1" applyAlignment="1"/>
    <xf numFmtId="0" fontId="68" fillId="5" borderId="54" xfId="0" applyFont="1" applyFill="1" applyBorder="1" applyAlignment="1"/>
    <xf numFmtId="0" fontId="68" fillId="5" borderId="49" xfId="0" applyFont="1" applyFill="1" applyBorder="1" applyAlignment="1"/>
    <xf numFmtId="0" fontId="68" fillId="0" borderId="18" xfId="0" applyFont="1" applyBorder="1" applyAlignment="1">
      <alignment vertical="center"/>
    </xf>
    <xf numFmtId="0" fontId="68" fillId="0" borderId="18" xfId="0" applyFont="1" applyBorder="1" applyAlignment="1"/>
    <xf numFmtId="0" fontId="68" fillId="9" borderId="22" xfId="0" applyFont="1" applyFill="1" applyBorder="1" applyAlignment="1" applyProtection="1">
      <alignment horizontal="right" vertical="center"/>
      <protection locked="0"/>
    </xf>
    <xf numFmtId="0" fontId="68" fillId="9" borderId="21" xfId="0" applyFont="1" applyFill="1" applyBorder="1" applyAlignment="1">
      <alignment vertical="center"/>
    </xf>
    <xf numFmtId="0" fontId="68" fillId="5" borderId="27" xfId="0" applyFont="1" applyFill="1" applyBorder="1" applyAlignment="1">
      <alignment vertical="center"/>
    </xf>
    <xf numFmtId="0" fontId="68" fillId="5" borderId="18" xfId="0" applyFont="1" applyFill="1" applyBorder="1" applyAlignment="1">
      <alignment vertical="center"/>
    </xf>
    <xf numFmtId="0" fontId="68" fillId="5" borderId="17" xfId="0" applyFont="1" applyFill="1" applyBorder="1" applyAlignment="1">
      <alignment vertical="center"/>
    </xf>
    <xf numFmtId="0" fontId="68" fillId="0" borderId="0" xfId="0" applyFont="1" applyBorder="1" applyAlignment="1"/>
    <xf numFmtId="0" fontId="68" fillId="5" borderId="26" xfId="0" applyFont="1" applyFill="1" applyBorder="1" applyAlignment="1">
      <alignment vertical="center"/>
    </xf>
    <xf numFmtId="0" fontId="68" fillId="5" borderId="0" xfId="0" applyFont="1" applyFill="1" applyBorder="1" applyAlignment="1">
      <alignment vertical="center"/>
    </xf>
    <xf numFmtId="0" fontId="68" fillId="5" borderId="14" xfId="0" applyFont="1" applyFill="1" applyBorder="1" applyAlignment="1">
      <alignment vertical="center"/>
    </xf>
    <xf numFmtId="0" fontId="68" fillId="5" borderId="25" xfId="0" applyFont="1" applyFill="1" applyBorder="1" applyAlignment="1">
      <alignment vertical="center"/>
    </xf>
    <xf numFmtId="0" fontId="68" fillId="5" borderId="28" xfId="0" applyFont="1" applyFill="1" applyBorder="1" applyAlignment="1">
      <alignment vertical="center"/>
    </xf>
    <xf numFmtId="0" fontId="68" fillId="5" borderId="24" xfId="0" applyFont="1" applyFill="1" applyBorder="1" applyAlignment="1">
      <alignment vertical="center"/>
    </xf>
    <xf numFmtId="0" fontId="68" fillId="0" borderId="26" xfId="0" applyFont="1" applyBorder="1"/>
    <xf numFmtId="0" fontId="67" fillId="0" borderId="26" xfId="0" applyFont="1" applyBorder="1" applyAlignment="1">
      <alignment vertical="center"/>
    </xf>
    <xf numFmtId="0" fontId="2" fillId="0" borderId="0" xfId="9" applyFont="1" applyAlignment="1">
      <alignment horizontal="left" vertical="center"/>
    </xf>
    <xf numFmtId="0" fontId="38" fillId="0" borderId="21" xfId="9" applyFont="1" applyBorder="1" applyAlignment="1">
      <alignment vertical="center"/>
    </xf>
    <xf numFmtId="0" fontId="38" fillId="0" borderId="20" xfId="9" applyFont="1" applyBorder="1" applyAlignment="1">
      <alignment vertical="center"/>
    </xf>
    <xf numFmtId="0" fontId="1" fillId="0" borderId="0" xfId="9" applyFont="1" applyAlignment="1">
      <alignment vertical="center"/>
    </xf>
    <xf numFmtId="0" fontId="1" fillId="0" borderId="0" xfId="9" applyFont="1" applyAlignment="1">
      <alignment horizontal="left" vertical="center"/>
    </xf>
    <xf numFmtId="0" fontId="1" fillId="0" borderId="0" xfId="9" applyFont="1" applyAlignment="1">
      <alignment horizontal="left" vertical="center" wrapText="1"/>
    </xf>
    <xf numFmtId="0" fontId="1" fillId="0" borderId="0" xfId="9" applyFont="1"/>
    <xf numFmtId="0" fontId="1" fillId="2" borderId="0" xfId="9" applyFont="1" applyFill="1"/>
    <xf numFmtId="0" fontId="1" fillId="2" borderId="0" xfId="9" applyFont="1" applyFill="1" applyBorder="1" applyAlignment="1">
      <alignment vertical="center"/>
    </xf>
    <xf numFmtId="0" fontId="15" fillId="0" borderId="0" xfId="9" applyFont="1"/>
    <xf numFmtId="0" fontId="2" fillId="5" borderId="19" xfId="0" applyFont="1" applyFill="1" applyBorder="1" applyAlignment="1">
      <alignment horizontal="center"/>
    </xf>
    <xf numFmtId="0" fontId="2" fillId="20" borderId="19" xfId="0" applyFont="1" applyFill="1" applyBorder="1" applyAlignment="1">
      <alignment horizontal="center"/>
    </xf>
    <xf numFmtId="0" fontId="36" fillId="0" borderId="0" xfId="0" applyFont="1"/>
    <xf numFmtId="0" fontId="66" fillId="3" borderId="19" xfId="0" applyFont="1" applyFill="1" applyBorder="1" applyAlignment="1">
      <alignment horizontal="right" vertical="center"/>
    </xf>
    <xf numFmtId="0" fontId="66" fillId="3" borderId="20" xfId="0" applyFont="1" applyFill="1" applyBorder="1" applyAlignment="1">
      <alignment horizontal="right" vertical="center"/>
    </xf>
    <xf numFmtId="0" fontId="31" fillId="3" borderId="11" xfId="9" applyFont="1" applyFill="1" applyBorder="1" applyAlignment="1">
      <alignment horizontal="right" vertical="center"/>
    </xf>
    <xf numFmtId="0" fontId="1" fillId="19" borderId="0" xfId="9" applyFill="1"/>
    <xf numFmtId="0" fontId="0" fillId="0" borderId="0" xfId="0" applyAlignment="1">
      <alignment horizontal="center" vertical="center"/>
    </xf>
    <xf numFmtId="0" fontId="0" fillId="4" borderId="0" xfId="0" applyFill="1" applyAlignment="1">
      <alignment horizontal="center"/>
    </xf>
    <xf numFmtId="0" fontId="0" fillId="0" borderId="0" xfId="0" applyAlignment="1">
      <alignment horizontal="center"/>
    </xf>
    <xf numFmtId="44" fontId="7" fillId="0" borderId="0" xfId="13" applyFont="1" applyFill="1" applyBorder="1" applyAlignment="1">
      <alignment vertical="center"/>
    </xf>
    <xf numFmtId="0" fontId="7" fillId="0" borderId="0" xfId="0" applyFont="1"/>
    <xf numFmtId="0" fontId="6" fillId="0" borderId="0" xfId="0" applyFont="1"/>
    <xf numFmtId="0" fontId="4" fillId="0" borderId="0" xfId="0" applyFont="1" applyAlignment="1">
      <alignment horizontal="center"/>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wrapText="1"/>
    </xf>
    <xf numFmtId="0" fontId="4" fillId="0" borderId="11" xfId="0" applyFont="1" applyBorder="1" applyAlignment="1">
      <alignment horizontal="center" wrapText="1"/>
    </xf>
    <xf numFmtId="1" fontId="6" fillId="9" borderId="11" xfId="0" applyNumberFormat="1" applyFont="1" applyFill="1" applyBorder="1" applyAlignment="1" applyProtection="1">
      <alignment horizontal="center"/>
      <protection locked="0"/>
    </xf>
    <xf numFmtId="0" fontId="16" fillId="0" borderId="0" xfId="0" applyFont="1"/>
    <xf numFmtId="0" fontId="4" fillId="0" borderId="11" xfId="0" applyFont="1" applyBorder="1" applyAlignment="1">
      <alignment horizontal="left"/>
    </xf>
    <xf numFmtId="0" fontId="4" fillId="0" borderId="0" xfId="0" applyFont="1" applyAlignment="1">
      <alignment horizontal="center" vertical="center"/>
    </xf>
    <xf numFmtId="168" fontId="18" fillId="9" borderId="11" xfId="0" applyNumberFormat="1" applyFont="1" applyFill="1" applyBorder="1" applyAlignment="1" applyProtection="1">
      <alignment horizontal="center"/>
      <protection locked="0"/>
    </xf>
    <xf numFmtId="0" fontId="9" fillId="0" borderId="0" xfId="0" applyFont="1"/>
    <xf numFmtId="0" fontId="16" fillId="9" borderId="11" xfId="0" applyFont="1" applyFill="1" applyBorder="1" applyAlignment="1" applyProtection="1">
      <alignment horizontal="center" vertical="center"/>
      <protection locked="0"/>
    </xf>
    <xf numFmtId="0" fontId="25" fillId="0" borderId="0" xfId="0" applyFont="1"/>
    <xf numFmtId="0" fontId="4" fillId="0" borderId="7" xfId="0" applyFont="1" applyBorder="1"/>
    <xf numFmtId="0" fontId="4" fillId="0" borderId="7" xfId="0" applyFont="1" applyBorder="1" applyAlignment="1">
      <alignment horizontal="center"/>
    </xf>
    <xf numFmtId="0" fontId="4" fillId="0" borderId="7" xfId="0" applyFont="1" applyBorder="1" applyAlignment="1">
      <alignment horizontal="left"/>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left"/>
    </xf>
    <xf numFmtId="0" fontId="16" fillId="0" borderId="0" xfId="0" applyFont="1" applyAlignment="1">
      <alignment horizontal="left" vertical="center"/>
    </xf>
    <xf numFmtId="2" fontId="18" fillId="9" borderId="11" xfId="0" applyNumberFormat="1" applyFont="1" applyFill="1" applyBorder="1" applyAlignment="1" applyProtection="1">
      <alignment horizontal="center"/>
      <protection locked="0"/>
    </xf>
    <xf numFmtId="0" fontId="4" fillId="0" borderId="0" xfId="0" applyFont="1" applyAlignment="1">
      <alignment horizontal="right" vertical="center"/>
    </xf>
    <xf numFmtId="0" fontId="89" fillId="0" borderId="0" xfId="0" applyFont="1"/>
    <xf numFmtId="0" fontId="4" fillId="0" borderId="0" xfId="0" applyFont="1" applyAlignment="1">
      <alignment horizontal="right"/>
    </xf>
    <xf numFmtId="0" fontId="68" fillId="0" borderId="26" xfId="0" applyFont="1" applyBorder="1" applyAlignment="1">
      <alignment vertical="center"/>
    </xf>
    <xf numFmtId="0" fontId="68" fillId="0" borderId="0" xfId="0" applyFont="1" applyBorder="1" applyAlignment="1">
      <alignment vertical="center"/>
    </xf>
    <xf numFmtId="0" fontId="68" fillId="0" borderId="14" xfId="0" applyFont="1" applyBorder="1" applyAlignment="1">
      <alignment vertical="center"/>
    </xf>
    <xf numFmtId="0" fontId="66" fillId="0" borderId="26" xfId="0" applyFont="1" applyBorder="1" applyAlignment="1">
      <alignment vertical="center"/>
    </xf>
    <xf numFmtId="0" fontId="66" fillId="0" borderId="0" xfId="0" applyFont="1" applyBorder="1" applyAlignment="1">
      <alignment vertical="center"/>
    </xf>
    <xf numFmtId="0" fontId="66" fillId="0" borderId="14" xfId="0" applyFont="1" applyBorder="1" applyAlignment="1">
      <alignment vertical="center"/>
    </xf>
    <xf numFmtId="0" fontId="52" fillId="9" borderId="22" xfId="0" applyFont="1" applyFill="1" applyBorder="1" applyAlignment="1" applyProtection="1">
      <alignment horizontal="right"/>
      <protection locked="0"/>
    </xf>
    <xf numFmtId="0" fontId="52" fillId="0" borderId="20" xfId="0" applyFont="1" applyBorder="1" applyAlignment="1">
      <alignment horizontal="center" vertical="center"/>
    </xf>
    <xf numFmtId="2" fontId="2" fillId="21" borderId="1" xfId="0" applyNumberFormat="1" applyFont="1" applyFill="1" applyBorder="1" applyAlignment="1" applyProtection="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right" vertical="center"/>
    </xf>
    <xf numFmtId="2" fontId="2" fillId="21" borderId="61" xfId="0" applyNumberFormat="1" applyFont="1" applyFill="1" applyBorder="1" applyAlignment="1" applyProtection="1">
      <alignment horizontal="center" vertical="center"/>
    </xf>
    <xf numFmtId="2" fontId="2" fillId="21" borderId="4" xfId="0" applyNumberFormat="1" applyFont="1" applyFill="1" applyBorder="1" applyAlignment="1" applyProtection="1">
      <alignment horizontal="center"/>
    </xf>
    <xf numFmtId="0" fontId="0" fillId="2" borderId="0" xfId="0" applyFill="1" applyBorder="1" applyAlignment="1"/>
    <xf numFmtId="2" fontId="2" fillId="21" borderId="11" xfId="0" applyNumberFormat="1" applyFont="1" applyFill="1" applyBorder="1" applyAlignment="1" applyProtection="1">
      <alignment horizontal="center"/>
    </xf>
    <xf numFmtId="0" fontId="0" fillId="2" borderId="12" xfId="0" applyFill="1" applyBorder="1" applyAlignment="1">
      <alignment horizontal="center" vertical="center"/>
    </xf>
    <xf numFmtId="0" fontId="0" fillId="2" borderId="12" xfId="0" applyFill="1" applyBorder="1" applyAlignment="1">
      <alignment horizontal="right" vertical="center"/>
    </xf>
    <xf numFmtId="2" fontId="29" fillId="21" borderId="7" xfId="0" applyNumberFormat="1" applyFont="1" applyFill="1" applyBorder="1" applyAlignment="1" applyProtection="1">
      <alignment horizontal="center" vertical="center"/>
    </xf>
    <xf numFmtId="0" fontId="29" fillId="21" borderId="7" xfId="0" applyFont="1" applyFill="1" applyBorder="1" applyAlignment="1" applyProtection="1">
      <alignment horizontal="center" vertical="center"/>
    </xf>
    <xf numFmtId="0" fontId="29" fillId="24" borderId="7" xfId="14" applyFont="1" applyFill="1" applyBorder="1" applyAlignment="1" applyProtection="1">
      <alignment horizontal="center" vertical="center"/>
      <protection locked="0"/>
    </xf>
    <xf numFmtId="2" fontId="0" fillId="21" borderId="7" xfId="0" applyNumberFormat="1" applyFill="1" applyBorder="1" applyAlignment="1" applyProtection="1">
      <alignment horizontal="center" vertical="center"/>
    </xf>
    <xf numFmtId="0" fontId="0" fillId="24" borderId="7" xfId="14" applyFont="1" applyFill="1" applyBorder="1" applyAlignment="1" applyProtection="1">
      <alignment horizontal="center" vertical="center"/>
      <protection locked="0"/>
    </xf>
    <xf numFmtId="2" fontId="29" fillId="21" borderId="11" xfId="0" applyNumberFormat="1" applyFont="1" applyFill="1" applyBorder="1" applyAlignment="1" applyProtection="1">
      <alignment horizontal="center" vertical="center"/>
    </xf>
    <xf numFmtId="0" fontId="29" fillId="21" borderId="11" xfId="0" applyFont="1" applyFill="1" applyBorder="1" applyAlignment="1" applyProtection="1">
      <alignment horizontal="center" vertical="center"/>
    </xf>
    <xf numFmtId="0" fontId="29" fillId="24" borderId="11" xfId="14" applyFont="1" applyFill="1" applyBorder="1" applyAlignment="1" applyProtection="1">
      <alignment horizontal="center" vertical="center"/>
      <protection locked="0"/>
    </xf>
    <xf numFmtId="2" fontId="0" fillId="21" borderId="11" xfId="0" applyNumberFormat="1" applyFill="1" applyBorder="1" applyAlignment="1" applyProtection="1">
      <alignment horizontal="center" vertical="center"/>
    </xf>
    <xf numFmtId="0" fontId="0" fillId="24" borderId="11" xfId="14" applyFont="1" applyFill="1" applyBorder="1" applyAlignment="1" applyProtection="1">
      <alignment horizontal="center" vertical="center"/>
      <protection locked="0"/>
    </xf>
    <xf numFmtId="0" fontId="0" fillId="5" borderId="11" xfId="0" applyFill="1" applyBorder="1" applyAlignment="1">
      <alignment horizontal="center" vertical="center"/>
    </xf>
    <xf numFmtId="0" fontId="0" fillId="5" borderId="11" xfId="0" applyFill="1" applyBorder="1" applyAlignment="1" applyProtection="1">
      <alignment horizontal="center" vertical="center"/>
      <protection locked="0"/>
    </xf>
    <xf numFmtId="0" fontId="29" fillId="21" borderId="11" xfId="0" applyFont="1" applyFill="1" applyBorder="1" applyAlignment="1" applyProtection="1">
      <alignment horizontal="center" vertical="center" wrapText="1"/>
    </xf>
    <xf numFmtId="0" fontId="0" fillId="21" borderId="11" xfId="0" applyFill="1" applyBorder="1" applyAlignment="1" applyProtection="1">
      <alignment horizontal="center" vertical="center" wrapText="1"/>
    </xf>
    <xf numFmtId="0" fontId="0" fillId="24" borderId="11" xfId="0" applyFill="1" applyBorder="1" applyAlignment="1" applyProtection="1">
      <alignment horizontal="center" vertical="center"/>
      <protection locked="0"/>
    </xf>
    <xf numFmtId="0" fontId="90" fillId="21" borderId="11" xfId="0" applyFont="1" applyFill="1" applyBorder="1" applyAlignment="1" applyProtection="1">
      <alignment horizontal="center" vertical="center" wrapText="1"/>
    </xf>
    <xf numFmtId="0" fontId="0" fillId="21" borderId="0" xfId="0" applyFill="1" applyBorder="1" applyAlignment="1" applyProtection="1">
      <alignment horizontal="right"/>
    </xf>
    <xf numFmtId="0" fontId="0" fillId="21" borderId="62" xfId="0" applyFill="1" applyBorder="1" applyProtection="1"/>
    <xf numFmtId="0" fontId="31" fillId="21" borderId="7" xfId="0" applyFont="1" applyFill="1" applyBorder="1" applyAlignment="1" applyProtection="1">
      <alignment horizontal="right"/>
    </xf>
    <xf numFmtId="0" fontId="0" fillId="21" borderId="8" xfId="0" applyFill="1" applyBorder="1" applyAlignment="1" applyProtection="1">
      <alignment horizontal="right"/>
    </xf>
    <xf numFmtId="0" fontId="0" fillId="21" borderId="5" xfId="0" applyFill="1" applyBorder="1" applyProtection="1"/>
    <xf numFmtId="0" fontId="13" fillId="21" borderId="11" xfId="0" applyFont="1" applyFill="1" applyBorder="1" applyAlignment="1" applyProtection="1">
      <alignment horizontal="right"/>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19" borderId="11" xfId="0" applyFont="1" applyFill="1" applyBorder="1" applyAlignment="1" applyProtection="1">
      <alignment horizontal="center" vertical="center"/>
      <protection locked="0"/>
    </xf>
    <xf numFmtId="169" fontId="6" fillId="19" borderId="11" xfId="0" applyNumberFormat="1" applyFont="1" applyFill="1" applyBorder="1" applyAlignment="1" applyProtection="1">
      <alignment horizontal="center" vertical="center"/>
      <protection locked="0"/>
    </xf>
    <xf numFmtId="1" fontId="6" fillId="19" borderId="11" xfId="0" applyNumberFormat="1" applyFont="1" applyFill="1" applyBorder="1" applyAlignment="1" applyProtection="1">
      <alignment horizontal="center" vertical="center"/>
      <protection locked="0"/>
    </xf>
    <xf numFmtId="0" fontId="52" fillId="0" borderId="18" xfId="0" applyFont="1" applyBorder="1" applyAlignment="1"/>
    <xf numFmtId="0" fontId="52" fillId="0" borderId="18" xfId="0" applyFont="1" applyBorder="1" applyAlignment="1">
      <alignment vertical="center"/>
    </xf>
    <xf numFmtId="0" fontId="52" fillId="6" borderId="26" xfId="0" applyFont="1" applyFill="1" applyBorder="1" applyAlignment="1"/>
    <xf numFmtId="0" fontId="55" fillId="6" borderId="14" xfId="0" applyFont="1" applyFill="1" applyBorder="1" applyAlignment="1">
      <alignment vertical="center"/>
    </xf>
    <xf numFmtId="0" fontId="51" fillId="5" borderId="0" xfId="0" applyFont="1" applyFill="1" applyBorder="1" applyAlignment="1"/>
    <xf numFmtId="0" fontId="66" fillId="3" borderId="71" xfId="0" applyFont="1" applyFill="1" applyBorder="1" applyAlignment="1">
      <alignment horizontal="right" vertical="center"/>
    </xf>
    <xf numFmtId="0" fontId="66" fillId="5" borderId="70" xfId="0" applyFont="1" applyFill="1" applyBorder="1" applyAlignment="1">
      <alignment vertical="center"/>
    </xf>
    <xf numFmtId="0" fontId="68" fillId="5" borderId="72" xfId="0" applyFont="1" applyFill="1" applyBorder="1" applyAlignment="1"/>
    <xf numFmtId="0" fontId="68" fillId="16" borderId="58" xfId="0" applyFont="1" applyFill="1" applyBorder="1" applyAlignment="1">
      <alignment vertical="center"/>
    </xf>
    <xf numFmtId="0" fontId="68" fillId="16" borderId="63" xfId="0" applyFont="1" applyFill="1" applyBorder="1" applyAlignment="1">
      <alignment vertical="center"/>
    </xf>
    <xf numFmtId="0" fontId="68" fillId="16" borderId="69" xfId="0" applyFont="1" applyFill="1" applyBorder="1" applyAlignment="1">
      <alignment vertical="center"/>
    </xf>
    <xf numFmtId="0" fontId="68" fillId="16" borderId="64" xfId="0" applyFont="1" applyFill="1" applyBorder="1" applyAlignment="1">
      <alignment vertical="center"/>
    </xf>
    <xf numFmtId="0" fontId="66" fillId="16" borderId="70" xfId="0" applyFont="1" applyFill="1" applyBorder="1" applyAlignment="1">
      <alignment vertical="center"/>
    </xf>
    <xf numFmtId="0" fontId="68" fillId="0" borderId="69" xfId="0" applyFont="1" applyBorder="1" applyAlignment="1"/>
    <xf numFmtId="0" fontId="70" fillId="0" borderId="69" xfId="0" applyFont="1" applyBorder="1" applyAlignment="1">
      <alignment vertical="center"/>
    </xf>
    <xf numFmtId="0" fontId="66" fillId="0" borderId="57" xfId="0" applyFont="1" applyFill="1" applyBorder="1" applyAlignment="1">
      <alignment horizontal="center" vertical="center"/>
    </xf>
    <xf numFmtId="0" fontId="66" fillId="9" borderId="57" xfId="0" applyFont="1" applyFill="1" applyBorder="1" applyAlignment="1" applyProtection="1">
      <alignment horizontal="center" vertical="center"/>
      <protection locked="0"/>
    </xf>
    <xf numFmtId="0" fontId="73" fillId="9" borderId="65" xfId="0" applyFont="1" applyFill="1" applyBorder="1" applyAlignment="1" applyProtection="1">
      <alignment horizontal="center" vertical="center"/>
      <protection locked="0"/>
    </xf>
    <xf numFmtId="0" fontId="76" fillId="9" borderId="57" xfId="0" applyFont="1" applyFill="1" applyBorder="1" applyAlignment="1" applyProtection="1">
      <alignment horizontal="center" vertical="center"/>
      <protection locked="0"/>
    </xf>
    <xf numFmtId="0" fontId="0" fillId="19" borderId="19" xfId="0" applyFill="1" applyBorder="1" applyAlignment="1"/>
    <xf numFmtId="0" fontId="0" fillId="20" borderId="22" xfId="0" applyFill="1" applyBorder="1" applyAlignment="1">
      <alignment horizontal="right" vertical="center"/>
    </xf>
    <xf numFmtId="0" fontId="87" fillId="20" borderId="21" xfId="16" applyFont="1" applyFill="1" applyBorder="1" applyAlignment="1">
      <alignment vertical="center"/>
    </xf>
    <xf numFmtId="0" fontId="87" fillId="20" borderId="20" xfId="16" applyFont="1" applyFill="1" applyBorder="1" applyAlignment="1">
      <alignment vertical="center"/>
    </xf>
    <xf numFmtId="0" fontId="0" fillId="19" borderId="28" xfId="0" applyFill="1" applyBorder="1" applyAlignment="1"/>
    <xf numFmtId="0" fontId="0" fillId="20" borderId="21" xfId="0" applyFill="1" applyBorder="1" applyAlignment="1">
      <alignment vertical="center"/>
    </xf>
    <xf numFmtId="0" fontId="0" fillId="20" borderId="20" xfId="0" applyFill="1" applyBorder="1" applyAlignment="1">
      <alignment vertical="center"/>
    </xf>
    <xf numFmtId="0" fontId="0" fillId="20" borderId="21" xfId="0" applyFill="1" applyBorder="1"/>
    <xf numFmtId="0" fontId="0" fillId="20" borderId="20" xfId="0" applyFill="1" applyBorder="1"/>
    <xf numFmtId="0" fontId="30" fillId="20" borderId="21" xfId="0" applyFont="1" applyFill="1" applyBorder="1" applyAlignment="1">
      <alignment vertical="center"/>
    </xf>
    <xf numFmtId="0" fontId="2" fillId="5" borderId="19" xfId="0" applyFont="1" applyFill="1" applyBorder="1" applyAlignment="1">
      <alignment horizontal="center" vertical="center"/>
    </xf>
    <xf numFmtId="0" fontId="0" fillId="5" borderId="22" xfId="0" applyFill="1" applyBorder="1" applyAlignment="1"/>
    <xf numFmtId="0" fontId="0" fillId="5" borderId="21" xfId="0" applyFill="1" applyBorder="1" applyAlignment="1"/>
    <xf numFmtId="0" fontId="0" fillId="5" borderId="20" xfId="0" applyFill="1" applyBorder="1" applyAlignment="1"/>
    <xf numFmtId="0" fontId="0" fillId="20" borderId="22" xfId="0" applyFill="1" applyBorder="1" applyAlignment="1"/>
    <xf numFmtId="0" fontId="0" fillId="20" borderId="21" xfId="0" applyFill="1" applyBorder="1" applyAlignment="1"/>
    <xf numFmtId="0" fontId="0" fillId="20" borderId="20" xfId="0" applyFill="1" applyBorder="1" applyAlignment="1"/>
    <xf numFmtId="0" fontId="30" fillId="20" borderId="22" xfId="0" applyFont="1" applyFill="1" applyBorder="1" applyAlignment="1">
      <alignment vertical="center"/>
    </xf>
    <xf numFmtId="0" fontId="2" fillId="5" borderId="19" xfId="0" applyFont="1" applyFill="1" applyBorder="1" applyAlignment="1" applyProtection="1">
      <alignment horizontal="center"/>
    </xf>
    <xf numFmtId="0" fontId="2" fillId="20" borderId="19" xfId="0" applyFont="1" applyFill="1" applyBorder="1" applyAlignment="1" applyProtection="1">
      <alignment horizontal="center"/>
    </xf>
    <xf numFmtId="0" fontId="30" fillId="20" borderId="21" xfId="0" applyFont="1" applyFill="1" applyBorder="1" applyAlignment="1" applyProtection="1">
      <alignment vertical="center"/>
    </xf>
    <xf numFmtId="0" fontId="0" fillId="20" borderId="22" xfId="0" applyFill="1" applyBorder="1" applyAlignment="1" applyProtection="1">
      <alignment horizontal="right" vertical="center"/>
    </xf>
    <xf numFmtId="0" fontId="30" fillId="20" borderId="22" xfId="0" applyFont="1" applyFill="1" applyBorder="1" applyAlignment="1" applyProtection="1">
      <alignment vertical="center"/>
    </xf>
    <xf numFmtId="0" fontId="7" fillId="5" borderId="19" xfId="9" applyFont="1" applyFill="1" applyBorder="1" applyAlignment="1">
      <alignment horizontal="center" vertical="center"/>
    </xf>
    <xf numFmtId="0" fontId="0" fillId="12" borderId="11" xfId="0" applyFill="1" applyBorder="1" applyAlignment="1">
      <alignment horizontal="center" vertical="center"/>
    </xf>
    <xf numFmtId="0" fontId="0" fillId="12" borderId="11" xfId="0" applyFill="1"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0" fillId="12" borderId="7" xfId="0" applyFill="1" applyBorder="1" applyAlignment="1">
      <alignment horizontal="center" vertical="center"/>
    </xf>
    <xf numFmtId="0" fontId="0" fillId="0" borderId="0" xfId="9" applyFont="1" applyAlignment="1">
      <alignment vertical="center"/>
    </xf>
    <xf numFmtId="0" fontId="103" fillId="0" borderId="0" xfId="9" applyFont="1" applyAlignment="1">
      <alignment vertical="center"/>
    </xf>
    <xf numFmtId="0" fontId="103" fillId="0" borderId="0" xfId="9" applyFont="1" applyAlignment="1">
      <alignment horizontal="left" vertical="center"/>
    </xf>
    <xf numFmtId="0" fontId="105" fillId="0" borderId="0" xfId="9" applyFont="1"/>
    <xf numFmtId="0" fontId="0" fillId="0" borderId="0" xfId="9" applyFont="1"/>
    <xf numFmtId="0" fontId="1" fillId="0" borderId="0" xfId="9" applyFont="1" applyBorder="1" applyAlignment="1">
      <alignment horizontal="center"/>
    </xf>
    <xf numFmtId="0" fontId="36" fillId="0" borderId="0" xfId="9" applyFont="1" applyAlignment="1">
      <alignment vertical="center"/>
    </xf>
    <xf numFmtId="0" fontId="106" fillId="0" borderId="0" xfId="0" applyFont="1"/>
    <xf numFmtId="0" fontId="4" fillId="0" borderId="14" xfId="0" applyFont="1" applyBorder="1" applyAlignment="1">
      <alignment horizontal="center" vertical="center"/>
    </xf>
    <xf numFmtId="0" fontId="106" fillId="0" borderId="0" xfId="0" applyFont="1" applyAlignment="1">
      <alignment horizontal="center" vertical="center"/>
    </xf>
    <xf numFmtId="0" fontId="111" fillId="0" borderId="26" xfId="4" applyFont="1" applyFill="1" applyBorder="1" applyAlignment="1" applyProtection="1">
      <alignment horizontal="left" vertical="center"/>
    </xf>
    <xf numFmtId="0" fontId="111" fillId="0" borderId="0" xfId="4" applyFont="1" applyFill="1" applyBorder="1" applyAlignment="1" applyProtection="1">
      <alignment horizontal="left" vertical="center"/>
    </xf>
    <xf numFmtId="0" fontId="111" fillId="0" borderId="0" xfId="4" applyFont="1" applyFill="1" applyBorder="1" applyAlignment="1" applyProtection="1">
      <alignment horizontal="center" vertical="center"/>
    </xf>
    <xf numFmtId="0" fontId="113" fillId="0" borderId="0" xfId="4" applyFont="1" applyFill="1" applyAlignment="1" applyProtection="1">
      <alignment vertical="center"/>
    </xf>
    <xf numFmtId="0" fontId="4" fillId="0" borderId="11" xfId="0" applyFont="1" applyBorder="1" applyAlignment="1">
      <alignment horizontal="center" vertical="center"/>
    </xf>
    <xf numFmtId="0" fontId="104" fillId="0" borderId="0" xfId="9" applyFont="1" applyBorder="1" applyAlignment="1">
      <alignment vertical="center" wrapText="1"/>
    </xf>
    <xf numFmtId="0" fontId="115" fillId="2" borderId="0" xfId="16" applyFont="1" applyFill="1" applyBorder="1" applyAlignment="1" applyProtection="1">
      <alignment vertical="center"/>
    </xf>
    <xf numFmtId="0" fontId="41" fillId="2" borderId="0" xfId="16" applyFill="1" applyBorder="1" applyAlignment="1" applyProtection="1">
      <alignment horizontal="center" vertical="top" wrapText="1"/>
    </xf>
    <xf numFmtId="0" fontId="41" fillId="2" borderId="12" xfId="16" applyFill="1" applyBorder="1" applyAlignment="1" applyProtection="1">
      <alignment vertical="top" wrapText="1"/>
    </xf>
    <xf numFmtId="0" fontId="116" fillId="19" borderId="81" xfId="16" applyFont="1" applyFill="1" applyBorder="1" applyAlignment="1" applyProtection="1">
      <alignment horizontal="right" vertical="top" wrapText="1"/>
    </xf>
    <xf numFmtId="0" fontId="102" fillId="0" borderId="0" xfId="9" applyFont="1" applyBorder="1" applyAlignment="1">
      <alignment vertical="center" wrapText="1"/>
    </xf>
    <xf numFmtId="44" fontId="116" fillId="19" borderId="82" xfId="13" applyFont="1" applyFill="1" applyBorder="1" applyAlignment="1" applyProtection="1">
      <alignment horizontal="center" vertical="top" wrapText="1"/>
    </xf>
    <xf numFmtId="0" fontId="1" fillId="0" borderId="0" xfId="9" applyBorder="1"/>
    <xf numFmtId="0" fontId="41" fillId="2" borderId="0" xfId="16" applyFill="1" applyBorder="1" applyAlignment="1" applyProtection="1">
      <alignment vertical="top" wrapText="1"/>
    </xf>
    <xf numFmtId="0" fontId="116" fillId="19" borderId="83" xfId="16" applyFont="1" applyFill="1" applyBorder="1" applyAlignment="1" applyProtection="1">
      <alignment horizontal="right" vertical="top" wrapText="1"/>
    </xf>
    <xf numFmtId="44" fontId="116" fillId="19" borderId="84" xfId="13" applyFont="1" applyFill="1" applyBorder="1" applyAlignment="1" applyProtection="1">
      <alignment horizontal="center" vertical="top" wrapText="1"/>
    </xf>
    <xf numFmtId="0" fontId="41" fillId="0" borderId="0" xfId="16" applyAlignment="1">
      <alignment vertical="center"/>
    </xf>
    <xf numFmtId="0" fontId="1" fillId="0" borderId="0" xfId="9" applyBorder="1" applyAlignment="1"/>
    <xf numFmtId="0" fontId="2" fillId="19" borderId="11" xfId="9" applyFont="1" applyFill="1" applyBorder="1" applyAlignment="1">
      <alignment horizontal="right"/>
    </xf>
    <xf numFmtId="14" fontId="1" fillId="19" borderId="11" xfId="9" applyNumberFormat="1" applyFill="1" applyBorder="1" applyAlignment="1"/>
    <xf numFmtId="0" fontId="41" fillId="19" borderId="21" xfId="16" applyFill="1" applyBorder="1" applyAlignment="1" applyProtection="1">
      <alignment vertical="top" wrapText="1"/>
    </xf>
    <xf numFmtId="0" fontId="114" fillId="19" borderId="2" xfId="16" applyFont="1" applyFill="1" applyBorder="1" applyAlignment="1" applyProtection="1"/>
    <xf numFmtId="0" fontId="41" fillId="19" borderId="12" xfId="16" applyFill="1" applyBorder="1" applyAlignment="1" applyProtection="1"/>
    <xf numFmtId="0" fontId="114" fillId="19" borderId="21" xfId="16" applyFont="1" applyFill="1" applyBorder="1" applyAlignment="1" applyProtection="1">
      <alignment horizontal="right" vertical="top" wrapText="1"/>
    </xf>
    <xf numFmtId="0" fontId="41" fillId="19" borderId="10" xfId="16" applyFill="1" applyBorder="1" applyAlignment="1" applyProtection="1"/>
    <xf numFmtId="0" fontId="41" fillId="19" borderId="9" xfId="16" applyFill="1" applyBorder="1" applyAlignment="1" applyProtection="1">
      <alignment vertical="top" wrapText="1"/>
    </xf>
    <xf numFmtId="0" fontId="119" fillId="19" borderId="3" xfId="16" applyFont="1" applyFill="1" applyBorder="1" applyAlignment="1" applyProtection="1"/>
    <xf numFmtId="43" fontId="4" fillId="0" borderId="0" xfId="0" applyNumberFormat="1" applyFont="1" applyAlignment="1" applyProtection="1">
      <alignment horizontal="center"/>
      <protection locked="0"/>
    </xf>
    <xf numFmtId="0" fontId="4" fillId="0" borderId="0" xfId="0" applyFont="1" applyAlignment="1">
      <alignment horizontal="center" wrapText="1"/>
    </xf>
    <xf numFmtId="49" fontId="4" fillId="0" borderId="0" xfId="0" applyNumberFormat="1" applyFont="1" applyProtection="1">
      <protection locked="0"/>
    </xf>
    <xf numFmtId="0" fontId="16" fillId="0" borderId="0" xfId="0" applyFont="1" applyAlignment="1">
      <alignment horizontal="center"/>
    </xf>
    <xf numFmtId="43" fontId="16" fillId="0" borderId="0" xfId="0" applyNumberFormat="1" applyFont="1"/>
    <xf numFmtId="1" fontId="6" fillId="0" borderId="0" xfId="0" applyNumberFormat="1" applyFont="1" applyAlignment="1" applyProtection="1">
      <alignment horizontal="center"/>
      <protection locked="0"/>
    </xf>
    <xf numFmtId="0" fontId="16" fillId="0" borderId="0" xfId="0" applyFont="1" applyAlignment="1">
      <alignment horizontal="center" vertical="center"/>
    </xf>
    <xf numFmtId="166" fontId="18" fillId="0" borderId="0" xfId="0" applyNumberFormat="1" applyFont="1" applyAlignment="1" applyProtection="1">
      <alignment horizontal="center"/>
      <protection locked="0"/>
    </xf>
    <xf numFmtId="39" fontId="18" fillId="0" borderId="0" xfId="0" applyNumberFormat="1" applyFont="1" applyAlignment="1" applyProtection="1">
      <alignment horizontal="center"/>
      <protection locked="0"/>
    </xf>
    <xf numFmtId="0" fontId="106" fillId="0" borderId="22" xfId="0" applyFont="1" applyBorder="1" applyAlignment="1">
      <alignment horizontal="center"/>
    </xf>
    <xf numFmtId="0" fontId="106" fillId="0" borderId="21" xfId="0" applyFont="1" applyBorder="1" applyAlignment="1">
      <alignment horizontal="center"/>
    </xf>
    <xf numFmtId="0" fontId="107" fillId="0" borderId="0" xfId="0" applyFont="1" applyAlignment="1">
      <alignment horizontal="center"/>
    </xf>
    <xf numFmtId="0" fontId="112" fillId="0" borderId="0" xfId="0" applyFont="1"/>
    <xf numFmtId="0" fontId="121" fillId="0" borderId="0" xfId="4" applyFont="1" applyAlignment="1" applyProtection="1"/>
    <xf numFmtId="0" fontId="7" fillId="3" borderId="18" xfId="0" applyFont="1" applyFill="1" applyBorder="1"/>
    <xf numFmtId="0" fontId="7" fillId="3" borderId="17" xfId="0" applyFont="1" applyFill="1" applyBorder="1"/>
    <xf numFmtId="39" fontId="7" fillId="0" borderId="0" xfId="0" applyNumberFormat="1" applyFont="1" applyAlignment="1">
      <alignment horizontal="center"/>
    </xf>
    <xf numFmtId="0" fontId="106" fillId="0" borderId="26" xfId="0" applyFont="1" applyBorder="1" applyAlignment="1">
      <alignment horizontal="center" vertical="center"/>
    </xf>
    <xf numFmtId="168" fontId="18" fillId="0" borderId="2" xfId="0" applyNumberFormat="1" applyFont="1" applyBorder="1" applyAlignment="1">
      <alignment vertical="center"/>
    </xf>
    <xf numFmtId="0" fontId="112" fillId="0" borderId="0" xfId="0" applyFont="1" applyAlignment="1">
      <alignment horizontal="center" vertical="center"/>
    </xf>
    <xf numFmtId="0" fontId="120" fillId="0" borderId="0" xfId="0" applyFont="1"/>
    <xf numFmtId="167" fontId="106" fillId="0" borderId="0" xfId="0" applyNumberFormat="1" applyFont="1" applyAlignment="1">
      <alignment horizontal="center"/>
    </xf>
    <xf numFmtId="167" fontId="18" fillId="3" borderId="5" xfId="0" applyNumberFormat="1" applyFont="1" applyFill="1" applyBorder="1"/>
    <xf numFmtId="167" fontId="18" fillId="3" borderId="16" xfId="0" applyNumberFormat="1" applyFont="1" applyFill="1" applyBorder="1"/>
    <xf numFmtId="0" fontId="122" fillId="0" borderId="0" xfId="0" applyFont="1"/>
    <xf numFmtId="0" fontId="107" fillId="0" borderId="26" xfId="0" applyFont="1" applyBorder="1" applyAlignment="1">
      <alignment horizontal="left" vertical="center"/>
    </xf>
    <xf numFmtId="0" fontId="107" fillId="0" borderId="0" xfId="0" applyFont="1" applyAlignment="1">
      <alignment horizontal="left" vertical="center"/>
    </xf>
    <xf numFmtId="0" fontId="16" fillId="0" borderId="0" xfId="0" applyFont="1" applyAlignment="1" applyProtection="1">
      <alignment horizontal="center" vertical="center"/>
      <protection locked="0"/>
    </xf>
    <xf numFmtId="167" fontId="18" fillId="0" borderId="0" xfId="0" applyNumberFormat="1" applyFont="1"/>
    <xf numFmtId="167" fontId="18" fillId="0" borderId="14" xfId="0" applyNumberFormat="1" applyFont="1" applyBorder="1"/>
    <xf numFmtId="0" fontId="112" fillId="0" borderId="0" xfId="0" applyFont="1" applyAlignment="1">
      <alignment horizontal="left" vertical="center"/>
    </xf>
    <xf numFmtId="0" fontId="106" fillId="0" borderId="0" xfId="0" applyFont="1" applyAlignment="1">
      <alignment horizontal="center"/>
    </xf>
    <xf numFmtId="0" fontId="106" fillId="0" borderId="0" xfId="0" applyFont="1" applyAlignment="1">
      <alignment horizontal="left"/>
    </xf>
    <xf numFmtId="2" fontId="106" fillId="0" borderId="26" xfId="0" applyNumberFormat="1" applyFont="1" applyBorder="1" applyAlignment="1">
      <alignment horizontal="left" vertical="center"/>
    </xf>
    <xf numFmtId="2" fontId="106" fillId="0" borderId="0" xfId="0" applyNumberFormat="1" applyFont="1" applyAlignment="1">
      <alignment horizontal="center" vertical="center"/>
    </xf>
    <xf numFmtId="0" fontId="106" fillId="0" borderId="0" xfId="0" applyFont="1" applyAlignment="1">
      <alignment horizontal="left" vertical="center"/>
    </xf>
    <xf numFmtId="9" fontId="108" fillId="0" borderId="41" xfId="0" applyNumberFormat="1" applyFont="1" applyBorder="1" applyAlignment="1">
      <alignment horizontal="left" vertical="center"/>
    </xf>
    <xf numFmtId="9" fontId="108" fillId="0" borderId="40" xfId="0" applyNumberFormat="1" applyFont="1" applyBorder="1" applyAlignment="1">
      <alignment horizontal="center" vertical="center"/>
    </xf>
    <xf numFmtId="0" fontId="108" fillId="0" borderId="40" xfId="0" applyFont="1" applyBorder="1" applyAlignment="1">
      <alignment horizontal="left" vertical="center"/>
    </xf>
    <xf numFmtId="0" fontId="108" fillId="26" borderId="40" xfId="0" applyFont="1" applyFill="1" applyBorder="1" applyAlignment="1">
      <alignment horizontal="left" vertical="center"/>
    </xf>
    <xf numFmtId="167" fontId="108" fillId="0" borderId="40" xfId="0" applyNumberFormat="1" applyFont="1" applyBorder="1" applyAlignment="1">
      <alignment horizontal="center" vertical="center"/>
    </xf>
    <xf numFmtId="2" fontId="108" fillId="0" borderId="40" xfId="0" applyNumberFormat="1" applyFont="1" applyBorder="1" applyAlignment="1">
      <alignment horizontal="center" vertical="center"/>
    </xf>
    <xf numFmtId="167" fontId="109" fillId="0" borderId="0" xfId="0" applyNumberFormat="1" applyFont="1" applyAlignment="1">
      <alignment horizontal="center" vertical="center" wrapText="1"/>
    </xf>
    <xf numFmtId="165" fontId="108" fillId="0" borderId="0" xfId="0" applyNumberFormat="1" applyFont="1" applyAlignment="1">
      <alignment horizontal="left" vertical="center"/>
    </xf>
    <xf numFmtId="165" fontId="108" fillId="0" borderId="14" xfId="0" applyNumberFormat="1" applyFont="1" applyBorder="1" applyAlignment="1">
      <alignment horizontal="left" vertical="center"/>
    </xf>
    <xf numFmtId="0" fontId="108" fillId="0" borderId="0" xfId="0" applyFont="1" applyAlignment="1">
      <alignment horizontal="center" vertical="center"/>
    </xf>
    <xf numFmtId="0" fontId="109" fillId="0" borderId="0" xfId="0" applyFont="1" applyAlignment="1">
      <alignment horizontal="center" vertical="center"/>
    </xf>
    <xf numFmtId="0" fontId="108" fillId="0" borderId="11" xfId="0" applyFont="1" applyBorder="1" applyAlignment="1">
      <alignment horizontal="center" vertical="center"/>
    </xf>
    <xf numFmtId="0" fontId="18" fillId="3" borderId="22" xfId="0" applyFont="1" applyFill="1" applyBorder="1"/>
    <xf numFmtId="0" fontId="18" fillId="3" borderId="21" xfId="0" applyFont="1" applyFill="1" applyBorder="1"/>
    <xf numFmtId="0" fontId="4" fillId="0" borderId="0" xfId="0" applyFont="1" applyAlignment="1">
      <alignment vertical="center"/>
    </xf>
    <xf numFmtId="0" fontId="4" fillId="0" borderId="18" xfId="0" applyFont="1" applyBorder="1" applyProtection="1">
      <protection locked="0"/>
    </xf>
    <xf numFmtId="0" fontId="4" fillId="0" borderId="0" xfId="0" applyFont="1" applyProtection="1">
      <protection locked="0"/>
    </xf>
    <xf numFmtId="0" fontId="18" fillId="0" borderId="0" xfId="0" applyFont="1" applyAlignment="1">
      <alignment horizontal="center"/>
    </xf>
    <xf numFmtId="1" fontId="16" fillId="0" borderId="0" xfId="0" applyNumberFormat="1" applyFont="1"/>
    <xf numFmtId="39" fontId="17" fillId="0" borderId="0" xfId="0" applyNumberFormat="1" applyFont="1" applyAlignment="1">
      <alignment horizontal="center"/>
    </xf>
    <xf numFmtId="0" fontId="8" fillId="0" borderId="0" xfId="4" applyFill="1" applyAlignment="1" applyProtection="1">
      <alignment vertical="center"/>
    </xf>
    <xf numFmtId="0" fontId="106" fillId="0" borderId="14" xfId="0" applyFont="1" applyBorder="1"/>
    <xf numFmtId="170" fontId="18" fillId="3" borderId="5" xfId="0" applyNumberFormat="1" applyFont="1" applyFill="1" applyBorder="1" applyAlignment="1">
      <alignment horizontal="center" vertical="center"/>
    </xf>
    <xf numFmtId="39" fontId="18" fillId="3" borderId="16" xfId="0" applyNumberFormat="1" applyFont="1" applyFill="1" applyBorder="1" applyAlignment="1">
      <alignment horizontal="left" vertical="center"/>
    </xf>
    <xf numFmtId="0" fontId="16" fillId="0" borderId="0" xfId="0" applyFont="1" applyAlignment="1">
      <alignment horizontal="center" vertical="top"/>
    </xf>
    <xf numFmtId="0" fontId="107" fillId="0" borderId="43" xfId="0" applyFont="1" applyBorder="1" applyAlignment="1">
      <alignment horizontal="left"/>
    </xf>
    <xf numFmtId="0" fontId="107" fillId="0" borderId="42" xfId="0" applyFont="1" applyBorder="1" applyAlignment="1">
      <alignment horizontal="left"/>
    </xf>
    <xf numFmtId="0" fontId="107" fillId="0" borderId="42" xfId="0" applyFont="1" applyBorder="1" applyAlignment="1">
      <alignment horizontal="center"/>
    </xf>
    <xf numFmtId="0" fontId="106" fillId="9" borderId="11" xfId="0" applyFont="1" applyFill="1" applyBorder="1"/>
    <xf numFmtId="167" fontId="18" fillId="3" borderId="5" xfId="0" applyNumberFormat="1" applyFont="1" applyFill="1" applyBorder="1" applyAlignment="1">
      <alignment horizontal="center" vertical="center"/>
    </xf>
    <xf numFmtId="0" fontId="18" fillId="3" borderId="14" xfId="0" applyFont="1" applyFill="1" applyBorder="1" applyAlignment="1">
      <alignment horizontal="left" vertical="center"/>
    </xf>
    <xf numFmtId="0" fontId="107" fillId="0" borderId="41" xfId="0" applyFont="1" applyBorder="1" applyAlignment="1">
      <alignment horizontal="left"/>
    </xf>
    <xf numFmtId="0" fontId="107" fillId="0" borderId="40" xfId="0" applyFont="1" applyBorder="1" applyAlignment="1">
      <alignment horizontal="left"/>
    </xf>
    <xf numFmtId="0" fontId="112" fillId="0" borderId="0" xfId="0" applyFont="1" applyAlignment="1">
      <alignment horizontal="center" vertical="top"/>
    </xf>
    <xf numFmtId="0" fontId="106" fillId="0" borderId="11" xfId="0" applyFont="1" applyBorder="1" applyAlignment="1">
      <alignment horizontal="center"/>
    </xf>
    <xf numFmtId="1" fontId="107" fillId="0" borderId="41" xfId="0" applyNumberFormat="1" applyFont="1" applyBorder="1" applyAlignment="1">
      <alignment horizontal="left"/>
    </xf>
    <xf numFmtId="0" fontId="107" fillId="22" borderId="40" xfId="0" applyFont="1" applyFill="1" applyBorder="1" applyAlignment="1">
      <alignment horizontal="center"/>
    </xf>
    <xf numFmtId="0" fontId="107" fillId="26" borderId="40" xfId="0" applyFont="1" applyFill="1" applyBorder="1" applyAlignment="1">
      <alignment horizontal="center"/>
    </xf>
    <xf numFmtId="0" fontId="107" fillId="0" borderId="40" xfId="0" applyFont="1" applyBorder="1" applyAlignment="1">
      <alignment horizontal="center"/>
    </xf>
    <xf numFmtId="2" fontId="107" fillId="0" borderId="40" xfId="0" applyNumberFormat="1" applyFont="1" applyBorder="1" applyAlignment="1">
      <alignment horizontal="left" vertical="center"/>
    </xf>
    <xf numFmtId="0" fontId="16" fillId="0" borderId="0" xfId="0" applyFont="1" applyAlignment="1">
      <alignment vertical="center"/>
    </xf>
    <xf numFmtId="0" fontId="0" fillId="0" borderId="18" xfId="0" applyBorder="1"/>
    <xf numFmtId="0" fontId="4" fillId="0" borderId="18" xfId="0" applyFont="1" applyBorder="1"/>
    <xf numFmtId="0" fontId="0" fillId="0" borderId="0" xfId="0" applyAlignment="1">
      <alignment vertical="center"/>
    </xf>
    <xf numFmtId="44" fontId="7" fillId="3" borderId="22" xfId="13" applyFont="1" applyFill="1" applyBorder="1" applyAlignment="1">
      <alignment vertical="center"/>
    </xf>
    <xf numFmtId="44" fontId="7" fillId="3" borderId="21" xfId="13" applyFont="1" applyFill="1" applyBorder="1" applyAlignment="1">
      <alignment vertical="center"/>
    </xf>
    <xf numFmtId="44" fontId="7" fillId="3" borderId="20" xfId="13" applyFont="1" applyFill="1" applyBorder="1" applyAlignment="1">
      <alignment vertical="center"/>
    </xf>
    <xf numFmtId="0" fontId="7" fillId="3" borderId="26" xfId="0" applyFont="1" applyFill="1" applyBorder="1" applyAlignment="1">
      <alignment horizontal="right"/>
    </xf>
    <xf numFmtId="0" fontId="7" fillId="3" borderId="25" xfId="0" applyFont="1" applyFill="1" applyBorder="1" applyAlignment="1">
      <alignment horizontal="right"/>
    </xf>
    <xf numFmtId="0" fontId="4" fillId="2" borderId="25" xfId="0" applyFont="1" applyFill="1" applyBorder="1"/>
    <xf numFmtId="0" fontId="4" fillId="2" borderId="28" xfId="0" applyFont="1" applyFill="1" applyBorder="1" applyAlignment="1">
      <alignment horizontal="left"/>
    </xf>
    <xf numFmtId="0" fontId="4" fillId="2" borderId="0" xfId="0" applyFont="1" applyFill="1" applyAlignment="1">
      <alignment horizontal="left"/>
    </xf>
    <xf numFmtId="0" fontId="4" fillId="2" borderId="14" xfId="0" applyFont="1" applyFill="1" applyBorder="1" applyAlignment="1">
      <alignment horizontal="left"/>
    </xf>
    <xf numFmtId="0" fontId="7" fillId="2" borderId="26" xfId="0" applyFont="1" applyFill="1" applyBorder="1"/>
    <xf numFmtId="0" fontId="7" fillId="2" borderId="0" xfId="0" applyFont="1" applyFill="1"/>
    <xf numFmtId="0" fontId="7" fillId="2" borderId="14" xfId="0" applyFont="1" applyFill="1" applyBorder="1"/>
    <xf numFmtId="0" fontId="7" fillId="3" borderId="19" xfId="0" applyFont="1" applyFill="1" applyBorder="1"/>
    <xf numFmtId="0" fontId="7" fillId="3" borderId="22" xfId="0" applyFont="1" applyFill="1" applyBorder="1" applyAlignment="1">
      <alignment horizontal="center"/>
    </xf>
    <xf numFmtId="0" fontId="7" fillId="3" borderId="20" xfId="0" applyFont="1" applyFill="1" applyBorder="1" applyAlignment="1">
      <alignment horizontal="center"/>
    </xf>
    <xf numFmtId="0" fontId="31" fillId="0" borderId="0" xfId="0" applyFont="1" applyAlignment="1">
      <alignment horizontal="left" vertical="top"/>
    </xf>
    <xf numFmtId="0" fontId="16" fillId="0" borderId="0" xfId="0" applyFont="1" applyAlignment="1">
      <alignment horizontal="left"/>
    </xf>
    <xf numFmtId="43" fontId="4" fillId="3" borderId="0" xfId="0" applyNumberFormat="1" applyFont="1" applyFill="1" applyAlignment="1">
      <alignment horizontal="center"/>
    </xf>
    <xf numFmtId="0" fontId="7" fillId="3" borderId="14" xfId="0" applyFont="1" applyFill="1" applyBorder="1" applyAlignment="1">
      <alignment horizontal="center"/>
    </xf>
    <xf numFmtId="0" fontId="16" fillId="0" borderId="0" xfId="0" applyFont="1" applyAlignment="1">
      <alignment horizontal="left" vertical="top"/>
    </xf>
    <xf numFmtId="0" fontId="16" fillId="0" borderId="0" xfId="0" applyFont="1" applyAlignment="1">
      <alignment vertical="top"/>
    </xf>
    <xf numFmtId="0" fontId="12" fillId="3" borderId="11" xfId="0" applyFont="1" applyFill="1" applyBorder="1" applyAlignment="1">
      <alignment horizontal="center"/>
    </xf>
    <xf numFmtId="0" fontId="7" fillId="3" borderId="13" xfId="0" applyFont="1" applyFill="1" applyBorder="1" applyAlignment="1">
      <alignment horizontal="center"/>
    </xf>
    <xf numFmtId="39" fontId="11" fillId="3" borderId="11" xfId="0" applyNumberFormat="1" applyFont="1" applyFill="1" applyBorder="1" applyAlignment="1">
      <alignment horizontal="center"/>
    </xf>
    <xf numFmtId="0" fontId="7" fillId="3" borderId="12" xfId="0" applyFont="1" applyFill="1" applyBorder="1" applyAlignment="1">
      <alignment horizontal="center"/>
    </xf>
    <xf numFmtId="0" fontId="4" fillId="3" borderId="0" xfId="0" applyFont="1" applyFill="1" applyAlignment="1">
      <alignment horizontal="center"/>
    </xf>
    <xf numFmtId="0" fontId="123" fillId="0" borderId="0" xfId="0" applyFont="1"/>
    <xf numFmtId="0" fontId="6" fillId="3" borderId="28" xfId="0" applyFont="1" applyFill="1" applyBorder="1"/>
    <xf numFmtId="0" fontId="7" fillId="3" borderId="24" xfId="0" applyFont="1" applyFill="1" applyBorder="1"/>
    <xf numFmtId="0" fontId="31" fillId="0" borderId="0" xfId="0" applyFont="1" applyAlignment="1">
      <alignment vertical="center"/>
    </xf>
    <xf numFmtId="43" fontId="4" fillId="3" borderId="0" xfId="0" applyNumberFormat="1" applyFont="1" applyFill="1"/>
    <xf numFmtId="0" fontId="4" fillId="3" borderId="0" xfId="0" applyFont="1" applyFill="1"/>
    <xf numFmtId="7" fontId="34" fillId="3" borderId="23" xfId="0" applyNumberFormat="1" applyFont="1" applyFill="1" applyBorder="1" applyAlignment="1">
      <alignment horizontal="center"/>
    </xf>
    <xf numFmtId="7" fontId="34" fillId="3" borderId="19" xfId="0" applyNumberFormat="1" applyFont="1" applyFill="1" applyBorder="1" applyAlignment="1">
      <alignment horizontal="center"/>
    </xf>
    <xf numFmtId="43" fontId="4" fillId="0" borderId="0" xfId="0" applyNumberFormat="1" applyFont="1" applyProtection="1">
      <protection locked="0"/>
    </xf>
    <xf numFmtId="39" fontId="10" fillId="3" borderId="49" xfId="0" applyNumberFormat="1" applyFont="1" applyFill="1" applyBorder="1" applyAlignment="1">
      <alignment horizontal="center"/>
    </xf>
    <xf numFmtId="43" fontId="16" fillId="0" borderId="0" xfId="0" applyNumberFormat="1" applyFont="1" applyProtection="1">
      <protection locked="0"/>
    </xf>
    <xf numFmtId="0" fontId="6" fillId="3" borderId="26" xfId="0" applyFont="1" applyFill="1" applyBorder="1"/>
    <xf numFmtId="0" fontId="4" fillId="3" borderId="8" xfId="0" applyFont="1" applyFill="1" applyBorder="1"/>
    <xf numFmtId="0" fontId="4" fillId="3" borderId="1" xfId="0" applyFont="1" applyFill="1" applyBorder="1"/>
    <xf numFmtId="0" fontId="4" fillId="0" borderId="0" xfId="0" applyFont="1" applyAlignment="1">
      <alignment horizontal="left"/>
    </xf>
    <xf numFmtId="0" fontId="4" fillId="3" borderId="25" xfId="0" applyFont="1" applyFill="1" applyBorder="1"/>
    <xf numFmtId="0" fontId="4" fillId="0" borderId="26" xfId="0" applyFont="1" applyBorder="1"/>
    <xf numFmtId="0" fontId="4" fillId="0" borderId="14" xfId="0" applyFont="1" applyBorder="1"/>
    <xf numFmtId="0" fontId="7" fillId="3" borderId="0" xfId="0" applyFont="1" applyFill="1" applyAlignment="1">
      <alignment horizontal="center"/>
    </xf>
    <xf numFmtId="0" fontId="7" fillId="3" borderId="47" xfId="0" applyFont="1" applyFill="1" applyBorder="1" applyAlignment="1">
      <alignment horizontal="center"/>
    </xf>
    <xf numFmtId="0" fontId="4" fillId="3" borderId="48" xfId="0" applyFont="1" applyFill="1" applyBorder="1" applyAlignment="1">
      <alignment horizontal="center"/>
    </xf>
    <xf numFmtId="0" fontId="7" fillId="3" borderId="29" xfId="0" applyFont="1" applyFill="1" applyBorder="1" applyAlignment="1">
      <alignment horizontal="center"/>
    </xf>
    <xf numFmtId="0" fontId="4" fillId="3" borderId="11" xfId="0" applyFont="1" applyFill="1" applyBorder="1" applyAlignment="1">
      <alignment horizontal="center"/>
    </xf>
    <xf numFmtId="39" fontId="11" fillId="3" borderId="0" xfId="0" applyNumberFormat="1" applyFont="1" applyFill="1" applyAlignment="1">
      <alignment horizontal="center"/>
    </xf>
    <xf numFmtId="39" fontId="4" fillId="3" borderId="11" xfId="0" applyNumberFormat="1" applyFont="1" applyFill="1" applyBorder="1" applyAlignment="1">
      <alignment horizontal="center"/>
    </xf>
    <xf numFmtId="0" fontId="4" fillId="3" borderId="14" xfId="0" applyFont="1" applyFill="1" applyBorder="1" applyAlignment="1">
      <alignment horizontal="center"/>
    </xf>
    <xf numFmtId="0" fontId="6" fillId="3" borderId="18" xfId="0" applyFont="1" applyFill="1" applyBorder="1" applyAlignment="1">
      <alignment horizontal="center"/>
    </xf>
    <xf numFmtId="0" fontId="4" fillId="3" borderId="18" xfId="0" applyFont="1" applyFill="1" applyBorder="1" applyAlignment="1">
      <alignment horizontal="center"/>
    </xf>
    <xf numFmtId="0" fontId="4" fillId="3" borderId="17" xfId="0" applyFont="1" applyFill="1" applyBorder="1" applyAlignment="1">
      <alignment horizontal="center"/>
    </xf>
    <xf numFmtId="168" fontId="7" fillId="3" borderId="19" xfId="0" applyNumberFormat="1" applyFont="1" applyFill="1" applyBorder="1" applyAlignment="1">
      <alignment horizontal="center"/>
    </xf>
    <xf numFmtId="10" fontId="7" fillId="3" borderId="19" xfId="0" applyNumberFormat="1" applyFont="1" applyFill="1" applyBorder="1" applyAlignment="1">
      <alignment horizontal="center"/>
    </xf>
    <xf numFmtId="0" fontId="4" fillId="3" borderId="13" xfId="0" applyFont="1" applyFill="1" applyBorder="1"/>
    <xf numFmtId="168" fontId="4" fillId="3" borderId="24" xfId="0" applyNumberFormat="1" applyFont="1" applyFill="1" applyBorder="1"/>
    <xf numFmtId="0" fontId="18" fillId="0" borderId="0" xfId="0" applyFont="1"/>
    <xf numFmtId="0" fontId="31" fillId="11" borderId="22" xfId="0" applyFont="1" applyFill="1" applyBorder="1" applyAlignment="1">
      <alignment vertical="top" wrapText="1"/>
    </xf>
    <xf numFmtId="0" fontId="31" fillId="11" borderId="20" xfId="0" applyFont="1" applyFill="1" applyBorder="1" applyAlignment="1">
      <alignment vertical="top" wrapText="1"/>
    </xf>
    <xf numFmtId="0" fontId="16" fillId="11" borderId="51" xfId="0" applyFont="1" applyFill="1" applyBorder="1" applyAlignment="1">
      <alignment horizontal="center" vertical="top" wrapText="1"/>
    </xf>
    <xf numFmtId="0" fontId="16" fillId="11" borderId="50" xfId="0" applyFont="1" applyFill="1" applyBorder="1" applyAlignment="1">
      <alignment horizontal="center" vertical="top" wrapText="1"/>
    </xf>
    <xf numFmtId="0" fontId="16" fillId="11" borderId="6" xfId="0" applyFont="1" applyFill="1" applyBorder="1" applyAlignment="1">
      <alignment horizontal="center" vertical="top" wrapText="1"/>
    </xf>
    <xf numFmtId="0" fontId="16" fillId="0" borderId="31" xfId="0" applyFont="1" applyBorder="1" applyAlignment="1">
      <alignment horizontal="center" vertical="top" wrapText="1"/>
    </xf>
    <xf numFmtId="3" fontId="16" fillId="0" borderId="47" xfId="0" applyNumberFormat="1" applyFont="1" applyBorder="1" applyAlignment="1">
      <alignment horizontal="center" vertical="top" wrapText="1"/>
    </xf>
    <xf numFmtId="0" fontId="16" fillId="0" borderId="11" xfId="0" applyFont="1" applyBorder="1" applyAlignment="1">
      <alignment horizontal="center"/>
    </xf>
    <xf numFmtId="0" fontId="16" fillId="0" borderId="30" xfId="0" applyFont="1" applyBorder="1" applyAlignment="1">
      <alignment horizontal="center" vertical="top" wrapText="1"/>
    </xf>
    <xf numFmtId="3" fontId="16" fillId="0" borderId="15" xfId="0" applyNumberFormat="1" applyFont="1" applyBorder="1" applyAlignment="1">
      <alignment horizontal="center" vertical="top" wrapText="1"/>
    </xf>
    <xf numFmtId="0" fontId="16" fillId="0" borderId="86" xfId="0" applyFont="1" applyBorder="1" applyAlignment="1">
      <alignment horizontal="center" vertical="top" wrapText="1"/>
    </xf>
    <xf numFmtId="3" fontId="16" fillId="0" borderId="87" xfId="0" applyNumberFormat="1" applyFont="1" applyBorder="1" applyAlignment="1">
      <alignment horizontal="center" vertical="top" wrapText="1"/>
    </xf>
    <xf numFmtId="0" fontId="16" fillId="0" borderId="0" xfId="0" applyFont="1" applyAlignment="1">
      <alignment horizontal="left" vertical="top" wrapText="1"/>
    </xf>
    <xf numFmtId="0" fontId="16" fillId="7" borderId="27" xfId="0" applyFont="1" applyFill="1" applyBorder="1" applyAlignment="1">
      <alignment horizontal="left" vertical="top"/>
    </xf>
    <xf numFmtId="0" fontId="16" fillId="7" borderId="17" xfId="0" applyFont="1" applyFill="1" applyBorder="1"/>
    <xf numFmtId="0" fontId="16" fillId="7" borderId="19" xfId="0" applyFont="1" applyFill="1" applyBorder="1" applyAlignment="1">
      <alignment horizontal="left" vertical="top"/>
    </xf>
    <xf numFmtId="0" fontId="16" fillId="7" borderId="20" xfId="0" applyFont="1" applyFill="1" applyBorder="1"/>
    <xf numFmtId="0" fontId="18" fillId="3" borderId="41" xfId="0" applyFont="1" applyFill="1" applyBorder="1"/>
    <xf numFmtId="0" fontId="4" fillId="3" borderId="40" xfId="0" applyFont="1" applyFill="1" applyBorder="1"/>
    <xf numFmtId="0" fontId="18" fillId="3" borderId="88" xfId="0" applyFont="1" applyFill="1" applyBorder="1"/>
    <xf numFmtId="0" fontId="4" fillId="3" borderId="89" xfId="0" applyFont="1" applyFill="1" applyBorder="1"/>
    <xf numFmtId="0" fontId="16" fillId="3" borderId="89" xfId="0" applyFont="1" applyFill="1" applyBorder="1"/>
    <xf numFmtId="0" fontId="4" fillId="3" borderId="90" xfId="0" applyFont="1" applyFill="1" applyBorder="1"/>
    <xf numFmtId="43" fontId="4" fillId="9" borderId="5" xfId="0" applyNumberFormat="1" applyFont="1" applyFill="1" applyBorder="1" applyAlignment="1" applyProtection="1">
      <alignment horizontal="center"/>
      <protection locked="0"/>
    </xf>
    <xf numFmtId="0" fontId="4" fillId="9" borderId="33" xfId="0" applyFont="1" applyFill="1" applyBorder="1" applyProtection="1">
      <protection locked="0"/>
    </xf>
    <xf numFmtId="0" fontId="4" fillId="9" borderId="32" xfId="0" applyFont="1" applyFill="1" applyBorder="1" applyProtection="1">
      <protection locked="0"/>
    </xf>
    <xf numFmtId="0" fontId="4" fillId="9" borderId="5" xfId="0" applyFont="1" applyFill="1" applyBorder="1" applyAlignment="1">
      <alignment horizontal="center"/>
    </xf>
    <xf numFmtId="43" fontId="4" fillId="9" borderId="8" xfId="0" applyNumberFormat="1" applyFont="1" applyFill="1" applyBorder="1" applyProtection="1">
      <protection locked="0"/>
    </xf>
    <xf numFmtId="43" fontId="4" fillId="9" borderId="16" xfId="0" applyNumberFormat="1" applyFont="1" applyFill="1" applyBorder="1" applyProtection="1">
      <protection locked="0"/>
    </xf>
    <xf numFmtId="1" fontId="6" fillId="9" borderId="5" xfId="0" applyNumberFormat="1" applyFont="1" applyFill="1" applyBorder="1" applyAlignment="1" applyProtection="1">
      <alignment horizontal="center"/>
      <protection locked="0"/>
    </xf>
    <xf numFmtId="0" fontId="4" fillId="9" borderId="8" xfId="0" applyFont="1" applyFill="1" applyBorder="1" applyProtection="1">
      <protection locked="0"/>
    </xf>
    <xf numFmtId="0" fontId="4" fillId="9" borderId="16" xfId="0" applyFont="1" applyFill="1" applyBorder="1" applyProtection="1">
      <protection locked="0"/>
    </xf>
    <xf numFmtId="39" fontId="7" fillId="9" borderId="6" xfId="0" applyNumberFormat="1" applyFont="1" applyFill="1" applyBorder="1" applyAlignment="1" applyProtection="1">
      <alignment horizontal="center"/>
      <protection locked="0"/>
    </xf>
    <xf numFmtId="0" fontId="7" fillId="9" borderId="11" xfId="0" applyFont="1" applyFill="1" applyBorder="1" applyAlignment="1" applyProtection="1">
      <alignment horizontal="center"/>
      <protection locked="0"/>
    </xf>
    <xf numFmtId="7" fontId="7" fillId="9" borderId="11" xfId="0" applyNumberFormat="1" applyFont="1" applyFill="1" applyBorder="1" applyAlignment="1" applyProtection="1">
      <alignment horizontal="center"/>
      <protection locked="0"/>
    </xf>
    <xf numFmtId="0" fontId="7" fillId="9" borderId="15" xfId="0" applyFont="1" applyFill="1" applyBorder="1" applyAlignment="1" applyProtection="1">
      <alignment horizontal="center"/>
      <protection locked="0"/>
    </xf>
    <xf numFmtId="164" fontId="7" fillId="9" borderId="15" xfId="0" applyNumberFormat="1" applyFont="1" applyFill="1" applyBorder="1" applyAlignment="1" applyProtection="1">
      <alignment horizontal="center"/>
      <protection locked="0"/>
    </xf>
    <xf numFmtId="166" fontId="7" fillId="9" borderId="6" xfId="0" applyNumberFormat="1" applyFont="1" applyFill="1" applyBorder="1" applyAlignment="1" applyProtection="1">
      <alignment horizontal="center"/>
      <protection locked="0"/>
    </xf>
    <xf numFmtId="39" fontId="7" fillId="9" borderId="7" xfId="0" applyNumberFormat="1" applyFont="1" applyFill="1" applyBorder="1" applyAlignment="1" applyProtection="1">
      <alignment horizontal="center"/>
      <protection locked="0"/>
    </xf>
    <xf numFmtId="0" fontId="7" fillId="9" borderId="11" xfId="0" applyFont="1" applyFill="1" applyBorder="1" applyAlignment="1">
      <alignment horizontal="left"/>
    </xf>
    <xf numFmtId="39" fontId="10" fillId="9" borderId="15" xfId="0" applyNumberFormat="1" applyFont="1" applyFill="1" applyBorder="1" applyAlignment="1" applyProtection="1">
      <alignment horizontal="center"/>
      <protection locked="0"/>
    </xf>
    <xf numFmtId="37" fontId="7" fillId="9" borderId="11" xfId="0" applyNumberFormat="1" applyFont="1" applyFill="1" applyBorder="1" applyAlignment="1" applyProtection="1">
      <alignment horizontal="center"/>
      <protection locked="0"/>
    </xf>
    <xf numFmtId="39" fontId="7" fillId="9" borderId="11" xfId="0" applyNumberFormat="1" applyFont="1" applyFill="1" applyBorder="1" applyAlignment="1" applyProtection="1">
      <alignment horizontal="center"/>
      <protection locked="0"/>
    </xf>
    <xf numFmtId="37" fontId="6" fillId="9" borderId="11" xfId="0" applyNumberFormat="1" applyFont="1" applyFill="1" applyBorder="1" applyAlignment="1" applyProtection="1">
      <alignment horizontal="center"/>
      <protection locked="0"/>
    </xf>
    <xf numFmtId="43" fontId="4" fillId="2" borderId="8" xfId="0" applyNumberFormat="1" applyFont="1" applyFill="1" applyBorder="1" applyProtection="1">
      <protection locked="0"/>
    </xf>
    <xf numFmtId="43" fontId="4" fillId="2" borderId="16" xfId="0" applyNumberFormat="1" applyFont="1" applyFill="1" applyBorder="1" applyProtection="1">
      <protection locked="0"/>
    </xf>
    <xf numFmtId="0" fontId="4" fillId="3" borderId="0" xfId="0" applyFont="1" applyFill="1" applyAlignment="1" applyProtection="1">
      <alignment horizontal="left"/>
      <protection locked="0"/>
    </xf>
    <xf numFmtId="171" fontId="4" fillId="2" borderId="11" xfId="0" applyNumberFormat="1" applyFont="1" applyFill="1" applyBorder="1" applyAlignment="1" applyProtection="1">
      <alignment horizontal="center"/>
      <protection locked="0"/>
    </xf>
    <xf numFmtId="0" fontId="1" fillId="0" borderId="0" xfId="9" applyFont="1" applyAlignment="1">
      <alignment horizontal="left" vertical="center"/>
    </xf>
    <xf numFmtId="0" fontId="0" fillId="0" borderId="0" xfId="9" applyFont="1" applyAlignment="1">
      <alignment horizontal="left" vertical="center"/>
    </xf>
    <xf numFmtId="0" fontId="1" fillId="0" borderId="0" xfId="9" applyFont="1" applyAlignment="1">
      <alignment horizontal="left" vertical="center" wrapText="1"/>
    </xf>
    <xf numFmtId="0" fontId="0" fillId="0" borderId="0" xfId="9" applyFont="1" applyAlignment="1">
      <alignment horizontal="left" vertical="center" wrapText="1"/>
    </xf>
    <xf numFmtId="0" fontId="1" fillId="2" borderId="0" xfId="9" applyFont="1" applyFill="1" applyAlignment="1">
      <alignment horizontal="left" vertical="center"/>
    </xf>
    <xf numFmtId="0" fontId="29" fillId="0" borderId="0" xfId="9" applyFont="1" applyBorder="1" applyAlignment="1">
      <alignment horizontal="center"/>
    </xf>
    <xf numFmtId="0" fontId="115" fillId="2" borderId="0" xfId="16" applyFont="1" applyFill="1" applyBorder="1" applyAlignment="1" applyProtection="1">
      <alignment horizontal="center" vertical="center"/>
    </xf>
    <xf numFmtId="0" fontId="41" fillId="19" borderId="12" xfId="16" applyFill="1" applyBorder="1" applyAlignment="1" applyProtection="1">
      <alignment horizontal="center" vertical="top" wrapText="1"/>
    </xf>
    <xf numFmtId="0" fontId="2" fillId="0" borderId="0" xfId="9" applyFont="1" applyAlignment="1">
      <alignment horizontal="right"/>
    </xf>
    <xf numFmtId="0" fontId="0" fillId="0" borderId="0" xfId="9" applyFont="1" applyAlignment="1">
      <alignment vertical="center" wrapText="1"/>
    </xf>
    <xf numFmtId="0" fontId="1" fillId="0" borderId="0" xfId="9" applyFont="1">
      <extLst>
        <ext xmlns:xfpb="http://schemas.microsoft.com/office/spreadsheetml/2022/featurepropertybag" uri="{C7286773-470A-42A8-94C5-96B5CB345126}">
          <xfpb:xfComplement i="0"/>
        </ext>
      </extLst>
    </xf>
    <xf numFmtId="0" fontId="1" fillId="0" borderId="0" xfId="9" applyFont="1" applyAlignment="1">
      <alignment vertical="center"/>
      <extLst>
        <ext xmlns:xfpb="http://schemas.microsoft.com/office/spreadsheetml/2022/featurepropertybag" uri="{C7286773-470A-42A8-94C5-96B5CB345126}">
          <xfpb:xfComplement i="0"/>
        </ext>
      </extLst>
    </xf>
    <xf numFmtId="0" fontId="0" fillId="0" borderId="0" xfId="9" applyFont="1" applyAlignment="1">
      <alignment vertical="center"/>
      <extLst>
        <ext xmlns:xfpb="http://schemas.microsoft.com/office/spreadsheetml/2022/featurepropertybag" uri="{C7286773-470A-42A8-94C5-96B5CB345126}">
          <xfpb:xfComplement i="0"/>
        </ext>
      </extLst>
    </xf>
    <xf numFmtId="0" fontId="1" fillId="0" borderId="0" xfId="9">
      <extLst>
        <ext xmlns:xfpb="http://schemas.microsoft.com/office/spreadsheetml/2022/featurepropertybag" uri="{C7286773-470A-42A8-94C5-96B5CB345126}">
          <xfpb:xfComplement i="0"/>
        </ext>
      </extLst>
    </xf>
    <xf numFmtId="0" fontId="6" fillId="19" borderId="11"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4" fillId="3" borderId="11" xfId="1" applyFont="1" applyFill="1" applyBorder="1" applyAlignment="1">
      <alignment horizontal="center"/>
    </xf>
    <xf numFmtId="0" fontId="6" fillId="19" borderId="11" xfId="14" applyFont="1" applyFill="1" applyBorder="1" applyAlignment="1" applyProtection="1">
      <alignment horizontal="center" vertical="center"/>
      <protection locked="0"/>
    </xf>
    <xf numFmtId="0" fontId="6" fillId="2" borderId="5" xfId="0" applyFont="1" applyFill="1" applyBorder="1" applyAlignment="1" applyProtection="1">
      <alignment horizontal="center"/>
    </xf>
    <xf numFmtId="0" fontId="6" fillId="2" borderId="4" xfId="0" applyFont="1" applyFill="1" applyBorder="1" applyAlignment="1" applyProtection="1">
      <alignment horizontal="center"/>
    </xf>
    <xf numFmtId="0" fontId="4" fillId="9" borderId="5" xfId="0" applyFont="1" applyFill="1" applyBorder="1" applyAlignment="1" applyProtection="1">
      <alignment horizontal="center"/>
      <protection locked="0"/>
    </xf>
    <xf numFmtId="0" fontId="4" fillId="9" borderId="4" xfId="0" applyFont="1" applyFill="1" applyBorder="1" applyAlignment="1" applyProtection="1">
      <alignment horizontal="center"/>
      <protection locked="0"/>
    </xf>
    <xf numFmtId="0" fontId="4" fillId="9" borderId="2" xfId="0" applyFont="1" applyFill="1" applyBorder="1" applyAlignment="1" applyProtection="1">
      <alignment horizontal="center"/>
      <protection locked="0"/>
    </xf>
    <xf numFmtId="0" fontId="6" fillId="9" borderId="2" xfId="0" applyNumberFormat="1" applyFont="1" applyFill="1" applyBorder="1" applyAlignment="1" applyProtection="1">
      <alignment horizontal="left"/>
      <protection locked="0"/>
    </xf>
    <xf numFmtId="0" fontId="6" fillId="9" borderId="2" xfId="0" applyFont="1" applyFill="1" applyBorder="1" applyAlignment="1" applyProtection="1">
      <alignment horizontal="left"/>
      <protection locked="0"/>
    </xf>
    <xf numFmtId="167" fontId="32" fillId="2" borderId="5" xfId="0" applyNumberFormat="1" applyFont="1" applyFill="1" applyBorder="1" applyAlignment="1" applyProtection="1">
      <alignment wrapText="1"/>
    </xf>
    <xf numFmtId="167" fontId="32" fillId="2" borderId="4" xfId="0" applyNumberFormat="1" applyFont="1" applyFill="1" applyBorder="1" applyAlignment="1" applyProtection="1">
      <alignment wrapText="1"/>
    </xf>
    <xf numFmtId="0" fontId="4" fillId="2" borderId="5" xfId="0" applyFont="1" applyFill="1" applyBorder="1" applyAlignment="1" applyProtection="1">
      <alignment horizontal="right"/>
    </xf>
    <xf numFmtId="0" fontId="4" fillId="2" borderId="8" xfId="0" applyFont="1" applyFill="1" applyBorder="1" applyAlignment="1" applyProtection="1">
      <alignment horizontal="right"/>
    </xf>
    <xf numFmtId="0" fontId="4" fillId="2" borderId="4" xfId="0" applyFont="1" applyFill="1" applyBorder="1" applyAlignment="1" applyProtection="1">
      <alignment horizontal="right"/>
    </xf>
    <xf numFmtId="0" fontId="0" fillId="3" borderId="11" xfId="0" applyFill="1" applyBorder="1" applyAlignment="1" applyProtection="1">
      <alignment horizontal="center" textRotation="90"/>
      <protection hidden="1"/>
    </xf>
    <xf numFmtId="0" fontId="0" fillId="0" borderId="0" xfId="0" applyAlignment="1" applyProtection="1">
      <alignment horizontal="center"/>
      <protection hidden="1"/>
    </xf>
    <xf numFmtId="0" fontId="0" fillId="0" borderId="5" xfId="0" applyBorder="1" applyAlignment="1" applyProtection="1">
      <alignment horizontal="center"/>
      <protection hidden="1"/>
    </xf>
    <xf numFmtId="0" fontId="0" fillId="0" borderId="8" xfId="0" applyBorder="1" applyAlignment="1" applyProtection="1">
      <alignment horizontal="center"/>
      <protection hidden="1"/>
    </xf>
    <xf numFmtId="0" fontId="0" fillId="0" borderId="4" xfId="0" applyBorder="1" applyAlignment="1" applyProtection="1">
      <alignment horizontal="center"/>
      <protection hidden="1"/>
    </xf>
    <xf numFmtId="0" fontId="0" fillId="3" borderId="5" xfId="0" applyFill="1" applyBorder="1" applyAlignment="1" applyProtection="1">
      <alignment horizontal="center"/>
      <protection hidden="1"/>
    </xf>
    <xf numFmtId="0" fontId="0" fillId="3" borderId="8" xfId="0" applyFill="1" applyBorder="1" applyAlignment="1" applyProtection="1">
      <alignment horizontal="center"/>
      <protection hidden="1"/>
    </xf>
    <xf numFmtId="0" fontId="0" fillId="3" borderId="4" xfId="0" applyFill="1" applyBorder="1" applyAlignment="1" applyProtection="1">
      <alignment horizontal="center"/>
      <protection hidden="1"/>
    </xf>
    <xf numFmtId="0" fontId="0" fillId="3" borderId="7" xfId="0" applyFill="1" applyBorder="1" applyAlignment="1" applyProtection="1">
      <alignment horizontal="center" textRotation="90"/>
      <protection hidden="1"/>
    </xf>
    <xf numFmtId="0" fontId="0" fillId="3" borderId="48" xfId="0" applyFill="1" applyBorder="1" applyAlignment="1" applyProtection="1">
      <alignment horizontal="center" textRotation="90"/>
      <protection hidden="1"/>
    </xf>
    <xf numFmtId="0" fontId="0" fillId="3" borderId="6" xfId="0" applyFill="1" applyBorder="1" applyAlignment="1" applyProtection="1">
      <alignment horizontal="center" textRotation="90"/>
      <protection hidden="1"/>
    </xf>
    <xf numFmtId="0" fontId="66" fillId="0" borderId="58" xfId="0" applyFont="1" applyBorder="1" applyAlignment="1">
      <alignment vertical="center"/>
    </xf>
    <xf numFmtId="0" fontId="66" fillId="0" borderId="18" xfId="0" applyFont="1" applyBorder="1" applyAlignment="1">
      <alignment vertical="center"/>
    </xf>
    <xf numFmtId="0" fontId="66" fillId="0" borderId="63" xfId="0" applyFont="1" applyBorder="1" applyAlignment="1">
      <alignment vertical="center"/>
    </xf>
    <xf numFmtId="0" fontId="68" fillId="0" borderId="69" xfId="0" applyFont="1" applyBorder="1" applyAlignment="1">
      <alignment vertical="center"/>
    </xf>
    <xf numFmtId="0" fontId="68" fillId="0" borderId="0" xfId="0" applyFont="1" applyBorder="1" applyAlignment="1">
      <alignment vertical="center"/>
    </xf>
    <xf numFmtId="0" fontId="68" fillId="0" borderId="64" xfId="0" applyFont="1" applyBorder="1" applyAlignment="1">
      <alignment vertical="center"/>
    </xf>
    <xf numFmtId="0" fontId="74" fillId="0" borderId="69" xfId="0" applyFont="1" applyBorder="1" applyAlignment="1">
      <alignment vertical="center" wrapText="1"/>
    </xf>
    <xf numFmtId="0" fontId="74" fillId="0" borderId="0" xfId="0" applyFont="1" applyBorder="1" applyAlignment="1">
      <alignment vertical="center" wrapText="1"/>
    </xf>
    <xf numFmtId="0" fontId="74" fillId="0" borderId="14" xfId="0" applyFont="1" applyBorder="1" applyAlignment="1">
      <alignment vertical="center" wrapText="1"/>
    </xf>
    <xf numFmtId="0" fontId="68" fillId="0" borderId="69" xfId="0" applyFont="1" applyBorder="1" applyAlignment="1">
      <alignment vertical="center" wrapText="1"/>
    </xf>
    <xf numFmtId="0" fontId="68" fillId="0" borderId="0" xfId="0" applyFont="1" applyBorder="1" applyAlignment="1">
      <alignment vertical="center" wrapText="1"/>
    </xf>
    <xf numFmtId="0" fontId="68" fillId="0" borderId="14" xfId="0" applyFont="1" applyBorder="1" applyAlignment="1">
      <alignment vertical="center" wrapText="1"/>
    </xf>
    <xf numFmtId="0" fontId="52" fillId="0" borderId="22" xfId="0" applyFont="1" applyBorder="1" applyAlignment="1">
      <alignment horizontal="center"/>
    </xf>
    <xf numFmtId="0" fontId="52" fillId="0" borderId="21" xfId="0" applyFont="1" applyBorder="1" applyAlignment="1">
      <alignment horizontal="center"/>
    </xf>
    <xf numFmtId="0" fontId="52" fillId="0" borderId="20" xfId="0" applyFont="1" applyBorder="1" applyAlignment="1">
      <alignment horizontal="center"/>
    </xf>
    <xf numFmtId="0" fontId="67" fillId="0" borderId="58" xfId="0" applyFont="1" applyBorder="1" applyAlignment="1">
      <alignment vertical="center"/>
    </xf>
    <xf numFmtId="0" fontId="67" fillId="0" borderId="18" xfId="0" applyFont="1" applyBorder="1" applyAlignment="1">
      <alignment vertical="center"/>
    </xf>
    <xf numFmtId="0" fontId="67" fillId="0" borderId="63" xfId="0" applyFont="1" applyBorder="1" applyAlignment="1">
      <alignment vertical="center"/>
    </xf>
    <xf numFmtId="0" fontId="66" fillId="0" borderId="69" xfId="0" applyFont="1" applyBorder="1" applyAlignment="1">
      <alignment horizontal="center" vertical="center"/>
    </xf>
    <xf numFmtId="0" fontId="66" fillId="0" borderId="0" xfId="0" applyFont="1" applyBorder="1" applyAlignment="1">
      <alignment horizontal="center" vertical="center"/>
    </xf>
    <xf numFmtId="0" fontId="66" fillId="0" borderId="64" xfId="0" applyFont="1" applyBorder="1" applyAlignment="1">
      <alignment horizontal="center" vertical="center"/>
    </xf>
    <xf numFmtId="0" fontId="66" fillId="0" borderId="70" xfId="0" applyFont="1" applyBorder="1" applyAlignment="1">
      <alignment vertical="center"/>
    </xf>
    <xf numFmtId="0" fontId="66" fillId="0" borderId="28" xfId="0" applyFont="1" applyBorder="1" applyAlignment="1">
      <alignment vertical="center"/>
    </xf>
    <xf numFmtId="0" fontId="66" fillId="0" borderId="65" xfId="0" applyFont="1" applyBorder="1" applyAlignment="1">
      <alignment vertical="center"/>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3" fillId="0" borderId="22" xfId="0" applyFont="1" applyBorder="1" applyAlignment="1">
      <alignment horizontal="left" vertical="center"/>
    </xf>
    <xf numFmtId="0" fontId="53" fillId="0" borderId="21" xfId="0" applyFont="1" applyBorder="1" applyAlignment="1">
      <alignment horizontal="left" vertical="center"/>
    </xf>
    <xf numFmtId="0" fontId="53" fillId="0" borderId="20" xfId="0" applyFont="1" applyBorder="1" applyAlignment="1">
      <alignment horizontal="left" vertical="center"/>
    </xf>
    <xf numFmtId="0" fontId="52" fillId="9" borderId="22" xfId="0" applyFont="1" applyFill="1" applyBorder="1" applyAlignment="1" applyProtection="1">
      <alignment horizontal="center"/>
      <protection locked="0"/>
    </xf>
    <xf numFmtId="0" fontId="52" fillId="9" borderId="20" xfId="0" applyFont="1" applyFill="1" applyBorder="1" applyAlignment="1" applyProtection="1">
      <alignment horizontal="center"/>
      <protection locked="0"/>
    </xf>
    <xf numFmtId="0" fontId="52" fillId="5" borderId="25" xfId="0" applyFont="1" applyFill="1" applyBorder="1" applyAlignment="1">
      <alignment horizontal="center"/>
    </xf>
    <xf numFmtId="0" fontId="52" fillId="5" borderId="28" xfId="0" applyFont="1" applyFill="1" applyBorder="1" applyAlignment="1">
      <alignment horizontal="center"/>
    </xf>
    <xf numFmtId="0" fontId="52" fillId="5" borderId="24" xfId="0" applyFont="1" applyFill="1" applyBorder="1" applyAlignment="1">
      <alignment horizontal="center"/>
    </xf>
    <xf numFmtId="0" fontId="53" fillId="9" borderId="22" xfId="0" applyFont="1" applyFill="1" applyBorder="1" applyAlignment="1" applyProtection="1">
      <alignment vertical="center"/>
      <protection locked="0"/>
    </xf>
    <xf numFmtId="0" fontId="53" fillId="9" borderId="21" xfId="0" applyFont="1" applyFill="1" applyBorder="1" applyAlignment="1" applyProtection="1">
      <alignment vertical="center"/>
      <protection locked="0"/>
    </xf>
    <xf numFmtId="0" fontId="53" fillId="9" borderId="20" xfId="0" applyFont="1" applyFill="1" applyBorder="1" applyAlignment="1" applyProtection="1">
      <alignment vertical="center"/>
      <protection locked="0"/>
    </xf>
    <xf numFmtId="0" fontId="66" fillId="0" borderId="26" xfId="0" applyFont="1" applyBorder="1" applyAlignment="1">
      <alignment vertical="center"/>
    </xf>
    <xf numFmtId="0" fontId="66" fillId="0" borderId="0" xfId="0" applyFont="1" applyBorder="1" applyAlignment="1">
      <alignment vertical="center"/>
    </xf>
    <xf numFmtId="0" fontId="66" fillId="0" borderId="14" xfId="0" applyFont="1" applyBorder="1" applyAlignment="1">
      <alignment vertical="center"/>
    </xf>
    <xf numFmtId="0" fontId="53" fillId="9" borderId="25" xfId="0" applyFont="1" applyFill="1" applyBorder="1" applyAlignment="1" applyProtection="1">
      <alignment vertical="center"/>
      <protection locked="0"/>
    </xf>
    <xf numFmtId="0" fontId="53" fillId="9" borderId="28" xfId="0" applyFont="1" applyFill="1" applyBorder="1" applyAlignment="1" applyProtection="1">
      <alignment vertical="center"/>
      <protection locked="0"/>
    </xf>
    <xf numFmtId="0" fontId="53" fillId="9" borderId="24" xfId="0" applyFont="1" applyFill="1" applyBorder="1" applyAlignment="1" applyProtection="1">
      <alignment vertical="center"/>
      <protection locked="0"/>
    </xf>
    <xf numFmtId="0" fontId="67" fillId="0" borderId="27" xfId="0" applyFont="1" applyBorder="1" applyAlignment="1">
      <alignment vertical="center" wrapText="1"/>
    </xf>
    <xf numFmtId="0" fontId="67" fillId="0" borderId="18" xfId="0" applyFont="1" applyBorder="1" applyAlignment="1">
      <alignment vertical="center" wrapText="1"/>
    </xf>
    <xf numFmtId="0" fontId="67" fillId="0" borderId="17" xfId="0" applyFont="1" applyBorder="1" applyAlignment="1">
      <alignment vertical="center" wrapText="1"/>
    </xf>
    <xf numFmtId="0" fontId="67" fillId="0" borderId="26" xfId="0" applyFont="1" applyBorder="1" applyAlignment="1">
      <alignment vertical="center" wrapText="1"/>
    </xf>
    <xf numFmtId="0" fontId="67" fillId="0" borderId="0" xfId="0" applyFont="1" applyBorder="1" applyAlignment="1">
      <alignment vertical="center" wrapText="1"/>
    </xf>
    <xf numFmtId="0" fontId="67" fillId="0" borderId="14" xfId="0" applyFont="1" applyBorder="1" applyAlignment="1">
      <alignment vertical="center" wrapText="1"/>
    </xf>
    <xf numFmtId="0" fontId="66" fillId="0" borderId="26" xfId="0" applyFont="1" applyBorder="1" applyAlignment="1">
      <alignment vertical="center" wrapText="1"/>
    </xf>
    <xf numFmtId="0" fontId="66" fillId="0" borderId="0" xfId="0" applyFont="1" applyBorder="1" applyAlignment="1">
      <alignment vertical="center" wrapText="1"/>
    </xf>
    <xf numFmtId="0" fontId="66" fillId="0" borderId="14" xfId="0" applyFont="1" applyBorder="1" applyAlignment="1">
      <alignment vertical="center" wrapText="1"/>
    </xf>
    <xf numFmtId="0" fontId="66" fillId="0" borderId="25" xfId="0" applyFont="1" applyBorder="1" applyAlignment="1">
      <alignment vertical="center"/>
    </xf>
    <xf numFmtId="0" fontId="66" fillId="0" borderId="24" xfId="0" applyFont="1" applyBorder="1" applyAlignment="1">
      <alignment vertical="center"/>
    </xf>
    <xf numFmtId="0" fontId="70" fillId="0" borderId="0" xfId="0" applyFont="1" applyBorder="1" applyAlignment="1">
      <alignment vertical="center"/>
    </xf>
    <xf numFmtId="0" fontId="70" fillId="0" borderId="64" xfId="0" applyFont="1" applyBorder="1" applyAlignment="1">
      <alignment vertical="center"/>
    </xf>
    <xf numFmtId="0" fontId="70" fillId="0" borderId="69" xfId="0" applyFont="1" applyBorder="1" applyAlignment="1">
      <alignment vertical="center"/>
    </xf>
    <xf numFmtId="0" fontId="66" fillId="14" borderId="22" xfId="0" applyFont="1" applyFill="1" applyBorder="1" applyAlignment="1">
      <alignment horizontal="center" vertical="center"/>
    </xf>
    <xf numFmtId="0" fontId="66" fillId="14" borderId="21" xfId="0" applyFont="1" applyFill="1" applyBorder="1" applyAlignment="1">
      <alignment horizontal="center" vertical="center"/>
    </xf>
    <xf numFmtId="0" fontId="66" fillId="14" borderId="20" xfId="0" applyFont="1" applyFill="1" applyBorder="1" applyAlignment="1">
      <alignment horizontal="center" vertical="center"/>
    </xf>
    <xf numFmtId="0" fontId="66" fillId="0" borderId="69" xfId="0" applyFont="1" applyBorder="1" applyAlignment="1">
      <alignment vertical="center"/>
    </xf>
    <xf numFmtId="0" fontId="66" fillId="0" borderId="64" xfId="0" applyFont="1" applyBorder="1" applyAlignment="1">
      <alignment vertical="center"/>
    </xf>
    <xf numFmtId="0" fontId="68" fillId="0" borderId="55" xfId="0" applyFont="1" applyBorder="1" applyAlignment="1">
      <alignment vertical="center"/>
    </xf>
    <xf numFmtId="0" fontId="68" fillId="0" borderId="21" xfId="0" applyFont="1" applyBorder="1" applyAlignment="1">
      <alignment vertical="center"/>
    </xf>
    <xf numFmtId="0" fontId="68" fillId="0" borderId="20" xfId="0" applyFont="1" applyBorder="1" applyAlignment="1">
      <alignment vertical="center"/>
    </xf>
    <xf numFmtId="0" fontId="68" fillId="14" borderId="55" xfId="0" applyFont="1" applyFill="1" applyBorder="1" applyAlignment="1">
      <alignment vertical="center"/>
    </xf>
    <xf numFmtId="0" fontId="68" fillId="14" borderId="21" xfId="0" applyFont="1" applyFill="1" applyBorder="1" applyAlignment="1">
      <alignment vertical="center"/>
    </xf>
    <xf numFmtId="0" fontId="68" fillId="14" borderId="20" xfId="0" applyFont="1" applyFill="1" applyBorder="1" applyAlignment="1">
      <alignment vertical="center"/>
    </xf>
    <xf numFmtId="0" fontId="66" fillId="0" borderId="55" xfId="0" applyFont="1" applyBorder="1" applyAlignment="1">
      <alignment horizontal="center" vertical="center"/>
    </xf>
    <xf numFmtId="0" fontId="66" fillId="0" borderId="21" xfId="0" applyFont="1" applyBorder="1" applyAlignment="1">
      <alignment horizontal="center" vertical="center"/>
    </xf>
    <xf numFmtId="0" fontId="66" fillId="0" borderId="20" xfId="0" applyFont="1" applyBorder="1" applyAlignment="1">
      <alignment horizontal="center" vertical="center"/>
    </xf>
    <xf numFmtId="0" fontId="66" fillId="0" borderId="22" xfId="0" applyFont="1" applyBorder="1" applyAlignment="1">
      <alignment horizontal="center" vertical="center"/>
    </xf>
    <xf numFmtId="0" fontId="66" fillId="0" borderId="72" xfId="0" applyFont="1" applyBorder="1" applyAlignment="1">
      <alignment horizontal="center" vertical="center"/>
    </xf>
    <xf numFmtId="0" fontId="74" fillId="0" borderId="70" xfId="0" applyFont="1" applyBorder="1" applyAlignment="1">
      <alignment vertical="center" wrapText="1"/>
    </xf>
    <xf numFmtId="0" fontId="74" fillId="0" borderId="28" xfId="0" applyFont="1" applyBorder="1" applyAlignment="1">
      <alignment vertical="center" wrapText="1"/>
    </xf>
    <xf numFmtId="0" fontId="74" fillId="0" borderId="24" xfId="0" applyFont="1" applyBorder="1" applyAlignment="1">
      <alignment vertical="center" wrapText="1"/>
    </xf>
    <xf numFmtId="0" fontId="67" fillId="0" borderId="55" xfId="0" applyFont="1" applyBorder="1" applyAlignment="1">
      <alignment vertical="center"/>
    </xf>
    <xf numFmtId="0" fontId="67" fillId="0" borderId="21" xfId="0" applyFont="1" applyBorder="1" applyAlignment="1">
      <alignment vertical="center"/>
    </xf>
    <xf numFmtId="0" fontId="67" fillId="0" borderId="20" xfId="0" applyFont="1" applyBorder="1" applyAlignment="1">
      <alignment vertical="center"/>
    </xf>
    <xf numFmtId="0" fontId="67" fillId="14" borderId="70" xfId="0" applyFont="1" applyFill="1" applyBorder="1" applyAlignment="1">
      <alignment vertical="center"/>
    </xf>
    <xf numFmtId="0" fontId="67" fillId="14" borderId="28" xfId="0" applyFont="1" applyFill="1" applyBorder="1" applyAlignment="1">
      <alignment vertical="center"/>
    </xf>
    <xf numFmtId="0" fontId="67" fillId="14" borderId="65" xfId="0" applyFont="1" applyFill="1" applyBorder="1" applyAlignment="1">
      <alignment vertical="center"/>
    </xf>
    <xf numFmtId="0" fontId="66" fillId="14" borderId="58" xfId="0" applyFont="1" applyFill="1" applyBorder="1" applyAlignment="1">
      <alignment vertical="center"/>
    </xf>
    <xf numFmtId="0" fontId="66" fillId="14" borderId="18" xfId="0" applyFont="1" applyFill="1" applyBorder="1" applyAlignment="1">
      <alignment vertical="center"/>
    </xf>
    <xf numFmtId="0" fontId="66" fillId="14" borderId="63" xfId="0" applyFont="1" applyFill="1" applyBorder="1" applyAlignment="1">
      <alignment vertical="center"/>
    </xf>
    <xf numFmtId="0" fontId="68" fillId="5" borderId="55" xfId="0" applyFont="1" applyFill="1" applyBorder="1" applyAlignment="1">
      <alignment horizontal="center" vertical="center"/>
    </xf>
    <xf numFmtId="0" fontId="68" fillId="5" borderId="21" xfId="0" applyFont="1" applyFill="1" applyBorder="1" applyAlignment="1">
      <alignment horizontal="center" vertical="center"/>
    </xf>
    <xf numFmtId="0" fontId="68" fillId="5" borderId="72" xfId="0" applyFont="1" applyFill="1" applyBorder="1" applyAlignment="1">
      <alignment horizontal="center" vertical="center"/>
    </xf>
    <xf numFmtId="0" fontId="63" fillId="0" borderId="0" xfId="0" applyFont="1" applyBorder="1" applyAlignment="1">
      <alignment horizontal="center" vertical="center"/>
    </xf>
    <xf numFmtId="0" fontId="66" fillId="14" borderId="59" xfId="0" applyFont="1" applyFill="1" applyBorder="1" applyAlignment="1">
      <alignment vertical="center"/>
    </xf>
    <xf numFmtId="0" fontId="68" fillId="16" borderId="0" xfId="0" applyFont="1" applyFill="1" applyBorder="1" applyAlignment="1">
      <alignment vertical="center" wrapText="1"/>
    </xf>
    <xf numFmtId="0" fontId="68" fillId="16" borderId="64" xfId="0" applyFont="1" applyFill="1" applyBorder="1" applyAlignment="1">
      <alignment vertical="center" wrapText="1"/>
    </xf>
    <xf numFmtId="0" fontId="68" fillId="16" borderId="28" xfId="0" applyFont="1" applyFill="1" applyBorder="1" applyAlignment="1">
      <alignment vertical="center" wrapText="1"/>
    </xf>
    <xf numFmtId="0" fontId="68" fillId="16" borderId="65" xfId="0" applyFont="1" applyFill="1" applyBorder="1" applyAlignment="1">
      <alignment vertical="center" wrapText="1"/>
    </xf>
    <xf numFmtId="0" fontId="66" fillId="14" borderId="56" xfId="0" applyFont="1" applyFill="1" applyBorder="1" applyAlignment="1">
      <alignment vertical="center"/>
    </xf>
    <xf numFmtId="0" fontId="66" fillId="14" borderId="55" xfId="0" applyFont="1" applyFill="1" applyBorder="1" applyAlignment="1">
      <alignment vertical="center"/>
    </xf>
    <xf numFmtId="0" fontId="68" fillId="19" borderId="27" xfId="0" applyFont="1" applyFill="1" applyBorder="1" applyAlignment="1" applyProtection="1">
      <protection locked="0"/>
    </xf>
    <xf numFmtId="0" fontId="68" fillId="19" borderId="17" xfId="0" applyFont="1" applyFill="1" applyBorder="1" applyAlignment="1" applyProtection="1">
      <protection locked="0"/>
    </xf>
    <xf numFmtId="0" fontId="68" fillId="14" borderId="73" xfId="0" applyFont="1" applyFill="1" applyBorder="1" applyAlignment="1">
      <alignment vertical="center" wrapText="1"/>
    </xf>
    <xf numFmtId="0" fontId="68" fillId="14" borderId="74" xfId="0" applyFont="1" applyFill="1" applyBorder="1" applyAlignment="1">
      <alignment vertical="center" wrapText="1"/>
    </xf>
    <xf numFmtId="0" fontId="68" fillId="14" borderId="75" xfId="0" applyFont="1" applyFill="1" applyBorder="1" applyAlignment="1">
      <alignment vertical="center" wrapText="1"/>
    </xf>
    <xf numFmtId="0" fontId="66" fillId="14" borderId="72" xfId="0" applyFont="1" applyFill="1" applyBorder="1" applyAlignment="1">
      <alignment horizontal="center" vertical="center"/>
    </xf>
    <xf numFmtId="0" fontId="66" fillId="14" borderId="76" xfId="0" applyFont="1" applyFill="1" applyBorder="1" applyAlignment="1">
      <alignment horizontal="center" vertical="center"/>
    </xf>
    <xf numFmtId="0" fontId="66" fillId="14" borderId="74" xfId="0" applyFont="1" applyFill="1" applyBorder="1" applyAlignment="1">
      <alignment horizontal="center" vertical="center"/>
    </xf>
    <xf numFmtId="0" fontId="66" fillId="14" borderId="77" xfId="0" applyFont="1" applyFill="1" applyBorder="1" applyAlignment="1">
      <alignment horizontal="center" vertical="center"/>
    </xf>
    <xf numFmtId="0" fontId="66" fillId="0" borderId="66" xfId="0" applyFont="1" applyBorder="1" applyAlignment="1">
      <alignment horizontal="center" vertical="center" wrapText="1"/>
    </xf>
    <xf numFmtId="0" fontId="66" fillId="0" borderId="67" xfId="0" applyFont="1" applyBorder="1" applyAlignment="1">
      <alignment horizontal="center" vertical="center" wrapText="1"/>
    </xf>
    <xf numFmtId="0" fontId="66" fillId="0" borderId="68" xfId="0" applyFont="1" applyBorder="1" applyAlignment="1">
      <alignment horizontal="center" vertical="center" wrapText="1"/>
    </xf>
    <xf numFmtId="0" fontId="66" fillId="0" borderId="69"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70"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65" xfId="0" applyFont="1" applyBorder="1" applyAlignment="1">
      <alignment horizontal="center" vertical="center" wrapText="1"/>
    </xf>
    <xf numFmtId="0" fontId="68" fillId="19" borderId="22" xfId="0" applyFont="1" applyFill="1" applyBorder="1" applyAlignment="1" applyProtection="1">
      <alignment vertical="center"/>
      <protection locked="0"/>
    </xf>
    <xf numFmtId="0" fontId="68" fillId="19" borderId="21" xfId="0" applyFont="1" applyFill="1" applyBorder="1" applyAlignment="1" applyProtection="1">
      <alignment vertical="center"/>
      <protection locked="0"/>
    </xf>
    <xf numFmtId="0" fontId="68" fillId="19" borderId="72" xfId="0" applyFont="1" applyFill="1" applyBorder="1" applyAlignment="1" applyProtection="1">
      <alignment vertical="center"/>
      <protection locked="0"/>
    </xf>
    <xf numFmtId="0" fontId="68" fillId="19" borderId="22" xfId="0" applyFont="1" applyFill="1" applyBorder="1" applyProtection="1">
      <protection locked="0"/>
    </xf>
    <xf numFmtId="0" fontId="68" fillId="19" borderId="21" xfId="0" applyFont="1" applyFill="1" applyBorder="1" applyProtection="1">
      <protection locked="0"/>
    </xf>
    <xf numFmtId="0" fontId="68" fillId="19" borderId="72" xfId="0" applyFont="1" applyFill="1" applyBorder="1" applyProtection="1">
      <protection locked="0"/>
    </xf>
    <xf numFmtId="0" fontId="68" fillId="5" borderId="58" xfId="0" applyFont="1" applyFill="1" applyBorder="1" applyAlignment="1">
      <alignment horizontal="center"/>
    </xf>
    <xf numFmtId="0" fontId="68" fillId="5" borderId="18" xfId="0" applyFont="1" applyFill="1" applyBorder="1" applyAlignment="1">
      <alignment horizontal="center"/>
    </xf>
    <xf numFmtId="0" fontId="68" fillId="5" borderId="17" xfId="0" applyFont="1" applyFill="1" applyBorder="1" applyAlignment="1">
      <alignment horizontal="center"/>
    </xf>
    <xf numFmtId="0" fontId="52" fillId="9" borderId="22" xfId="0" applyFont="1" applyFill="1" applyBorder="1" applyAlignment="1" applyProtection="1">
      <alignment horizontal="right"/>
      <protection locked="0"/>
    </xf>
    <xf numFmtId="0" fontId="52" fillId="9" borderId="21" xfId="0" applyFont="1" applyFill="1" applyBorder="1" applyAlignment="1" applyProtection="1">
      <alignment horizontal="right"/>
      <protection locked="0"/>
    </xf>
    <xf numFmtId="0" fontId="52" fillId="0" borderId="22" xfId="0" applyFont="1" applyBorder="1" applyAlignment="1">
      <alignment vertical="center"/>
    </xf>
    <xf numFmtId="0" fontId="52" fillId="0" borderId="20" xfId="0" applyFont="1" applyBorder="1" applyAlignment="1">
      <alignment vertical="center"/>
    </xf>
    <xf numFmtId="0" fontId="52" fillId="9" borderId="27" xfId="0" applyFont="1" applyFill="1" applyBorder="1" applyAlignment="1" applyProtection="1">
      <alignment horizontal="left" vertical="center" wrapText="1"/>
      <protection locked="0"/>
    </xf>
    <xf numFmtId="0" fontId="52" fillId="9" borderId="18" xfId="0" applyFont="1" applyFill="1" applyBorder="1" applyAlignment="1" applyProtection="1">
      <alignment horizontal="left" vertical="center" wrapText="1"/>
      <protection locked="0"/>
    </xf>
    <xf numFmtId="0" fontId="52" fillId="9" borderId="17"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28" xfId="0" applyFont="1" applyFill="1" applyBorder="1" applyAlignment="1" applyProtection="1">
      <alignment horizontal="left" vertical="center" wrapText="1"/>
      <protection locked="0"/>
    </xf>
    <xf numFmtId="0" fontId="52" fillId="9" borderId="24" xfId="0" applyFont="1" applyFill="1" applyBorder="1" applyAlignment="1" applyProtection="1">
      <alignment horizontal="left" vertical="center" wrapText="1"/>
      <protection locked="0"/>
    </xf>
    <xf numFmtId="0" fontId="52" fillId="0" borderId="17" xfId="0" applyFont="1" applyBorder="1" applyAlignment="1">
      <alignment horizontal="center" vertical="center"/>
    </xf>
    <xf numFmtId="0" fontId="52" fillId="0" borderId="24" xfId="0" applyFont="1" applyBorder="1" applyAlignment="1">
      <alignment horizontal="center" vertical="center"/>
    </xf>
    <xf numFmtId="0" fontId="52" fillId="5" borderId="26" xfId="0" applyFont="1" applyFill="1" applyBorder="1" applyAlignment="1">
      <alignment horizontal="center"/>
    </xf>
    <xf numFmtId="0" fontId="52" fillId="5" borderId="0" xfId="0" applyFont="1" applyFill="1" applyBorder="1" applyAlignment="1">
      <alignment horizontal="center"/>
    </xf>
    <xf numFmtId="0" fontId="52" fillId="5" borderId="14" xfId="0" applyFont="1" applyFill="1" applyBorder="1" applyAlignment="1">
      <alignment horizontal="center"/>
    </xf>
    <xf numFmtId="0" fontId="51" fillId="0" borderId="26" xfId="0" applyFont="1" applyBorder="1" applyAlignment="1">
      <alignment vertical="center"/>
    </xf>
    <xf numFmtId="0" fontId="51" fillId="0" borderId="0" xfId="0" applyFont="1" applyBorder="1" applyAlignment="1">
      <alignment vertical="center"/>
    </xf>
    <xf numFmtId="0" fontId="52" fillId="0" borderId="22" xfId="0" applyFont="1" applyBorder="1" applyAlignment="1">
      <alignment horizontal="center" vertical="center"/>
    </xf>
    <xf numFmtId="0" fontId="52" fillId="0" borderId="20" xfId="0" applyFont="1" applyBorder="1" applyAlignment="1">
      <alignment horizontal="center" vertical="center"/>
    </xf>
    <xf numFmtId="0" fontId="15" fillId="0" borderId="26" xfId="0" applyFont="1" applyBorder="1" applyAlignment="1">
      <alignment vertical="center"/>
    </xf>
    <xf numFmtId="0" fontId="15" fillId="0" borderId="0" xfId="0" applyFont="1" applyBorder="1" applyAlignment="1">
      <alignment vertical="center"/>
    </xf>
    <xf numFmtId="0" fontId="52" fillId="9" borderId="26" xfId="0" applyFont="1" applyFill="1" applyBorder="1" applyProtection="1">
      <protection locked="0"/>
    </xf>
    <xf numFmtId="0" fontId="52" fillId="9" borderId="14" xfId="0" applyFont="1" applyFill="1" applyBorder="1" applyProtection="1">
      <protection locked="0"/>
    </xf>
    <xf numFmtId="0" fontId="67" fillId="0" borderId="27" xfId="0" applyFont="1" applyBorder="1" applyAlignment="1">
      <alignment vertical="center"/>
    </xf>
    <xf numFmtId="0" fontId="67" fillId="0" borderId="17" xfId="0" applyFont="1" applyBorder="1" applyAlignment="1">
      <alignment vertical="center"/>
    </xf>
    <xf numFmtId="0" fontId="52" fillId="9" borderId="27" xfId="0" applyFont="1" applyFill="1" applyBorder="1" applyAlignment="1" applyProtection="1">
      <alignment horizontal="center"/>
      <protection locked="0"/>
    </xf>
    <xf numFmtId="0" fontId="52" fillId="9" borderId="17" xfId="0" applyFont="1" applyFill="1" applyBorder="1" applyAlignment="1" applyProtection="1">
      <alignment horizontal="center"/>
      <protection locked="0"/>
    </xf>
    <xf numFmtId="0" fontId="52" fillId="5" borderId="5" xfId="0" applyFont="1" applyFill="1" applyBorder="1" applyAlignment="1">
      <alignment horizontal="center"/>
    </xf>
    <xf numFmtId="0" fontId="52" fillId="5" borderId="8" xfId="0" applyFont="1" applyFill="1" applyBorder="1" applyAlignment="1">
      <alignment horizontal="center"/>
    </xf>
    <xf numFmtId="0" fontId="52" fillId="5" borderId="16" xfId="0" applyFont="1" applyFill="1" applyBorder="1" applyAlignment="1">
      <alignment horizontal="center"/>
    </xf>
    <xf numFmtId="0" fontId="54" fillId="5" borderId="22" xfId="0" applyFont="1" applyFill="1" applyBorder="1" applyAlignment="1">
      <alignment horizontal="center" vertical="center"/>
    </xf>
    <xf numFmtId="0" fontId="54" fillId="5" borderId="21" xfId="0" applyFont="1" applyFill="1" applyBorder="1" applyAlignment="1">
      <alignment horizontal="center" vertical="center"/>
    </xf>
    <xf numFmtId="0" fontId="54" fillId="5" borderId="20" xfId="0" applyFont="1" applyFill="1" applyBorder="1" applyAlignment="1">
      <alignment horizontal="center" vertical="center"/>
    </xf>
    <xf numFmtId="0" fontId="68" fillId="0" borderId="14" xfId="0" applyFont="1" applyBorder="1" applyAlignment="1">
      <alignment vertical="center"/>
    </xf>
    <xf numFmtId="0" fontId="55" fillId="0" borderId="18" xfId="0" applyFont="1" applyBorder="1" applyAlignment="1">
      <alignment vertical="center"/>
    </xf>
    <xf numFmtId="0" fontId="55" fillId="0" borderId="17" xfId="0" applyFont="1" applyBorder="1" applyAlignment="1">
      <alignment vertical="center"/>
    </xf>
    <xf numFmtId="0" fontId="75" fillId="0" borderId="26" xfId="0" applyFont="1" applyBorder="1" applyAlignment="1">
      <alignment vertical="center"/>
    </xf>
    <xf numFmtId="0" fontId="75" fillId="0" borderId="0" xfId="0" applyFont="1" applyBorder="1" applyAlignment="1">
      <alignment vertical="center"/>
    </xf>
    <xf numFmtId="0" fontId="75" fillId="0" borderId="14" xfId="0" applyFont="1" applyBorder="1" applyAlignment="1">
      <alignment vertical="center"/>
    </xf>
    <xf numFmtId="0" fontId="77" fillId="0" borderId="22" xfId="0" applyFont="1" applyBorder="1" applyAlignment="1">
      <alignment horizontal="center" vertical="center"/>
    </xf>
    <xf numFmtId="0" fontId="77" fillId="0" borderId="21" xfId="0" applyFont="1" applyBorder="1" applyAlignment="1">
      <alignment horizontal="center" vertical="center"/>
    </xf>
    <xf numFmtId="0" fontId="77" fillId="0" borderId="20" xfId="0" applyFont="1" applyBorder="1" applyAlignment="1">
      <alignment horizontal="center" vertical="center"/>
    </xf>
    <xf numFmtId="0" fontId="68" fillId="0" borderId="22" xfId="0" applyFont="1" applyBorder="1" applyAlignment="1">
      <alignment horizontal="center" vertical="center"/>
    </xf>
    <xf numFmtId="0" fontId="68" fillId="0" borderId="21" xfId="0" applyFont="1" applyBorder="1" applyAlignment="1">
      <alignment horizontal="center" vertical="center"/>
    </xf>
    <xf numFmtId="0" fontId="68" fillId="0" borderId="20" xfId="0" applyFont="1" applyBorder="1" applyAlignment="1">
      <alignment horizontal="center" vertical="center"/>
    </xf>
    <xf numFmtId="0" fontId="68" fillId="0" borderId="22" xfId="0" applyFont="1" applyBorder="1" applyAlignment="1">
      <alignment horizontal="center"/>
    </xf>
    <xf numFmtId="0" fontId="68" fillId="0" borderId="21" xfId="0" applyFont="1" applyBorder="1" applyAlignment="1">
      <alignment horizontal="center"/>
    </xf>
    <xf numFmtId="0" fontId="68" fillId="0" borderId="20" xfId="0" applyFont="1" applyBorder="1" applyAlignment="1">
      <alignment horizontal="center"/>
    </xf>
    <xf numFmtId="0" fontId="68" fillId="0" borderId="28" xfId="0" applyFont="1" applyBorder="1" applyAlignment="1">
      <alignment vertical="center"/>
    </xf>
    <xf numFmtId="0" fontId="68" fillId="5" borderId="22" xfId="0" applyFont="1" applyFill="1" applyBorder="1" applyAlignment="1">
      <alignment horizontal="center"/>
    </xf>
    <xf numFmtId="0" fontId="68" fillId="5" borderId="21" xfId="0" applyFont="1" applyFill="1" applyBorder="1" applyAlignment="1">
      <alignment horizontal="center"/>
    </xf>
    <xf numFmtId="0" fontId="68" fillId="5" borderId="20" xfId="0" applyFont="1" applyFill="1" applyBorder="1" applyAlignment="1">
      <alignment horizontal="center"/>
    </xf>
    <xf numFmtId="0" fontId="53" fillId="14" borderId="22" xfId="0" applyFont="1" applyFill="1" applyBorder="1" applyAlignment="1">
      <alignment horizontal="center" vertical="center"/>
    </xf>
    <xf numFmtId="0" fontId="53" fillId="14" borderId="21" xfId="0" applyFont="1" applyFill="1" applyBorder="1" applyAlignment="1">
      <alignment horizontal="center" vertical="center"/>
    </xf>
    <xf numFmtId="0" fontId="53" fillId="14" borderId="20" xfId="0" applyFont="1" applyFill="1" applyBorder="1" applyAlignment="1">
      <alignment horizontal="center" vertical="center"/>
    </xf>
    <xf numFmtId="0" fontId="51" fillId="0" borderId="78" xfId="0" applyFont="1" applyBorder="1" applyAlignment="1">
      <alignment horizontal="center"/>
    </xf>
    <xf numFmtId="0" fontId="51" fillId="0" borderId="79" xfId="0" applyFont="1" applyBorder="1" applyAlignment="1">
      <alignment horizontal="center"/>
    </xf>
    <xf numFmtId="0" fontId="51" fillId="0" borderId="80" xfId="0" applyFont="1" applyBorder="1" applyAlignment="1">
      <alignment horizontal="center"/>
    </xf>
    <xf numFmtId="0" fontId="51" fillId="0" borderId="22" xfId="0" applyFont="1" applyBorder="1" applyAlignment="1">
      <alignment horizontal="right" vertical="center"/>
    </xf>
    <xf numFmtId="0" fontId="51" fillId="0" borderId="20" xfId="0" applyFont="1" applyBorder="1" applyAlignment="1">
      <alignment horizontal="right" vertical="center"/>
    </xf>
    <xf numFmtId="0" fontId="51" fillId="9" borderId="22" xfId="0" applyFont="1" applyFill="1" applyBorder="1" applyAlignment="1">
      <alignment horizontal="center" vertical="center"/>
    </xf>
    <xf numFmtId="0" fontId="51" fillId="9" borderId="21" xfId="0" applyFont="1" applyFill="1" applyBorder="1" applyAlignment="1">
      <alignment horizontal="center" vertical="center"/>
    </xf>
    <xf numFmtId="0" fontId="51" fillId="9" borderId="20" xfId="0" applyFont="1" applyFill="1" applyBorder="1" applyAlignment="1">
      <alignment horizontal="center" vertical="center"/>
    </xf>
    <xf numFmtId="14" fontId="51" fillId="9" borderId="22" xfId="0" applyNumberFormat="1" applyFont="1" applyFill="1" applyBorder="1" applyAlignment="1" applyProtection="1">
      <alignment horizontal="center" vertical="center"/>
      <protection locked="0"/>
    </xf>
    <xf numFmtId="0" fontId="51" fillId="9" borderId="20" xfId="0" applyFont="1" applyFill="1" applyBorder="1" applyAlignment="1" applyProtection="1">
      <alignment horizontal="center" vertical="center"/>
      <protection locked="0"/>
    </xf>
    <xf numFmtId="0" fontId="52" fillId="5" borderId="54" xfId="0" applyFont="1" applyFill="1" applyBorder="1" applyAlignment="1">
      <alignment horizontal="center"/>
    </xf>
    <xf numFmtId="0" fontId="56" fillId="5" borderId="22" xfId="0" applyFont="1" applyFill="1" applyBorder="1" applyAlignment="1">
      <alignment horizontal="center"/>
    </xf>
    <xf numFmtId="0" fontId="56" fillId="5" borderId="21" xfId="0" applyFont="1" applyFill="1" applyBorder="1" applyAlignment="1">
      <alignment horizontal="center"/>
    </xf>
    <xf numFmtId="0" fontId="56" fillId="5" borderId="20" xfId="0" applyFont="1" applyFill="1" applyBorder="1" applyAlignment="1">
      <alignment horizontal="center"/>
    </xf>
    <xf numFmtId="0" fontId="52" fillId="5" borderId="27" xfId="0" applyFont="1" applyFill="1" applyBorder="1" applyAlignment="1">
      <alignment horizontal="center"/>
    </xf>
    <xf numFmtId="0" fontId="52" fillId="5" borderId="21" xfId="0" applyFont="1" applyFill="1" applyBorder="1" applyAlignment="1">
      <alignment horizontal="center"/>
    </xf>
    <xf numFmtId="0" fontId="52" fillId="5" borderId="20" xfId="0" applyFont="1" applyFill="1" applyBorder="1" applyAlignment="1">
      <alignment horizontal="center"/>
    </xf>
    <xf numFmtId="0" fontId="52" fillId="5" borderId="49" xfId="0" applyFont="1" applyFill="1" applyBorder="1" applyAlignment="1">
      <alignment horizontal="center"/>
    </xf>
    <xf numFmtId="0" fontId="66" fillId="0" borderId="26" xfId="0" applyFont="1" applyBorder="1" applyAlignment="1">
      <alignment horizontal="center" vertical="center"/>
    </xf>
    <xf numFmtId="0" fontId="68" fillId="0" borderId="24" xfId="0" applyFont="1" applyBorder="1" applyAlignment="1">
      <alignment vertical="center"/>
    </xf>
    <xf numFmtId="0" fontId="52" fillId="5" borderId="22" xfId="0" applyFont="1" applyFill="1" applyBorder="1" applyAlignment="1">
      <alignment horizontal="center"/>
    </xf>
    <xf numFmtId="0" fontId="53" fillId="9" borderId="22" xfId="0" applyFont="1" applyFill="1" applyBorder="1" applyAlignment="1" applyProtection="1">
      <alignment horizontal="center" vertical="center"/>
      <protection locked="0"/>
    </xf>
    <xf numFmtId="0" fontId="53" fillId="9" borderId="21" xfId="0" applyFont="1" applyFill="1" applyBorder="1" applyAlignment="1" applyProtection="1">
      <alignment horizontal="center" vertical="center"/>
      <protection locked="0"/>
    </xf>
    <xf numFmtId="0" fontId="53" fillId="9" borderId="20" xfId="0" applyFont="1" applyFill="1" applyBorder="1" applyAlignment="1" applyProtection="1">
      <alignment horizontal="center" vertical="center"/>
      <protection locked="0"/>
    </xf>
    <xf numFmtId="0" fontId="0" fillId="25" borderId="5" xfId="0" applyFill="1" applyBorder="1" applyAlignment="1">
      <alignment horizontal="center"/>
    </xf>
    <xf numFmtId="0" fontId="0" fillId="25" borderId="8" xfId="0" applyFill="1" applyBorder="1" applyAlignment="1">
      <alignment horizontal="center"/>
    </xf>
    <xf numFmtId="0" fontId="0" fillId="25" borderId="4" xfId="0" applyFill="1" applyBorder="1" applyAlignment="1">
      <alignment horizontal="center"/>
    </xf>
    <xf numFmtId="0" fontId="0" fillId="5" borderId="5" xfId="0" applyFill="1" applyBorder="1" applyAlignment="1">
      <alignment horizontal="center"/>
    </xf>
    <xf numFmtId="0" fontId="0" fillId="5" borderId="8" xfId="0" applyFill="1" applyBorder="1" applyAlignment="1">
      <alignment horizontal="center"/>
    </xf>
    <xf numFmtId="0" fontId="0" fillId="5" borderId="4" xfId="0" applyFill="1" applyBorder="1" applyAlignment="1">
      <alignment horizontal="center"/>
    </xf>
    <xf numFmtId="0" fontId="0" fillId="12" borderId="5" xfId="0" applyFill="1" applyBorder="1" applyAlignment="1">
      <alignment horizontal="center"/>
    </xf>
    <xf numFmtId="0" fontId="0" fillId="12" borderId="8" xfId="0" applyFill="1" applyBorder="1" applyAlignment="1">
      <alignment horizontal="center"/>
    </xf>
    <xf numFmtId="0" fontId="0" fillId="12" borderId="4" xfId="0" applyFill="1" applyBorder="1" applyAlignment="1">
      <alignment horizontal="center"/>
    </xf>
    <xf numFmtId="0" fontId="0" fillId="23" borderId="5" xfId="14" applyFont="1" applyFill="1" applyBorder="1" applyAlignment="1">
      <alignment horizontal="center" vertical="center"/>
    </xf>
    <xf numFmtId="0" fontId="0" fillId="23" borderId="8" xfId="14" applyFont="1" applyFill="1" applyBorder="1" applyAlignment="1">
      <alignment horizontal="center" vertical="center"/>
    </xf>
    <xf numFmtId="0" fontId="0" fillId="23" borderId="4" xfId="14" applyFont="1" applyFill="1" applyBorder="1" applyAlignment="1">
      <alignment horizontal="center" vertical="center"/>
    </xf>
    <xf numFmtId="0" fontId="0" fillId="2" borderId="0" xfId="0" applyFill="1" applyAlignment="1">
      <alignment horizontal="center"/>
    </xf>
    <xf numFmtId="43" fontId="16" fillId="24" borderId="11" xfId="14" applyNumberFormat="1" applyFont="1" applyFill="1" applyBorder="1" applyAlignment="1" applyProtection="1">
      <alignment horizontal="center" vertical="center"/>
      <protection locked="0"/>
    </xf>
    <xf numFmtId="0" fontId="16" fillId="24" borderId="11" xfId="14" applyNumberFormat="1" applyFont="1" applyFill="1" applyBorder="1" applyAlignment="1" applyProtection="1">
      <alignment horizontal="center" vertical="center"/>
      <protection locked="0"/>
    </xf>
    <xf numFmtId="0" fontId="0" fillId="23" borderId="5" xfId="0" applyFill="1" applyBorder="1" applyAlignment="1">
      <alignment horizontal="center"/>
    </xf>
    <xf numFmtId="0" fontId="0" fillId="23" borderId="8" xfId="0" applyFill="1" applyBorder="1" applyAlignment="1">
      <alignment horizontal="center"/>
    </xf>
    <xf numFmtId="0" fontId="0" fillId="23" borderId="4" xfId="0" applyFill="1" applyBorder="1" applyAlignment="1">
      <alignment horizontal="center"/>
    </xf>
    <xf numFmtId="2" fontId="2" fillId="21" borderId="5" xfId="0" applyNumberFormat="1" applyFont="1" applyFill="1" applyBorder="1" applyAlignment="1" applyProtection="1">
      <alignment horizontal="center"/>
    </xf>
    <xf numFmtId="2" fontId="2" fillId="21" borderId="4" xfId="0" applyNumberFormat="1" applyFont="1" applyFill="1" applyBorder="1" applyAlignment="1" applyProtection="1">
      <alignment horizontal="center"/>
    </xf>
    <xf numFmtId="0" fontId="2" fillId="21" borderId="5" xfId="0" applyFont="1" applyFill="1" applyBorder="1" applyAlignment="1" applyProtection="1">
      <alignment horizontal="left" vertical="center"/>
    </xf>
    <xf numFmtId="0" fontId="2" fillId="21" borderId="8" xfId="0" applyFont="1" applyFill="1" applyBorder="1" applyAlignment="1" applyProtection="1">
      <alignment horizontal="left" vertical="center"/>
    </xf>
    <xf numFmtId="0" fontId="2" fillId="21" borderId="4" xfId="0" applyFont="1" applyFill="1" applyBorder="1" applyAlignment="1" applyProtection="1">
      <alignment horizontal="left" vertical="center"/>
    </xf>
    <xf numFmtId="0" fontId="36" fillId="6" borderId="10"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0" fillId="21" borderId="10" xfId="0" applyFill="1" applyBorder="1" applyAlignment="1">
      <alignment horizontal="right" vertical="center" wrapText="1"/>
    </xf>
    <xf numFmtId="0" fontId="0" fillId="21" borderId="12" xfId="0" applyFill="1" applyBorder="1" applyAlignment="1">
      <alignment horizontal="right" vertical="center" wrapText="1"/>
    </xf>
    <xf numFmtId="0" fontId="0" fillId="21" borderId="9" xfId="0" applyFill="1" applyBorder="1" applyAlignment="1">
      <alignment horizontal="right" vertical="center" wrapText="1"/>
    </xf>
    <xf numFmtId="0" fontId="0" fillId="21" borderId="3" xfId="0" applyFill="1" applyBorder="1" applyAlignment="1">
      <alignment horizontal="right" vertical="center" wrapText="1"/>
    </xf>
    <xf numFmtId="0" fontId="0" fillId="21" borderId="2" xfId="0" applyFill="1" applyBorder="1" applyAlignment="1">
      <alignment horizontal="right" vertical="center" wrapText="1"/>
    </xf>
    <xf numFmtId="0" fontId="0" fillId="21" borderId="1" xfId="0" applyFill="1" applyBorder="1" applyAlignment="1">
      <alignment horizontal="right" vertical="center" wrapText="1"/>
    </xf>
    <xf numFmtId="0" fontId="0" fillId="24" borderId="53" xfId="14" applyFont="1" applyFill="1" applyAlignment="1" applyProtection="1">
      <alignment horizontal="center" vertical="center"/>
      <protection locked="0"/>
    </xf>
    <xf numFmtId="2" fontId="2" fillId="3" borderId="5" xfId="0" applyNumberFormat="1" applyFont="1" applyFill="1" applyBorder="1" applyAlignment="1">
      <alignment horizontal="center"/>
    </xf>
    <xf numFmtId="2" fontId="2" fillId="3" borderId="4" xfId="0" applyNumberFormat="1" applyFont="1" applyFill="1" applyBorder="1" applyAlignment="1">
      <alignment horizontal="center"/>
    </xf>
    <xf numFmtId="0" fontId="2" fillId="5" borderId="11" xfId="0" applyFont="1" applyFill="1" applyBorder="1" applyAlignment="1">
      <alignment horizontal="right"/>
    </xf>
    <xf numFmtId="0" fontId="2" fillId="22" borderId="11" xfId="0" applyFont="1" applyFill="1" applyBorder="1" applyAlignment="1">
      <alignment horizontal="right"/>
    </xf>
    <xf numFmtId="0" fontId="0" fillId="3" borderId="5" xfId="0"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5" borderId="5" xfId="0" applyFill="1" applyBorder="1" applyAlignment="1">
      <alignment horizontal="center" vertical="center"/>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12" borderId="5" xfId="0" applyFill="1" applyBorder="1" applyAlignment="1">
      <alignment horizontal="center" vertical="center"/>
    </xf>
    <xf numFmtId="0" fontId="0" fillId="12" borderId="8" xfId="0" applyFill="1" applyBorder="1" applyAlignment="1">
      <alignment horizontal="center" vertical="center"/>
    </xf>
    <xf numFmtId="0" fontId="0" fillId="12" borderId="4" xfId="0" applyFill="1" applyBorder="1" applyAlignment="1">
      <alignment horizontal="center" vertical="center"/>
    </xf>
    <xf numFmtId="0" fontId="2" fillId="21" borderId="5" xfId="0" applyFont="1" applyFill="1" applyBorder="1" applyAlignment="1">
      <alignment horizontal="center"/>
    </xf>
    <xf numFmtId="0" fontId="2" fillId="21" borderId="8" xfId="0" applyFont="1" applyFill="1" applyBorder="1" applyAlignment="1">
      <alignment horizontal="center"/>
    </xf>
    <xf numFmtId="0" fontId="2" fillId="21" borderId="4" xfId="0" applyFont="1" applyFill="1" applyBorder="1" applyAlignment="1">
      <alignment horizontal="center"/>
    </xf>
    <xf numFmtId="0" fontId="0" fillId="2" borderId="10" xfId="0" applyFill="1" applyBorder="1" applyAlignment="1">
      <alignment horizontal="center"/>
    </xf>
    <xf numFmtId="0" fontId="0" fillId="2" borderId="62" xfId="0" applyFill="1" applyBorder="1" applyAlignment="1">
      <alignment horizontal="center"/>
    </xf>
    <xf numFmtId="0" fontId="0" fillId="2" borderId="3" xfId="0" applyFill="1" applyBorder="1" applyAlignment="1">
      <alignment horizontal="center"/>
    </xf>
    <xf numFmtId="0" fontId="0" fillId="2" borderId="0" xfId="0" applyFill="1" applyAlignment="1">
      <alignment horizontal="center" vertical="center"/>
    </xf>
    <xf numFmtId="0" fontId="0" fillId="2" borderId="0" xfId="0" applyFill="1" applyBorder="1" applyAlignment="1">
      <alignment horizontal="center"/>
    </xf>
    <xf numFmtId="0" fontId="0" fillId="2" borderId="61" xfId="0" applyFill="1" applyBorder="1" applyAlignment="1">
      <alignment horizontal="center"/>
    </xf>
    <xf numFmtId="0" fontId="0" fillId="2" borderId="1" xfId="0" applyFill="1" applyBorder="1" applyAlignment="1">
      <alignment horizontal="center"/>
    </xf>
    <xf numFmtId="0" fontId="0" fillId="21" borderId="11" xfId="0" applyFill="1" applyBorder="1" applyAlignment="1">
      <alignment horizontal="center"/>
    </xf>
    <xf numFmtId="0" fontId="2" fillId="21" borderId="5" xfId="0" applyFont="1" applyFill="1" applyBorder="1" applyAlignment="1" applyProtection="1">
      <alignment horizontal="left"/>
    </xf>
    <xf numFmtId="0" fontId="2" fillId="21" borderId="8" xfId="0" applyFont="1" applyFill="1" applyBorder="1" applyAlignment="1" applyProtection="1">
      <alignment horizontal="left"/>
    </xf>
    <xf numFmtId="0" fontId="2" fillId="21" borderId="4" xfId="0" applyFont="1" applyFill="1" applyBorder="1" applyAlignment="1" applyProtection="1">
      <alignment horizontal="left"/>
    </xf>
    <xf numFmtId="0" fontId="0" fillId="5" borderId="11" xfId="0" applyFill="1" applyBorder="1" applyAlignment="1">
      <alignment horizontal="center" vertical="center"/>
    </xf>
    <xf numFmtId="0" fontId="0" fillId="12" borderId="11" xfId="0" applyFill="1" applyBorder="1" applyAlignment="1">
      <alignment horizontal="center"/>
    </xf>
    <xf numFmtId="0" fontId="16" fillId="25" borderId="5" xfId="0" applyFont="1" applyFill="1" applyBorder="1" applyAlignment="1">
      <alignment horizontal="center"/>
    </xf>
    <xf numFmtId="0" fontId="16" fillId="25" borderId="8" xfId="0" applyFont="1" applyFill="1" applyBorder="1" applyAlignment="1">
      <alignment horizontal="center"/>
    </xf>
    <xf numFmtId="0" fontId="0" fillId="3" borderId="11" xfId="0" applyFill="1" applyBorder="1" applyAlignment="1">
      <alignment horizontal="right"/>
    </xf>
    <xf numFmtId="0" fontId="0" fillId="2" borderId="9" xfId="0" applyFill="1" applyBorder="1" applyAlignment="1">
      <alignment horizontal="center" vertical="center"/>
    </xf>
    <xf numFmtId="0" fontId="0" fillId="2" borderId="61" xfId="0" applyFill="1" applyBorder="1" applyAlignment="1">
      <alignment horizontal="center" vertical="center"/>
    </xf>
    <xf numFmtId="0" fontId="0" fillId="2" borderId="1" xfId="0" applyFill="1" applyBorder="1" applyAlignment="1">
      <alignment horizontal="center" vertical="center"/>
    </xf>
    <xf numFmtId="0" fontId="36" fillId="21" borderId="11" xfId="0" applyFont="1" applyFill="1" applyBorder="1" applyAlignment="1" applyProtection="1">
      <alignment horizontal="center" vertical="center"/>
    </xf>
    <xf numFmtId="0" fontId="15" fillId="0" borderId="28" xfId="0" applyFont="1" applyBorder="1" applyAlignment="1">
      <alignment horizontal="center"/>
    </xf>
    <xf numFmtId="0" fontId="4" fillId="3" borderId="92" xfId="0" applyFont="1" applyFill="1" applyBorder="1" applyAlignment="1">
      <alignment horizontal="right" vertical="center"/>
    </xf>
    <xf numFmtId="0" fontId="4" fillId="3" borderId="31" xfId="0" applyFont="1" applyFill="1" applyBorder="1" applyAlignment="1">
      <alignment horizontal="right" vertical="center"/>
    </xf>
    <xf numFmtId="0" fontId="18" fillId="3" borderId="43" xfId="0" applyFont="1" applyFill="1" applyBorder="1" applyAlignment="1">
      <alignment horizontal="left" vertical="center"/>
    </xf>
    <xf numFmtId="0" fontId="18" fillId="3" borderId="42" xfId="0" applyFont="1" applyFill="1" applyBorder="1" applyAlignment="1">
      <alignment horizontal="left" vertical="center"/>
    </xf>
    <xf numFmtId="0" fontId="18" fillId="9" borderId="11" xfId="0" applyFont="1" applyFill="1" applyBorder="1" applyAlignment="1" applyProtection="1">
      <alignment horizontal="center"/>
      <protection locked="0"/>
    </xf>
    <xf numFmtId="0" fontId="18" fillId="9" borderId="15" xfId="0" applyFont="1" applyFill="1" applyBorder="1" applyAlignment="1" applyProtection="1">
      <alignment horizontal="center"/>
      <protection locked="0"/>
    </xf>
    <xf numFmtId="44" fontId="28" fillId="3" borderId="22" xfId="13" applyFont="1" applyFill="1" applyBorder="1" applyAlignment="1" applyProtection="1">
      <alignment horizontal="center" vertical="center"/>
    </xf>
    <xf numFmtId="44" fontId="28" fillId="3" borderId="21" xfId="13" applyFont="1" applyFill="1" applyBorder="1" applyAlignment="1" applyProtection="1">
      <alignment horizontal="center" vertical="center"/>
    </xf>
    <xf numFmtId="44" fontId="28" fillId="3" borderId="20" xfId="13" applyFont="1" applyFill="1" applyBorder="1" applyAlignment="1" applyProtection="1">
      <alignment horizontal="center" vertical="center"/>
    </xf>
    <xf numFmtId="0" fontId="4" fillId="0" borderId="33" xfId="0" applyFont="1" applyBorder="1" applyAlignment="1">
      <alignment horizontal="center"/>
    </xf>
    <xf numFmtId="0" fontId="18" fillId="3" borderId="11" xfId="0" applyFont="1" applyFill="1" applyBorder="1" applyAlignment="1">
      <alignment horizontal="right"/>
    </xf>
    <xf numFmtId="0" fontId="7" fillId="9" borderId="11" xfId="0" applyFont="1" applyFill="1" applyBorder="1" applyAlignment="1" applyProtection="1">
      <alignment horizontal="left"/>
      <protection locked="0"/>
    </xf>
    <xf numFmtId="0" fontId="4" fillId="0" borderId="10" xfId="0" applyFont="1" applyBorder="1" applyAlignment="1">
      <alignment horizontal="center"/>
    </xf>
    <xf numFmtId="0" fontId="4" fillId="0" borderId="12" xfId="0" applyFont="1" applyBorder="1" applyAlignment="1">
      <alignment horizontal="center"/>
    </xf>
    <xf numFmtId="0" fontId="4" fillId="0" borderId="28" xfId="0" applyFont="1" applyBorder="1" applyAlignment="1">
      <alignment horizontal="center"/>
    </xf>
    <xf numFmtId="0" fontId="7" fillId="3" borderId="22" xfId="0" applyFont="1" applyFill="1" applyBorder="1" applyAlignment="1">
      <alignment horizontal="left" vertical="center"/>
    </xf>
    <xf numFmtId="0" fontId="7" fillId="3" borderId="21" xfId="0" applyFont="1" applyFill="1" applyBorder="1" applyAlignment="1">
      <alignment horizontal="left" vertical="center"/>
    </xf>
    <xf numFmtId="0" fontId="7" fillId="3" borderId="60" xfId="0" applyFont="1" applyFill="1" applyBorder="1" applyAlignment="1">
      <alignment horizontal="left" vertical="center"/>
    </xf>
    <xf numFmtId="0" fontId="18" fillId="9" borderId="45" xfId="0" applyFont="1" applyFill="1" applyBorder="1" applyAlignment="1" applyProtection="1">
      <alignment horizontal="center"/>
      <protection locked="0"/>
    </xf>
    <xf numFmtId="0" fontId="18" fillId="9" borderId="44" xfId="0" applyFont="1" applyFill="1" applyBorder="1" applyAlignment="1" applyProtection="1">
      <alignment horizontal="center"/>
      <protection locked="0"/>
    </xf>
    <xf numFmtId="0" fontId="18" fillId="3" borderId="27" xfId="0" applyFont="1" applyFill="1" applyBorder="1" applyAlignment="1">
      <alignment horizontal="left" vertical="center"/>
    </xf>
    <xf numFmtId="0" fontId="18" fillId="3" borderId="18" xfId="0" applyFont="1" applyFill="1" applyBorder="1" applyAlignment="1">
      <alignment horizontal="left" vertical="center"/>
    </xf>
    <xf numFmtId="0" fontId="18" fillId="9" borderId="6" xfId="0" applyFont="1" applyFill="1" applyBorder="1" applyAlignment="1" applyProtection="1">
      <alignment horizontal="center"/>
      <protection locked="0"/>
    </xf>
    <xf numFmtId="0" fontId="18" fillId="9" borderId="47" xfId="0" applyFont="1" applyFill="1" applyBorder="1" applyAlignment="1" applyProtection="1">
      <alignment horizontal="center"/>
      <protection locked="0"/>
    </xf>
    <xf numFmtId="0" fontId="18" fillId="3" borderId="43" xfId="0" applyFont="1" applyFill="1" applyBorder="1" applyAlignment="1">
      <alignment horizontal="left"/>
    </xf>
    <xf numFmtId="0" fontId="18" fillId="3" borderId="42" xfId="0" applyFont="1" applyFill="1" applyBorder="1" applyAlignment="1">
      <alignment horizontal="left"/>
    </xf>
    <xf numFmtId="9" fontId="18" fillId="3" borderId="11" xfId="0" applyNumberFormat="1" applyFont="1" applyFill="1" applyBorder="1" applyAlignment="1">
      <alignment horizontal="center" vertical="center"/>
    </xf>
    <xf numFmtId="9" fontId="18" fillId="3" borderId="15" xfId="0" applyNumberFormat="1" applyFont="1" applyFill="1" applyBorder="1" applyAlignment="1">
      <alignment horizontal="center" vertical="center"/>
    </xf>
    <xf numFmtId="0" fontId="18" fillId="3" borderId="39" xfId="0" applyFont="1" applyFill="1" applyBorder="1" applyAlignment="1">
      <alignment horizontal="left" vertical="center"/>
    </xf>
    <xf numFmtId="0" fontId="18" fillId="3" borderId="38" xfId="0" applyFont="1" applyFill="1" applyBorder="1" applyAlignment="1">
      <alignment horizontal="left" vertical="center"/>
    </xf>
    <xf numFmtId="166" fontId="18" fillId="9" borderId="11" xfId="0" applyNumberFormat="1" applyFont="1" applyFill="1" applyBorder="1" applyAlignment="1" applyProtection="1">
      <alignment horizontal="center"/>
      <protection locked="0"/>
    </xf>
    <xf numFmtId="166" fontId="18" fillId="9" borderId="15" xfId="0" applyNumberFormat="1" applyFont="1" applyFill="1" applyBorder="1" applyAlignment="1" applyProtection="1">
      <alignment horizontal="center"/>
      <protection locked="0"/>
    </xf>
    <xf numFmtId="0" fontId="18" fillId="3" borderId="46" xfId="0" applyFont="1" applyFill="1" applyBorder="1" applyAlignment="1">
      <alignment horizontal="left" vertical="center"/>
    </xf>
    <xf numFmtId="0" fontId="18" fillId="3" borderId="8" xfId="0" applyFont="1" applyFill="1" applyBorder="1" applyAlignment="1">
      <alignment horizontal="left" vertical="center"/>
    </xf>
    <xf numFmtId="168" fontId="18" fillId="3" borderId="11" xfId="0" applyNumberFormat="1" applyFont="1" applyFill="1" applyBorder="1" applyAlignment="1">
      <alignment horizontal="center" wrapText="1"/>
    </xf>
    <xf numFmtId="168" fontId="18" fillId="3" borderId="15" xfId="0" applyNumberFormat="1" applyFont="1" applyFill="1" applyBorder="1" applyAlignment="1">
      <alignment horizontal="center" wrapText="1"/>
    </xf>
    <xf numFmtId="9" fontId="18" fillId="3" borderId="11" xfId="0" applyNumberFormat="1" applyFont="1" applyFill="1" applyBorder="1" applyAlignment="1">
      <alignment horizontal="center"/>
    </xf>
    <xf numFmtId="9" fontId="18" fillId="3" borderId="15" xfId="0" applyNumberFormat="1" applyFont="1" applyFill="1" applyBorder="1" applyAlignment="1">
      <alignment horizontal="center"/>
    </xf>
    <xf numFmtId="167" fontId="4" fillId="0" borderId="0" xfId="0" applyNumberFormat="1" applyFont="1" applyAlignment="1">
      <alignment horizontal="center"/>
    </xf>
    <xf numFmtId="167" fontId="4" fillId="0" borderId="14" xfId="0" applyNumberFormat="1" applyFont="1" applyBorder="1" applyAlignment="1">
      <alignment horizontal="center"/>
    </xf>
    <xf numFmtId="0" fontId="18" fillId="3" borderId="46" xfId="0" applyFont="1" applyFill="1" applyBorder="1" applyAlignment="1">
      <alignment horizontal="left"/>
    </xf>
    <xf numFmtId="0" fontId="18" fillId="3" borderId="8" xfId="0" applyFont="1" applyFill="1" applyBorder="1" applyAlignment="1">
      <alignment horizontal="left"/>
    </xf>
    <xf numFmtId="0" fontId="4" fillId="0" borderId="0" xfId="0" applyFont="1" applyAlignment="1">
      <alignment horizontal="center" vertical="center"/>
    </xf>
    <xf numFmtId="0" fontId="4" fillId="0" borderId="14" xfId="0" applyFont="1" applyBorder="1" applyAlignment="1">
      <alignment horizontal="center" vertical="center"/>
    </xf>
    <xf numFmtId="165" fontId="110" fillId="3" borderId="22" xfId="0" applyNumberFormat="1" applyFont="1" applyFill="1" applyBorder="1" applyAlignment="1">
      <alignment horizontal="center"/>
    </xf>
    <xf numFmtId="165" fontId="110" fillId="3" borderId="21" xfId="0" applyNumberFormat="1" applyFont="1" applyFill="1" applyBorder="1" applyAlignment="1">
      <alignment horizontal="center"/>
    </xf>
    <xf numFmtId="165" fontId="110" fillId="3" borderId="20" xfId="0" applyNumberFormat="1" applyFont="1" applyFill="1" applyBorder="1" applyAlignment="1">
      <alignment horizontal="center"/>
    </xf>
    <xf numFmtId="0" fontId="28" fillId="3" borderId="27" xfId="0" applyFont="1" applyFill="1" applyBorder="1" applyAlignment="1">
      <alignment horizontal="center" vertical="center"/>
    </xf>
    <xf numFmtId="0" fontId="51" fillId="0" borderId="18" xfId="0" applyFont="1" applyBorder="1" applyAlignment="1">
      <alignment vertical="center"/>
    </xf>
    <xf numFmtId="0" fontId="51" fillId="0" borderId="17" xfId="0" applyFont="1" applyBorder="1" applyAlignment="1">
      <alignment vertical="center"/>
    </xf>
    <xf numFmtId="165" fontId="18" fillId="3" borderId="5" xfId="0" applyNumberFormat="1" applyFont="1" applyFill="1" applyBorder="1" applyAlignment="1">
      <alignment horizontal="center" vertical="center"/>
    </xf>
    <xf numFmtId="165" fontId="18" fillId="3" borderId="8" xfId="0" applyNumberFormat="1" applyFont="1" applyFill="1" applyBorder="1" applyAlignment="1">
      <alignment horizontal="center" vertical="center"/>
    </xf>
    <xf numFmtId="165" fontId="18" fillId="3" borderId="16" xfId="0" applyNumberFormat="1" applyFont="1" applyFill="1" applyBorder="1" applyAlignment="1">
      <alignment horizontal="center" vertical="center"/>
    </xf>
    <xf numFmtId="170" fontId="85" fillId="3" borderId="11" xfId="0" applyNumberFormat="1" applyFont="1" applyFill="1" applyBorder="1" applyAlignment="1">
      <alignment horizontal="center"/>
    </xf>
    <xf numFmtId="170" fontId="85" fillId="3" borderId="15" xfId="0" applyNumberFormat="1" applyFont="1" applyFill="1" applyBorder="1" applyAlignment="1">
      <alignment horizontal="center"/>
    </xf>
    <xf numFmtId="39" fontId="85" fillId="3" borderId="91" xfId="0" applyNumberFormat="1" applyFont="1" applyFill="1" applyBorder="1" applyAlignment="1">
      <alignment horizontal="center"/>
    </xf>
    <xf numFmtId="39" fontId="85" fillId="3" borderId="85" xfId="0" applyNumberFormat="1" applyFont="1" applyFill="1" applyBorder="1" applyAlignment="1">
      <alignment horizontal="center"/>
    </xf>
    <xf numFmtId="39" fontId="85" fillId="3" borderId="52" xfId="0" applyNumberFormat="1" applyFont="1" applyFill="1" applyBorder="1" applyAlignment="1">
      <alignment horizontal="center"/>
    </xf>
    <xf numFmtId="0" fontId="21" fillId="3" borderId="43" xfId="4" applyFont="1" applyFill="1" applyBorder="1" applyAlignment="1" applyProtection="1">
      <alignment horizontal="left" vertical="center"/>
    </xf>
    <xf numFmtId="0" fontId="21" fillId="3" borderId="42" xfId="4" applyFont="1" applyFill="1" applyBorder="1" applyAlignment="1" applyProtection="1">
      <alignment horizontal="left" vertical="center"/>
    </xf>
    <xf numFmtId="0" fontId="16" fillId="9" borderId="15" xfId="0" applyFont="1" applyFill="1" applyBorder="1" applyProtection="1">
      <protection locked="0"/>
    </xf>
    <xf numFmtId="0" fontId="16" fillId="3" borderId="43" xfId="0" applyFont="1" applyFill="1" applyBorder="1" applyAlignment="1">
      <alignment horizontal="left"/>
    </xf>
    <xf numFmtId="0" fontId="16" fillId="3" borderId="42" xfId="0" applyFont="1" applyFill="1" applyBorder="1" applyAlignment="1">
      <alignment horizontal="left"/>
    </xf>
    <xf numFmtId="0" fontId="7" fillId="9" borderId="22" xfId="0" applyFont="1" applyFill="1" applyBorder="1" applyAlignment="1">
      <alignment horizontal="center"/>
    </xf>
    <xf numFmtId="0" fontId="7" fillId="9" borderId="20" xfId="0" applyFont="1" applyFill="1" applyBorder="1" applyAlignment="1">
      <alignment horizontal="center"/>
    </xf>
    <xf numFmtId="0" fontId="6" fillId="7" borderId="22"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0" fillId="6" borderId="28" xfId="0" applyFill="1" applyBorder="1" applyAlignment="1">
      <alignment horizontal="center"/>
    </xf>
    <xf numFmtId="0" fontId="1" fillId="0" borderId="0" xfId="9" applyFont="1" applyAlignment="1">
      <alignment horizontal="left" vertical="center"/>
    </xf>
    <xf numFmtId="0" fontId="0" fillId="0" borderId="0" xfId="9" applyFont="1" applyAlignment="1">
      <alignment horizontal="left" vertical="center"/>
    </xf>
    <xf numFmtId="0" fontId="1" fillId="17" borderId="0" xfId="9" applyFont="1" applyFill="1" applyAlignment="1">
      <alignment horizontal="center" vertical="center"/>
    </xf>
    <xf numFmtId="0" fontId="16" fillId="0" borderId="0" xfId="9" applyFont="1" applyAlignment="1">
      <alignment horizontal="left" vertical="center" wrapText="1"/>
    </xf>
    <xf numFmtId="0" fontId="16" fillId="0" borderId="0" xfId="9" applyFont="1" applyAlignment="1">
      <alignment horizontal="left" vertical="center"/>
    </xf>
    <xf numFmtId="0" fontId="1" fillId="17" borderId="0" xfId="9" applyFont="1" applyFill="1" applyAlignment="1">
      <alignment horizontal="center"/>
    </xf>
    <xf numFmtId="0" fontId="1" fillId="0" borderId="22" xfId="9" applyFont="1" applyBorder="1" applyAlignment="1">
      <alignment horizontal="center"/>
    </xf>
    <xf numFmtId="0" fontId="1" fillId="0" borderId="21" xfId="9" applyFont="1" applyBorder="1" applyAlignment="1">
      <alignment horizontal="center"/>
    </xf>
    <xf numFmtId="0" fontId="1" fillId="0" borderId="20" xfId="9" applyFont="1" applyBorder="1" applyAlignment="1">
      <alignment horizontal="center"/>
    </xf>
    <xf numFmtId="0" fontId="1" fillId="0" borderId="0" xfId="9" applyFont="1" applyAlignment="1">
      <alignment horizontal="left" vertical="center" wrapText="1"/>
    </xf>
    <xf numFmtId="0" fontId="38" fillId="0" borderId="22" xfId="9" applyFont="1" applyBorder="1" applyAlignment="1">
      <alignment horizontal="center" vertical="center"/>
    </xf>
    <xf numFmtId="0" fontId="38" fillId="0" borderId="21" xfId="9" applyFont="1" applyBorder="1" applyAlignment="1">
      <alignment horizontal="center" vertical="center"/>
    </xf>
    <xf numFmtId="0" fontId="38" fillId="0" borderId="20" xfId="9" applyFont="1" applyBorder="1" applyAlignment="1">
      <alignment horizontal="center" vertical="center"/>
    </xf>
    <xf numFmtId="0" fontId="85" fillId="0" borderId="0" xfId="9" applyFont="1" applyAlignment="1">
      <alignment horizontal="center" vertical="center"/>
    </xf>
    <xf numFmtId="0" fontId="38" fillId="0" borderId="22" xfId="9" applyFont="1" applyBorder="1" applyAlignment="1">
      <alignment horizontal="center"/>
    </xf>
    <xf numFmtId="0" fontId="38" fillId="0" borderId="21" xfId="9" applyFont="1" applyBorder="1" applyAlignment="1">
      <alignment horizontal="center"/>
    </xf>
    <xf numFmtId="0" fontId="38" fillId="0" borderId="20" xfId="9" applyFont="1" applyBorder="1" applyAlignment="1">
      <alignment horizontal="center"/>
    </xf>
    <xf numFmtId="0" fontId="30" fillId="0" borderId="0" xfId="9" applyFont="1" applyAlignment="1">
      <alignment horizontal="right" vertical="center"/>
    </xf>
    <xf numFmtId="0" fontId="83" fillId="0" borderId="0" xfId="9" applyFont="1" applyAlignment="1">
      <alignment horizontal="center"/>
    </xf>
    <xf numFmtId="0" fontId="84" fillId="0" borderId="0" xfId="9" applyFont="1" applyAlignment="1">
      <alignment horizontal="center"/>
    </xf>
    <xf numFmtId="0" fontId="1" fillId="0" borderId="0" xfId="9" applyAlignment="1">
      <alignment horizontal="center"/>
    </xf>
    <xf numFmtId="0" fontId="1" fillId="0" borderId="0" xfId="9" applyFont="1" applyAlignment="1">
      <alignment horizontal="center" wrapText="1"/>
    </xf>
    <xf numFmtId="0" fontId="0" fillId="0" borderId="0" xfId="9" applyFont="1" applyAlignment="1">
      <alignment horizontal="left" vertical="center" wrapText="1"/>
    </xf>
    <xf numFmtId="0" fontId="36" fillId="0" borderId="37" xfId="9" applyFont="1" applyBorder="1" applyAlignment="1">
      <alignment horizontal="left" vertical="center"/>
    </xf>
    <xf numFmtId="0" fontId="36" fillId="0" borderId="36" xfId="9" applyFont="1" applyBorder="1" applyAlignment="1">
      <alignment horizontal="left" vertical="center"/>
    </xf>
    <xf numFmtId="0" fontId="36" fillId="0" borderId="35" xfId="9" applyFont="1" applyBorder="1" applyAlignment="1">
      <alignment horizontal="left" vertical="center"/>
    </xf>
    <xf numFmtId="0" fontId="38" fillId="0" borderId="37" xfId="9" applyFont="1" applyBorder="1" applyAlignment="1">
      <alignment horizontal="left" vertical="center"/>
    </xf>
    <xf numFmtId="0" fontId="38" fillId="0" borderId="36" xfId="9" applyFont="1" applyBorder="1" applyAlignment="1">
      <alignment horizontal="left" vertical="center"/>
    </xf>
    <xf numFmtId="0" fontId="38" fillId="0" borderId="35" xfId="9" applyFont="1" applyBorder="1" applyAlignment="1">
      <alignment horizontal="left" vertical="center"/>
    </xf>
    <xf numFmtId="0" fontId="1" fillId="0" borderId="0" xfId="9" applyFont="1" applyAlignment="1">
      <alignment horizontal="center" vertical="center" wrapText="1"/>
    </xf>
    <xf numFmtId="0" fontId="38" fillId="2" borderId="22" xfId="9" applyFont="1" applyFill="1" applyBorder="1" applyAlignment="1">
      <alignment horizontal="center" vertical="center"/>
    </xf>
    <xf numFmtId="0" fontId="38" fillId="2" borderId="21" xfId="9" applyFont="1" applyFill="1" applyBorder="1" applyAlignment="1">
      <alignment horizontal="center" vertical="center"/>
    </xf>
    <xf numFmtId="0" fontId="38" fillId="2" borderId="20" xfId="9" applyFont="1" applyFill="1" applyBorder="1" applyAlignment="1">
      <alignment horizontal="center" vertical="center"/>
    </xf>
    <xf numFmtId="0" fontId="1" fillId="0" borderId="0" xfId="9" applyFont="1" applyAlignment="1">
      <alignment horizontal="center" vertical="center"/>
    </xf>
    <xf numFmtId="0" fontId="41" fillId="2" borderId="0" xfId="16" applyFont="1" applyFill="1" applyAlignment="1" applyProtection="1">
      <alignment horizontal="left" vertical="center"/>
    </xf>
    <xf numFmtId="0" fontId="1" fillId="0" borderId="18" xfId="9" applyFont="1" applyBorder="1" applyAlignment="1">
      <alignment horizontal="center" vertical="center"/>
    </xf>
    <xf numFmtId="0" fontId="1" fillId="19" borderId="11" xfId="9" applyFill="1" applyBorder="1" applyAlignment="1">
      <alignment horizontal="center"/>
    </xf>
    <xf numFmtId="0" fontId="1" fillId="19" borderId="5" xfId="9" applyFill="1" applyBorder="1" applyAlignment="1">
      <alignment horizontal="center" vertical="center"/>
    </xf>
    <xf numFmtId="0" fontId="1" fillId="19" borderId="8" xfId="9" applyFill="1" applyBorder="1" applyAlignment="1">
      <alignment horizontal="center" vertical="center"/>
    </xf>
    <xf numFmtId="0" fontId="1" fillId="19" borderId="4" xfId="9" applyFill="1" applyBorder="1" applyAlignment="1">
      <alignment horizontal="center" vertical="center"/>
    </xf>
    <xf numFmtId="0" fontId="1" fillId="2" borderId="0" xfId="9" applyFont="1" applyFill="1" applyAlignment="1">
      <alignment horizontal="left" vertical="center"/>
    </xf>
    <xf numFmtId="0" fontId="30" fillId="0" borderId="0" xfId="9" applyFont="1" applyAlignment="1">
      <alignment horizontal="right"/>
    </xf>
    <xf numFmtId="0" fontId="40" fillId="0" borderId="0" xfId="9" applyFont="1" applyAlignment="1">
      <alignment horizontal="center"/>
    </xf>
    <xf numFmtId="0" fontId="85" fillId="0" borderId="0" xfId="9" applyFont="1" applyAlignment="1">
      <alignment horizontal="center"/>
    </xf>
    <xf numFmtId="49" fontId="1" fillId="0" borderId="0" xfId="9" applyNumberFormat="1" applyFont="1" applyAlignment="1">
      <alignment horizontal="left" vertical="center" wrapText="1"/>
    </xf>
    <xf numFmtId="0" fontId="1" fillId="0" borderId="0" xfId="9" applyFont="1" applyAlignment="1">
      <alignment horizontal="center"/>
    </xf>
    <xf numFmtId="0" fontId="1" fillId="0" borderId="12" xfId="9" applyBorder="1" applyAlignment="1">
      <alignment horizontal="center"/>
    </xf>
    <xf numFmtId="0" fontId="2" fillId="0" borderId="0" xfId="9" applyFont="1" applyAlignment="1">
      <alignment horizontal="left" vertical="center"/>
    </xf>
    <xf numFmtId="0" fontId="2" fillId="0" borderId="0" xfId="9" applyFont="1" applyAlignment="1">
      <alignment horizontal="center" vertical="center"/>
    </xf>
    <xf numFmtId="0" fontId="36" fillId="0" borderId="0" xfId="9" applyFont="1" applyAlignment="1">
      <alignment horizontal="right" vertical="center"/>
    </xf>
    <xf numFmtId="0" fontId="29" fillId="0" borderId="0" xfId="9" applyFont="1" applyBorder="1" applyAlignment="1">
      <alignment horizontal="left" vertical="center" wrapText="1"/>
    </xf>
    <xf numFmtId="0" fontId="29" fillId="0" borderId="0" xfId="9" applyFont="1" applyBorder="1" applyAlignment="1">
      <alignment horizontal="center"/>
    </xf>
    <xf numFmtId="0" fontId="36" fillId="0" borderId="0" xfId="9" applyFont="1" applyBorder="1" applyAlignment="1">
      <alignment horizontal="left" vertical="center"/>
    </xf>
    <xf numFmtId="0" fontId="102" fillId="2" borderId="0" xfId="9" applyFont="1" applyFill="1" applyBorder="1" applyAlignment="1">
      <alignment horizontal="left" vertical="center" wrapText="1"/>
    </xf>
    <xf numFmtId="0" fontId="102" fillId="0" borderId="0" xfId="9" applyFont="1" applyBorder="1" applyAlignment="1">
      <alignment horizontal="left" wrapText="1"/>
    </xf>
    <xf numFmtId="0" fontId="102" fillId="0" borderId="0" xfId="9" applyFont="1" applyBorder="1" applyAlignment="1">
      <alignment horizontal="left" vertical="center" wrapText="1"/>
    </xf>
    <xf numFmtId="0" fontId="115" fillId="2" borderId="0" xfId="16" applyFont="1" applyFill="1" applyBorder="1" applyAlignment="1" applyProtection="1">
      <alignment horizontal="center" vertical="center"/>
    </xf>
    <xf numFmtId="0" fontId="16" fillId="19" borderId="10" xfId="16" applyFont="1" applyFill="1" applyBorder="1" applyAlignment="1" applyProtection="1">
      <alignment horizontal="center" vertical="top" wrapText="1"/>
    </xf>
    <xf numFmtId="0" fontId="41" fillId="19" borderId="12" xfId="16" applyFill="1" applyBorder="1" applyAlignment="1" applyProtection="1">
      <alignment horizontal="center" vertical="top" wrapText="1"/>
    </xf>
    <xf numFmtId="0" fontId="41" fillId="19" borderId="9" xfId="16" applyFill="1" applyBorder="1" applyAlignment="1" applyProtection="1">
      <alignment horizontal="center" vertical="top" wrapText="1"/>
    </xf>
    <xf numFmtId="0" fontId="41" fillId="19" borderId="62" xfId="16" applyFill="1" applyBorder="1" applyAlignment="1" applyProtection="1">
      <alignment horizontal="center" vertical="top" wrapText="1"/>
    </xf>
    <xf numFmtId="0" fontId="41" fillId="19" borderId="0" xfId="16" applyFill="1" applyBorder="1" applyAlignment="1" applyProtection="1">
      <alignment horizontal="center" vertical="top" wrapText="1"/>
    </xf>
    <xf numFmtId="0" fontId="41" fillId="19" borderId="61" xfId="16" applyFill="1" applyBorder="1" applyAlignment="1" applyProtection="1">
      <alignment horizontal="center" vertical="top" wrapText="1"/>
    </xf>
    <xf numFmtId="0" fontId="41" fillId="19" borderId="3" xfId="16" applyFill="1" applyBorder="1" applyAlignment="1" applyProtection="1">
      <alignment horizontal="center" vertical="top" wrapText="1"/>
    </xf>
    <xf numFmtId="0" fontId="41" fillId="19" borderId="2" xfId="16" applyFill="1" applyBorder="1" applyAlignment="1" applyProtection="1">
      <alignment horizontal="center" vertical="top" wrapText="1"/>
    </xf>
    <xf numFmtId="0" fontId="41" fillId="19" borderId="1" xfId="16" applyFill="1" applyBorder="1" applyAlignment="1" applyProtection="1">
      <alignment horizontal="center" vertical="top" wrapText="1"/>
    </xf>
    <xf numFmtId="0" fontId="55" fillId="0" borderId="0" xfId="9" applyFont="1" applyAlignment="1">
      <alignment horizontal="center" vertical="center"/>
    </xf>
    <xf numFmtId="0" fontId="28" fillId="0" borderId="0" xfId="9" applyFont="1" applyAlignment="1">
      <alignment horizontal="center"/>
    </xf>
    <xf numFmtId="0" fontId="31" fillId="0" borderId="0" xfId="9" applyFont="1" applyAlignment="1">
      <alignment horizontal="center"/>
    </xf>
    <xf numFmtId="0" fontId="118" fillId="0" borderId="0" xfId="9" applyFont="1" applyAlignment="1">
      <alignment horizontal="center"/>
    </xf>
    <xf numFmtId="0" fontId="117" fillId="0" borderId="0" xfId="9" applyFont="1" applyAlignment="1">
      <alignment horizontal="center"/>
    </xf>
    <xf numFmtId="0" fontId="2" fillId="0" borderId="0" xfId="9" applyFont="1" applyAlignment="1">
      <alignment horizontal="right"/>
    </xf>
    <xf numFmtId="0" fontId="30" fillId="5" borderId="27" xfId="0" applyFont="1" applyFill="1" applyBorder="1" applyAlignment="1" applyProtection="1">
      <alignment horizontal="right" vertical="top" wrapText="1"/>
    </xf>
    <xf numFmtId="0" fontId="30" fillId="5" borderId="25" xfId="0" applyFont="1" applyFill="1" applyBorder="1" applyAlignment="1" applyProtection="1">
      <alignment horizontal="right" vertical="top" wrapText="1"/>
    </xf>
    <xf numFmtId="0" fontId="30" fillId="5" borderId="18" xfId="0" applyFont="1" applyFill="1" applyBorder="1" applyAlignment="1" applyProtection="1">
      <alignment horizontal="left" vertical="top" wrapText="1"/>
    </xf>
    <xf numFmtId="0" fontId="30" fillId="5" borderId="17" xfId="0" applyFont="1" applyFill="1" applyBorder="1" applyAlignment="1" applyProtection="1">
      <alignment horizontal="left" vertical="top" wrapText="1"/>
    </xf>
    <xf numFmtId="0" fontId="30" fillId="5" borderId="28" xfId="0" applyFont="1" applyFill="1" applyBorder="1" applyAlignment="1" applyProtection="1">
      <alignment horizontal="left" vertical="top" wrapText="1"/>
    </xf>
    <xf numFmtId="0" fontId="30" fillId="5" borderId="24" xfId="0" applyFont="1" applyFill="1" applyBorder="1" applyAlignment="1" applyProtection="1">
      <alignment horizontal="left" vertical="top" wrapText="1"/>
    </xf>
    <xf numFmtId="0" fontId="87" fillId="5" borderId="22" xfId="16" applyFont="1" applyFill="1" applyBorder="1" applyAlignment="1" applyProtection="1">
      <alignment horizontal="center" vertical="center" wrapText="1"/>
      <protection locked="0"/>
    </xf>
    <xf numFmtId="0" fontId="87" fillId="5" borderId="21" xfId="16" applyFont="1" applyFill="1" applyBorder="1" applyAlignment="1" applyProtection="1">
      <alignment horizontal="center" vertical="center" wrapText="1"/>
      <protection locked="0"/>
    </xf>
    <xf numFmtId="0" fontId="87" fillId="5" borderId="20" xfId="16" applyFont="1" applyFill="1" applyBorder="1" applyAlignment="1" applyProtection="1">
      <alignment horizontal="center" vertical="center" wrapText="1"/>
      <protection locked="0"/>
    </xf>
    <xf numFmtId="0" fontId="30" fillId="5" borderId="18" xfId="0" applyFont="1" applyFill="1" applyBorder="1" applyAlignment="1" applyProtection="1">
      <alignment horizontal="left" vertical="center" wrapText="1"/>
    </xf>
    <xf numFmtId="0" fontId="30" fillId="5" borderId="17" xfId="0" applyFont="1" applyFill="1" applyBorder="1" applyAlignment="1" applyProtection="1">
      <alignment horizontal="left" vertical="center" wrapText="1"/>
    </xf>
    <xf numFmtId="0" fontId="30" fillId="5" borderId="28" xfId="0" applyFont="1" applyFill="1" applyBorder="1" applyAlignment="1" applyProtection="1">
      <alignment horizontal="left" vertical="center" wrapText="1"/>
    </xf>
    <xf numFmtId="0" fontId="30" fillId="5" borderId="24" xfId="0" applyFont="1" applyFill="1" applyBorder="1" applyAlignment="1" applyProtection="1">
      <alignment horizontal="left" vertical="center" wrapText="1"/>
    </xf>
    <xf numFmtId="0" fontId="0" fillId="20" borderId="27" xfId="0" applyFill="1" applyBorder="1" applyAlignment="1" applyProtection="1">
      <alignment horizontal="right" vertical="center"/>
    </xf>
    <xf numFmtId="0" fontId="0" fillId="20" borderId="25" xfId="0" applyFill="1" applyBorder="1" applyAlignment="1" applyProtection="1">
      <alignment horizontal="right" vertical="center"/>
    </xf>
    <xf numFmtId="0" fontId="30" fillId="20" borderId="18" xfId="0" applyFont="1" applyFill="1" applyBorder="1" applyAlignment="1" applyProtection="1">
      <alignment horizontal="left" vertical="center"/>
    </xf>
    <xf numFmtId="0" fontId="30" fillId="20" borderId="17" xfId="0" applyFont="1" applyFill="1" applyBorder="1" applyAlignment="1" applyProtection="1">
      <alignment horizontal="left" vertical="center"/>
    </xf>
    <xf numFmtId="0" fontId="30" fillId="20" borderId="28" xfId="0" applyFont="1" applyFill="1" applyBorder="1" applyAlignment="1" applyProtection="1">
      <alignment horizontal="left" vertical="center"/>
    </xf>
    <xf numFmtId="0" fontId="30" fillId="20" borderId="24" xfId="0" applyFont="1" applyFill="1" applyBorder="1" applyAlignment="1" applyProtection="1">
      <alignment horizontal="left" vertical="center"/>
    </xf>
    <xf numFmtId="0" fontId="87" fillId="20" borderId="22" xfId="16" applyFont="1" applyFill="1" applyBorder="1" applyAlignment="1" applyProtection="1">
      <alignment horizontal="center" vertical="center" wrapText="1"/>
      <protection locked="0"/>
    </xf>
    <xf numFmtId="0" fontId="87" fillId="20" borderId="21" xfId="16" applyFont="1" applyFill="1" applyBorder="1" applyAlignment="1" applyProtection="1">
      <alignment horizontal="center" vertical="center" wrapText="1"/>
      <protection locked="0"/>
    </xf>
    <xf numFmtId="0" fontId="87" fillId="20" borderId="20" xfId="16" applyFont="1" applyFill="1" applyBorder="1" applyAlignment="1" applyProtection="1">
      <alignment horizontal="center" vertical="center" wrapText="1"/>
      <protection locked="0"/>
    </xf>
    <xf numFmtId="0" fontId="31" fillId="5" borderId="27" xfId="0" applyFont="1" applyFill="1" applyBorder="1" applyAlignment="1" applyProtection="1">
      <alignment horizontal="left" vertical="center" wrapText="1"/>
    </xf>
    <xf numFmtId="0" fontId="31" fillId="5" borderId="18" xfId="0" applyFont="1" applyFill="1" applyBorder="1" applyAlignment="1" applyProtection="1">
      <alignment horizontal="left" vertical="center" wrapText="1"/>
    </xf>
    <xf numFmtId="0" fontId="31" fillId="5" borderId="17" xfId="0" applyFont="1" applyFill="1" applyBorder="1" applyAlignment="1" applyProtection="1">
      <alignment horizontal="left" vertical="center" wrapText="1"/>
    </xf>
    <xf numFmtId="0" fontId="31" fillId="5" borderId="25" xfId="0" applyFont="1" applyFill="1" applyBorder="1" applyAlignment="1" applyProtection="1">
      <alignment horizontal="left" vertical="center" wrapText="1"/>
    </xf>
    <xf numFmtId="0" fontId="31" fillId="5" borderId="28" xfId="0" applyFont="1" applyFill="1" applyBorder="1" applyAlignment="1" applyProtection="1">
      <alignment horizontal="left" vertical="center" wrapText="1"/>
    </xf>
    <xf numFmtId="0" fontId="31" fillId="5" borderId="24" xfId="0" applyFont="1" applyFill="1" applyBorder="1" applyAlignment="1" applyProtection="1">
      <alignment horizontal="left" vertical="center" wrapText="1"/>
    </xf>
    <xf numFmtId="44" fontId="2" fillId="19" borderId="27" xfId="13" applyFont="1" applyFill="1" applyBorder="1" applyAlignment="1" applyProtection="1">
      <alignment horizontal="center" vertical="center"/>
    </xf>
    <xf numFmtId="44" fontId="2" fillId="19" borderId="17" xfId="13" applyFont="1" applyFill="1" applyBorder="1" applyAlignment="1" applyProtection="1">
      <alignment horizontal="center" vertical="center"/>
    </xf>
    <xf numFmtId="44" fontId="2" fillId="19" borderId="25" xfId="13" applyFont="1" applyFill="1" applyBorder="1" applyAlignment="1" applyProtection="1">
      <alignment horizontal="center" vertical="center"/>
    </xf>
    <xf numFmtId="44" fontId="2" fillId="19" borderId="24" xfId="13" applyFont="1" applyFill="1" applyBorder="1" applyAlignment="1" applyProtection="1">
      <alignment horizontal="center" vertical="center"/>
    </xf>
    <xf numFmtId="0" fontId="2" fillId="19" borderId="27" xfId="13" applyNumberFormat="1" applyFont="1" applyFill="1" applyBorder="1" applyAlignment="1" applyProtection="1">
      <alignment horizontal="left" vertical="center" wrapText="1"/>
      <protection locked="0"/>
    </xf>
    <xf numFmtId="0" fontId="2" fillId="19" borderId="18" xfId="13" applyNumberFormat="1" applyFont="1" applyFill="1" applyBorder="1" applyAlignment="1" applyProtection="1">
      <alignment horizontal="left" vertical="center" wrapText="1"/>
      <protection locked="0"/>
    </xf>
    <xf numFmtId="0" fontId="2" fillId="19" borderId="17" xfId="13" applyNumberFormat="1" applyFont="1" applyFill="1" applyBorder="1" applyAlignment="1" applyProtection="1">
      <alignment horizontal="left" vertical="center" wrapText="1"/>
      <protection locked="0"/>
    </xf>
    <xf numFmtId="0" fontId="2" fillId="19" borderId="25" xfId="13" applyNumberFormat="1" applyFont="1" applyFill="1" applyBorder="1" applyAlignment="1" applyProtection="1">
      <alignment horizontal="left" vertical="center" wrapText="1"/>
      <protection locked="0"/>
    </xf>
    <xf numFmtId="0" fontId="2" fillId="19" borderId="28" xfId="13" applyNumberFormat="1" applyFont="1" applyFill="1" applyBorder="1" applyAlignment="1" applyProtection="1">
      <alignment horizontal="left" vertical="center" wrapText="1"/>
      <protection locked="0"/>
    </xf>
    <xf numFmtId="0" fontId="2" fillId="19" borderId="24" xfId="13" applyNumberFormat="1" applyFont="1" applyFill="1" applyBorder="1" applyAlignment="1" applyProtection="1">
      <alignment horizontal="left" vertical="center" wrapText="1"/>
      <protection locked="0"/>
    </xf>
    <xf numFmtId="0" fontId="36" fillId="5" borderId="22" xfId="0" applyFont="1" applyFill="1" applyBorder="1" applyAlignment="1" applyProtection="1">
      <alignment horizontal="center"/>
    </xf>
    <xf numFmtId="0" fontId="36" fillId="5" borderId="21" xfId="0" applyFont="1" applyFill="1" applyBorder="1" applyAlignment="1" applyProtection="1">
      <alignment horizontal="center"/>
    </xf>
    <xf numFmtId="0" fontId="36" fillId="5" borderId="20" xfId="0" applyFont="1" applyFill="1" applyBorder="1" applyAlignment="1" applyProtection="1">
      <alignment horizontal="center"/>
    </xf>
    <xf numFmtId="0" fontId="31" fillId="20" borderId="23" xfId="0" applyFont="1" applyFill="1" applyBorder="1" applyAlignment="1" applyProtection="1">
      <alignment horizontal="left" vertical="center" wrapText="1"/>
    </xf>
    <xf numFmtId="0" fontId="31" fillId="20" borderId="49" xfId="0" applyFont="1" applyFill="1" applyBorder="1" applyAlignment="1" applyProtection="1">
      <alignment horizontal="left" vertical="center" wrapText="1"/>
    </xf>
    <xf numFmtId="0" fontId="36" fillId="20" borderId="27" xfId="0" applyFont="1" applyFill="1" applyBorder="1" applyAlignment="1" applyProtection="1">
      <alignment horizontal="center" vertical="center" wrapText="1"/>
    </xf>
    <xf numFmtId="0" fontId="36" fillId="20" borderId="18" xfId="0" applyFont="1" applyFill="1" applyBorder="1" applyAlignment="1" applyProtection="1">
      <alignment horizontal="center" vertical="center" wrapText="1"/>
    </xf>
    <xf numFmtId="0" fontId="36" fillId="20" borderId="17" xfId="0" applyFont="1" applyFill="1" applyBorder="1" applyAlignment="1" applyProtection="1">
      <alignment horizontal="center" vertical="center" wrapText="1"/>
    </xf>
    <xf numFmtId="0" fontId="36" fillId="20" borderId="25" xfId="0" applyFont="1" applyFill="1" applyBorder="1" applyAlignment="1" applyProtection="1">
      <alignment horizontal="center" vertical="center" wrapText="1"/>
    </xf>
    <xf numFmtId="0" fontId="36" fillId="20" borderId="28" xfId="0" applyFont="1" applyFill="1" applyBorder="1" applyAlignment="1" applyProtection="1">
      <alignment horizontal="center" vertical="center" wrapText="1"/>
    </xf>
    <xf numFmtId="0" fontId="36" fillId="20" borderId="24" xfId="0" applyFont="1" applyFill="1" applyBorder="1" applyAlignment="1" applyProtection="1">
      <alignment horizontal="center" vertical="center" wrapText="1"/>
    </xf>
    <xf numFmtId="0" fontId="0" fillId="5" borderId="27" xfId="0" applyFill="1" applyBorder="1" applyAlignment="1" applyProtection="1">
      <alignment horizontal="right" vertical="center"/>
    </xf>
    <xf numFmtId="0" fontId="0" fillId="5" borderId="25" xfId="0" applyFill="1" applyBorder="1" applyAlignment="1" applyProtection="1">
      <alignment horizontal="right" vertical="center"/>
    </xf>
    <xf numFmtId="0" fontId="30" fillId="5" borderId="18" xfId="0" applyFont="1" applyFill="1" applyBorder="1" applyAlignment="1" applyProtection="1">
      <alignment horizontal="left" vertical="center"/>
    </xf>
    <xf numFmtId="0" fontId="30" fillId="5" borderId="28" xfId="0" applyFont="1" applyFill="1" applyBorder="1" applyAlignment="1" applyProtection="1">
      <alignment horizontal="left" vertical="center"/>
    </xf>
    <xf numFmtId="0" fontId="87" fillId="5" borderId="18" xfId="16" applyFont="1" applyFill="1" applyBorder="1" applyAlignment="1" applyProtection="1">
      <alignment horizontal="left" vertical="center"/>
      <protection locked="0"/>
    </xf>
    <xf numFmtId="0" fontId="87" fillId="5" borderId="17" xfId="16" applyFont="1" applyFill="1" applyBorder="1" applyAlignment="1" applyProtection="1">
      <alignment horizontal="left" vertical="center"/>
      <protection locked="0"/>
    </xf>
    <xf numFmtId="0" fontId="87" fillId="5" borderId="28" xfId="16" applyFont="1" applyFill="1" applyBorder="1" applyAlignment="1" applyProtection="1">
      <alignment horizontal="left" vertical="center"/>
      <protection locked="0"/>
    </xf>
    <xf numFmtId="0" fontId="87" fillId="5" borderId="24" xfId="16" applyFont="1" applyFill="1" applyBorder="1" applyAlignment="1" applyProtection="1">
      <alignment horizontal="left" vertical="center"/>
      <protection locked="0"/>
    </xf>
    <xf numFmtId="0" fontId="30" fillId="20" borderId="19" xfId="0" applyFont="1" applyFill="1" applyBorder="1" applyAlignment="1" applyProtection="1">
      <alignment horizontal="center" vertical="center" wrapText="1"/>
    </xf>
    <xf numFmtId="0" fontId="31" fillId="5" borderId="27" xfId="0" applyFont="1" applyFill="1" applyBorder="1" applyAlignment="1" applyProtection="1">
      <alignment horizontal="center" vertical="center" wrapText="1"/>
    </xf>
    <xf numFmtId="0" fontId="31" fillId="5" borderId="18" xfId="0"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31" fillId="5" borderId="25" xfId="0" applyFont="1" applyFill="1" applyBorder="1" applyAlignment="1" applyProtection="1">
      <alignment horizontal="center" vertical="center" wrapText="1"/>
    </xf>
    <xf numFmtId="0" fontId="31" fillId="5" borderId="28" xfId="0" applyFont="1" applyFill="1" applyBorder="1" applyAlignment="1" applyProtection="1">
      <alignment horizontal="center" vertical="center" wrapText="1"/>
    </xf>
    <xf numFmtId="0" fontId="31" fillId="5" borderId="24" xfId="0" applyFont="1" applyFill="1" applyBorder="1" applyAlignment="1" applyProtection="1">
      <alignment horizontal="center" vertical="center" wrapText="1"/>
    </xf>
    <xf numFmtId="0" fontId="31" fillId="20" borderId="23" xfId="0" applyFont="1" applyFill="1" applyBorder="1" applyAlignment="1" applyProtection="1">
      <alignment horizontal="left" vertical="center"/>
    </xf>
    <xf numFmtId="0" fontId="31" fillId="20" borderId="49" xfId="0" applyFont="1" applyFill="1" applyBorder="1" applyAlignment="1" applyProtection="1">
      <alignment horizontal="left" vertical="center"/>
    </xf>
    <xf numFmtId="0" fontId="36" fillId="20" borderId="27" xfId="0" applyFont="1" applyFill="1" applyBorder="1" applyAlignment="1" applyProtection="1">
      <alignment horizontal="center" vertical="center"/>
    </xf>
    <xf numFmtId="0" fontId="36" fillId="20" borderId="18" xfId="0" applyFont="1" applyFill="1" applyBorder="1" applyAlignment="1" applyProtection="1">
      <alignment horizontal="center" vertical="center"/>
    </xf>
    <xf numFmtId="0" fontId="36" fillId="20" borderId="17" xfId="0" applyFont="1" applyFill="1" applyBorder="1" applyAlignment="1" applyProtection="1">
      <alignment horizontal="center" vertical="center"/>
    </xf>
    <xf numFmtId="0" fontId="2" fillId="5" borderId="23" xfId="0" applyFont="1" applyFill="1" applyBorder="1" applyAlignment="1" applyProtection="1">
      <alignment horizontal="left" vertical="center"/>
    </xf>
    <xf numFmtId="0" fontId="2" fillId="5" borderId="49" xfId="0" applyFont="1" applyFill="1" applyBorder="1" applyAlignment="1" applyProtection="1">
      <alignment horizontal="left" vertical="center"/>
    </xf>
    <xf numFmtId="0" fontId="30" fillId="5" borderId="27" xfId="0" applyFont="1" applyFill="1" applyBorder="1" applyAlignment="1" applyProtection="1">
      <alignment horizontal="right" vertical="center"/>
    </xf>
    <xf numFmtId="0" fontId="30" fillId="5" borderId="25" xfId="0" applyFont="1" applyFill="1" applyBorder="1" applyAlignment="1" applyProtection="1">
      <alignment horizontal="right" vertical="center"/>
    </xf>
    <xf numFmtId="0" fontId="30" fillId="5" borderId="17" xfId="0" applyFont="1" applyFill="1" applyBorder="1" applyAlignment="1" applyProtection="1">
      <alignment horizontal="left" vertical="center"/>
    </xf>
    <xf numFmtId="0" fontId="30" fillId="5" borderId="24" xfId="0" applyFont="1" applyFill="1" applyBorder="1" applyAlignment="1" applyProtection="1">
      <alignment horizontal="left" vertical="center"/>
    </xf>
    <xf numFmtId="0" fontId="87" fillId="20" borderId="22" xfId="16" applyFont="1" applyFill="1" applyBorder="1" applyAlignment="1" applyProtection="1">
      <alignment horizontal="left" vertical="center"/>
      <protection locked="0"/>
    </xf>
    <xf numFmtId="0" fontId="87" fillId="20" borderId="21" xfId="16" applyFont="1" applyFill="1" applyBorder="1" applyAlignment="1" applyProtection="1">
      <alignment horizontal="left" vertical="center"/>
      <protection locked="0"/>
    </xf>
    <xf numFmtId="0" fontId="87" fillId="20" borderId="20" xfId="16" applyFont="1" applyFill="1" applyBorder="1" applyAlignment="1" applyProtection="1">
      <alignment horizontal="left" vertical="center"/>
      <protection locked="0"/>
    </xf>
    <xf numFmtId="0" fontId="41" fillId="20" borderId="22" xfId="16" applyFill="1" applyBorder="1" applyAlignment="1" applyProtection="1">
      <alignment horizontal="left" vertical="center"/>
      <protection locked="0"/>
    </xf>
    <xf numFmtId="0" fontId="41" fillId="20" borderId="21" xfId="16" applyFill="1" applyBorder="1" applyAlignment="1" applyProtection="1">
      <alignment horizontal="left" vertical="center"/>
      <protection locked="0"/>
    </xf>
    <xf numFmtId="0" fontId="41" fillId="20" borderId="20" xfId="16" applyFill="1" applyBorder="1" applyAlignment="1" applyProtection="1">
      <alignment horizontal="left" vertical="center"/>
      <protection locked="0"/>
    </xf>
    <xf numFmtId="0" fontId="36" fillId="20" borderId="21" xfId="0" applyFont="1" applyFill="1" applyBorder="1" applyAlignment="1" applyProtection="1">
      <alignment horizontal="left" vertical="center"/>
    </xf>
    <xf numFmtId="0" fontId="36" fillId="20" borderId="20" xfId="0" applyFont="1" applyFill="1" applyBorder="1" applyAlignment="1" applyProtection="1">
      <alignment horizontal="left" vertical="center"/>
    </xf>
    <xf numFmtId="0" fontId="30" fillId="5" borderId="19" xfId="0" applyFont="1" applyFill="1" applyBorder="1" applyAlignment="1" applyProtection="1">
      <alignment horizontal="center" vertical="center" wrapText="1"/>
    </xf>
    <xf numFmtId="0" fontId="2" fillId="20" borderId="27" xfId="0" applyFont="1" applyFill="1" applyBorder="1" applyAlignment="1" applyProtection="1">
      <alignment horizontal="left" vertical="center" wrapText="1"/>
    </xf>
    <xf numFmtId="0" fontId="2" fillId="20" borderId="18" xfId="0" applyFont="1" applyFill="1" applyBorder="1" applyAlignment="1" applyProtection="1">
      <alignment horizontal="left" vertical="center" wrapText="1"/>
    </xf>
    <xf numFmtId="0" fontId="2" fillId="20" borderId="25" xfId="0" applyFont="1" applyFill="1" applyBorder="1" applyAlignment="1" applyProtection="1">
      <alignment horizontal="left" vertical="center" wrapText="1"/>
    </xf>
    <xf numFmtId="0" fontId="2" fillId="20" borderId="28" xfId="0" applyFont="1" applyFill="1" applyBorder="1" applyAlignment="1" applyProtection="1">
      <alignment horizontal="left" vertical="center" wrapText="1"/>
    </xf>
    <xf numFmtId="0" fontId="36" fillId="20" borderId="21" xfId="0" applyFont="1" applyFill="1" applyBorder="1" applyAlignment="1" applyProtection="1">
      <alignment horizontal="center" vertical="center"/>
    </xf>
    <xf numFmtId="0" fontId="0" fillId="20" borderId="21" xfId="0" applyFill="1" applyBorder="1" applyAlignment="1">
      <alignment horizontal="center"/>
    </xf>
    <xf numFmtId="0" fontId="0" fillId="20" borderId="20" xfId="0" applyFill="1" applyBorder="1" applyAlignment="1">
      <alignment horizontal="center"/>
    </xf>
    <xf numFmtId="0" fontId="87" fillId="20" borderId="22" xfId="16" applyFont="1" applyFill="1" applyBorder="1" applyAlignment="1">
      <alignment horizontal="center" vertical="center" wrapText="1"/>
    </xf>
    <xf numFmtId="0" fontId="87" fillId="20" borderId="21" xfId="16" applyFont="1" applyFill="1" applyBorder="1" applyAlignment="1">
      <alignment horizontal="center" vertical="center" wrapText="1"/>
    </xf>
    <xf numFmtId="0" fontId="87" fillId="20" borderId="20" xfId="16" applyFont="1" applyFill="1" applyBorder="1" applyAlignment="1">
      <alignment horizontal="center" vertical="center" wrapText="1"/>
    </xf>
    <xf numFmtId="0" fontId="2" fillId="20" borderId="23" xfId="0" applyFont="1" applyFill="1" applyBorder="1" applyAlignment="1" applyProtection="1">
      <alignment horizontal="left" vertical="center"/>
    </xf>
    <xf numFmtId="0" fontId="2" fillId="20" borderId="49" xfId="0" applyFont="1" applyFill="1" applyBorder="1" applyAlignment="1" applyProtection="1">
      <alignment horizontal="left" vertical="center"/>
    </xf>
    <xf numFmtId="0" fontId="2" fillId="19" borderId="27" xfId="13" applyNumberFormat="1" applyFont="1" applyFill="1" applyBorder="1" applyAlignment="1" applyProtection="1">
      <alignment horizontal="center" vertical="center" wrapText="1"/>
      <protection locked="0"/>
    </xf>
    <xf numFmtId="0" fontId="2" fillId="19" borderId="18" xfId="13" applyNumberFormat="1" applyFont="1" applyFill="1" applyBorder="1" applyAlignment="1" applyProtection="1">
      <alignment horizontal="center" vertical="center" wrapText="1"/>
      <protection locked="0"/>
    </xf>
    <xf numFmtId="0" fontId="2" fillId="19" borderId="17" xfId="13" applyNumberFormat="1" applyFont="1" applyFill="1" applyBorder="1" applyAlignment="1" applyProtection="1">
      <alignment horizontal="center" vertical="center" wrapText="1"/>
      <protection locked="0"/>
    </xf>
    <xf numFmtId="0" fontId="2" fillId="19" borderId="25" xfId="13" applyNumberFormat="1" applyFont="1" applyFill="1" applyBorder="1" applyAlignment="1" applyProtection="1">
      <alignment horizontal="center" vertical="center" wrapText="1"/>
      <protection locked="0"/>
    </xf>
    <xf numFmtId="0" fontId="2" fillId="19" borderId="28" xfId="13" applyNumberFormat="1" applyFont="1" applyFill="1" applyBorder="1" applyAlignment="1" applyProtection="1">
      <alignment horizontal="center" vertical="center" wrapText="1"/>
      <protection locked="0"/>
    </xf>
    <xf numFmtId="0" fontId="2" fillId="19" borderId="24" xfId="13" applyNumberFormat="1"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xf>
    <xf numFmtId="0" fontId="2" fillId="5" borderId="49" xfId="0" applyFont="1" applyFill="1" applyBorder="1" applyAlignment="1" applyProtection="1">
      <alignment horizontal="center" vertical="center"/>
    </xf>
    <xf numFmtId="0" fontId="30" fillId="5" borderId="27" xfId="0" applyFont="1" applyFill="1" applyBorder="1" applyAlignment="1" applyProtection="1">
      <alignment horizontal="center" vertical="center" wrapText="1"/>
    </xf>
    <xf numFmtId="0" fontId="30" fillId="5" borderId="18" xfId="0" applyFont="1" applyFill="1" applyBorder="1" applyAlignment="1" applyProtection="1">
      <alignment horizontal="center" vertical="center" wrapText="1"/>
    </xf>
    <xf numFmtId="0" fontId="30" fillId="5" borderId="17" xfId="0" applyFont="1" applyFill="1" applyBorder="1" applyAlignment="1" applyProtection="1">
      <alignment horizontal="center" vertical="center" wrapText="1"/>
    </xf>
    <xf numFmtId="0" fontId="30" fillId="5" borderId="26"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14" xfId="0" applyFont="1" applyFill="1" applyBorder="1" applyAlignment="1" applyProtection="1">
      <alignment horizontal="center" vertical="center" wrapText="1"/>
    </xf>
    <xf numFmtId="0" fontId="30" fillId="5" borderId="25" xfId="0" applyFont="1" applyFill="1" applyBorder="1" applyAlignment="1" applyProtection="1">
      <alignment horizontal="center" vertical="center" wrapText="1"/>
    </xf>
    <xf numFmtId="0" fontId="30" fillId="5" borderId="28" xfId="0" applyFont="1" applyFill="1" applyBorder="1" applyAlignment="1" applyProtection="1">
      <alignment horizontal="center" vertical="center" wrapText="1"/>
    </xf>
    <xf numFmtId="0" fontId="30" fillId="5" borderId="24" xfId="0" applyFont="1" applyFill="1" applyBorder="1" applyAlignment="1" applyProtection="1">
      <alignment horizontal="center" vertical="center" wrapText="1"/>
    </xf>
    <xf numFmtId="0" fontId="2" fillId="19" borderId="23" xfId="0" applyFont="1" applyFill="1" applyBorder="1" applyAlignment="1">
      <alignment horizontal="center"/>
    </xf>
    <xf numFmtId="0" fontId="2" fillId="19" borderId="49" xfId="0" applyFont="1" applyFill="1" applyBorder="1" applyAlignment="1">
      <alignment horizontal="center"/>
    </xf>
    <xf numFmtId="0" fontId="86" fillId="20" borderId="22" xfId="0" applyFont="1" applyFill="1" applyBorder="1" applyAlignment="1">
      <alignment horizontal="center"/>
    </xf>
    <xf numFmtId="0" fontId="86" fillId="20" borderId="21" xfId="0" applyFont="1" applyFill="1" applyBorder="1" applyAlignment="1">
      <alignment horizontal="center"/>
    </xf>
    <xf numFmtId="0" fontId="86" fillId="20" borderId="20" xfId="0" applyFont="1" applyFill="1" applyBorder="1" applyAlignment="1">
      <alignment horizontal="center"/>
    </xf>
    <xf numFmtId="0" fontId="92" fillId="3" borderId="22" xfId="0" applyFont="1" applyFill="1" applyBorder="1" applyAlignment="1" applyProtection="1">
      <alignment horizontal="left" vertical="center" wrapText="1"/>
    </xf>
    <xf numFmtId="0" fontId="92" fillId="3" borderId="21" xfId="0" applyFont="1" applyFill="1" applyBorder="1" applyAlignment="1" applyProtection="1">
      <alignment horizontal="left" vertical="center" wrapText="1"/>
    </xf>
    <xf numFmtId="0" fontId="92" fillId="3" borderId="20" xfId="0" applyFont="1" applyFill="1" applyBorder="1" applyAlignment="1" applyProtection="1">
      <alignment horizontal="left" vertical="center" wrapText="1"/>
    </xf>
    <xf numFmtId="0" fontId="30" fillId="3" borderId="19" xfId="0" applyFont="1" applyFill="1" applyBorder="1" applyAlignment="1">
      <alignment horizontal="right"/>
    </xf>
    <xf numFmtId="0" fontId="2" fillId="5" borderId="19" xfId="0" applyFont="1" applyFill="1" applyBorder="1" applyAlignment="1" applyProtection="1">
      <alignment horizontal="left" vertical="center" wrapText="1"/>
    </xf>
    <xf numFmtId="0" fontId="0" fillId="19" borderId="19" xfId="0" applyFill="1" applyBorder="1" applyAlignment="1" applyProtection="1">
      <alignment horizontal="center"/>
      <protection locked="0"/>
    </xf>
    <xf numFmtId="0" fontId="0" fillId="20" borderId="19" xfId="0" applyFont="1" applyFill="1" applyBorder="1" applyAlignment="1" applyProtection="1">
      <alignment horizontal="left" vertical="center"/>
    </xf>
    <xf numFmtId="0" fontId="30" fillId="5" borderId="19" xfId="0" applyFont="1" applyFill="1" applyBorder="1" applyAlignment="1" applyProtection="1">
      <alignment horizontal="center" vertical="center"/>
    </xf>
    <xf numFmtId="0" fontId="87" fillId="5" borderId="22" xfId="16" applyFont="1" applyFill="1" applyBorder="1" applyAlignment="1" applyProtection="1">
      <alignment horizontal="center" vertical="center"/>
      <protection locked="0"/>
    </xf>
    <xf numFmtId="0" fontId="98" fillId="5" borderId="21" xfId="16" applyFont="1" applyFill="1" applyBorder="1" applyAlignment="1" applyProtection="1">
      <alignment horizontal="center" vertical="center"/>
      <protection locked="0"/>
    </xf>
    <xf numFmtId="0" fontId="98" fillId="5" borderId="20" xfId="16" applyFont="1" applyFill="1" applyBorder="1" applyAlignment="1" applyProtection="1">
      <alignment horizontal="center" vertical="center"/>
      <protection locked="0"/>
    </xf>
    <xf numFmtId="0" fontId="2" fillId="20" borderId="17" xfId="0" applyFont="1" applyFill="1" applyBorder="1" applyAlignment="1" applyProtection="1">
      <alignment horizontal="left" vertical="center" wrapText="1"/>
    </xf>
    <xf numFmtId="0" fontId="2" fillId="20" borderId="24" xfId="0" applyFont="1" applyFill="1" applyBorder="1" applyAlignment="1" applyProtection="1">
      <alignment horizontal="left" vertical="center" wrapText="1"/>
    </xf>
    <xf numFmtId="0" fontId="114" fillId="19" borderId="22" xfId="16" applyFont="1" applyFill="1" applyBorder="1" applyAlignment="1" applyProtection="1">
      <alignment horizontal="right" vertical="top" wrapText="1"/>
    </xf>
    <xf numFmtId="0" fontId="114" fillId="19" borderId="21" xfId="16" applyFont="1" applyFill="1" applyBorder="1" applyAlignment="1" applyProtection="1">
      <alignment horizontal="right" vertical="top" wrapText="1"/>
    </xf>
    <xf numFmtId="14" fontId="41" fillId="19" borderId="21" xfId="16" applyNumberFormat="1" applyFill="1" applyBorder="1" applyAlignment="1" applyProtection="1">
      <alignment horizontal="center" vertical="top" wrapText="1"/>
    </xf>
    <xf numFmtId="14" fontId="41" fillId="19" borderId="20" xfId="16" applyNumberFormat="1" applyFill="1" applyBorder="1" applyAlignment="1" applyProtection="1">
      <alignment horizontal="center" vertical="top" wrapText="1"/>
    </xf>
    <xf numFmtId="0" fontId="0" fillId="6" borderId="22" xfId="0" applyFill="1" applyBorder="1" applyAlignment="1">
      <alignment horizontal="center"/>
    </xf>
    <xf numFmtId="0" fontId="0" fillId="6" borderId="21" xfId="0" applyFill="1" applyBorder="1" applyAlignment="1">
      <alignment horizontal="center"/>
    </xf>
    <xf numFmtId="0" fontId="0" fillId="6" borderId="20" xfId="0" applyFill="1" applyBorder="1" applyAlignment="1">
      <alignment horizontal="center"/>
    </xf>
    <xf numFmtId="0" fontId="15" fillId="19" borderId="19" xfId="9" applyFont="1" applyFill="1" applyBorder="1" applyAlignment="1" applyProtection="1">
      <alignment horizontal="center" vertical="center"/>
      <protection locked="0"/>
    </xf>
    <xf numFmtId="0" fontId="7" fillId="5" borderId="19" xfId="9" applyFont="1" applyFill="1" applyBorder="1" applyAlignment="1">
      <alignment horizontal="center" vertical="center"/>
    </xf>
    <xf numFmtId="0" fontId="53" fillId="7" borderId="19" xfId="0" applyFont="1" applyFill="1" applyBorder="1" applyAlignment="1" applyProtection="1">
      <alignment horizontal="center"/>
    </xf>
    <xf numFmtId="0" fontId="92" fillId="3" borderId="19" xfId="0" applyFont="1" applyFill="1" applyBorder="1" applyAlignment="1" applyProtection="1">
      <alignment horizontal="left" vertical="center" wrapText="1"/>
    </xf>
    <xf numFmtId="0" fontId="44" fillId="3" borderId="19" xfId="0" applyFont="1" applyFill="1" applyBorder="1" applyAlignment="1" applyProtection="1">
      <alignment horizontal="center" vertical="center"/>
    </xf>
    <xf numFmtId="0" fontId="31" fillId="5" borderId="27" xfId="0" applyFont="1" applyFill="1" applyBorder="1" applyAlignment="1">
      <alignment horizontal="left" vertical="center" wrapText="1"/>
    </xf>
    <xf numFmtId="0" fontId="31" fillId="5" borderId="18" xfId="0" applyFont="1" applyFill="1" applyBorder="1" applyAlignment="1">
      <alignment horizontal="left" vertical="center" wrapText="1"/>
    </xf>
    <xf numFmtId="0" fontId="31" fillId="5" borderId="17" xfId="0" applyFont="1" applyFill="1" applyBorder="1" applyAlignment="1">
      <alignment horizontal="left" vertical="center" wrapText="1"/>
    </xf>
    <xf numFmtId="0" fontId="31" fillId="5" borderId="25" xfId="0" applyFont="1" applyFill="1" applyBorder="1" applyAlignment="1">
      <alignment horizontal="left" vertical="center" wrapText="1"/>
    </xf>
    <xf numFmtId="0" fontId="31" fillId="5" borderId="28" xfId="0" applyFont="1" applyFill="1" applyBorder="1" applyAlignment="1">
      <alignment horizontal="left" vertical="center" wrapText="1"/>
    </xf>
    <xf numFmtId="0" fontId="31" fillId="5" borderId="24" xfId="0" applyFont="1" applyFill="1" applyBorder="1" applyAlignment="1">
      <alignment horizontal="left" vertical="center" wrapText="1"/>
    </xf>
    <xf numFmtId="44" fontId="2" fillId="19" borderId="27" xfId="13" applyFont="1" applyFill="1" applyBorder="1" applyAlignment="1">
      <alignment horizontal="center" vertical="center"/>
    </xf>
    <xf numFmtId="44" fontId="2" fillId="19" borderId="17" xfId="13" applyFont="1" applyFill="1" applyBorder="1" applyAlignment="1">
      <alignment horizontal="center" vertical="center"/>
    </xf>
    <xf numFmtId="44" fontId="2" fillId="19" borderId="25" xfId="13" applyFont="1" applyFill="1" applyBorder="1" applyAlignment="1">
      <alignment horizontal="center" vertical="center"/>
    </xf>
    <xf numFmtId="44" fontId="2" fillId="19" borderId="24" xfId="13" applyFont="1" applyFill="1" applyBorder="1" applyAlignment="1">
      <alignment horizontal="center" vertical="center"/>
    </xf>
    <xf numFmtId="0" fontId="0" fillId="5" borderId="27" xfId="0" applyFill="1" applyBorder="1" applyAlignment="1">
      <alignment horizontal="right" vertical="top" wrapText="1"/>
    </xf>
    <xf numFmtId="0" fontId="0" fillId="5" borderId="25" xfId="0" applyFill="1" applyBorder="1" applyAlignment="1">
      <alignment horizontal="right" vertical="top" wrapText="1"/>
    </xf>
    <xf numFmtId="0" fontId="30" fillId="5" borderId="18" xfId="0" applyFont="1" applyFill="1" applyBorder="1" applyAlignment="1">
      <alignment horizontal="left" vertical="top" wrapText="1"/>
    </xf>
    <xf numFmtId="0" fontId="30" fillId="5" borderId="17" xfId="0" applyFont="1" applyFill="1" applyBorder="1" applyAlignment="1">
      <alignment horizontal="left" vertical="top" wrapText="1"/>
    </xf>
    <xf numFmtId="0" fontId="30" fillId="5" borderId="28" xfId="0" applyFont="1" applyFill="1" applyBorder="1" applyAlignment="1">
      <alignment horizontal="left" vertical="top" wrapText="1"/>
    </xf>
    <xf numFmtId="0" fontId="30" fillId="5" borderId="24" xfId="0" applyFont="1" applyFill="1" applyBorder="1" applyAlignment="1">
      <alignment horizontal="left" vertical="top" wrapText="1"/>
    </xf>
    <xf numFmtId="0" fontId="0" fillId="5" borderId="27" xfId="0" applyFill="1" applyBorder="1" applyAlignment="1">
      <alignment horizontal="right" vertical="center"/>
    </xf>
    <xf numFmtId="0" fontId="0" fillId="5" borderId="25" xfId="0" applyFill="1" applyBorder="1" applyAlignment="1">
      <alignment horizontal="right" vertical="center"/>
    </xf>
    <xf numFmtId="0" fontId="30" fillId="5" borderId="18" xfId="0" applyFont="1" applyFill="1" applyBorder="1" applyAlignment="1">
      <alignment horizontal="left" vertical="center" wrapText="1"/>
    </xf>
    <xf numFmtId="0" fontId="30" fillId="5" borderId="28" xfId="0" applyFont="1" applyFill="1" applyBorder="1" applyAlignment="1">
      <alignment horizontal="left" vertical="center" wrapText="1"/>
    </xf>
    <xf numFmtId="0" fontId="87" fillId="5" borderId="18" xfId="16" applyFont="1" applyFill="1" applyBorder="1" applyAlignment="1" applyProtection="1">
      <alignment horizontal="center" vertical="center"/>
      <protection locked="0"/>
    </xf>
    <xf numFmtId="0" fontId="87" fillId="5" borderId="17" xfId="16" applyFont="1" applyFill="1" applyBorder="1" applyAlignment="1" applyProtection="1">
      <alignment horizontal="center" vertical="center"/>
      <protection locked="0"/>
    </xf>
    <xf numFmtId="0" fontId="87" fillId="5" borderId="28" xfId="16" applyFont="1" applyFill="1" applyBorder="1" applyAlignment="1" applyProtection="1">
      <alignment horizontal="center" vertical="center"/>
      <protection locked="0"/>
    </xf>
    <xf numFmtId="0" fontId="87" fillId="5" borderId="24" xfId="16" applyFont="1" applyFill="1" applyBorder="1" applyAlignment="1" applyProtection="1">
      <alignment horizontal="center" vertical="center"/>
      <protection locked="0"/>
    </xf>
    <xf numFmtId="0" fontId="36" fillId="5" borderId="21" xfId="0" applyFont="1" applyFill="1" applyBorder="1" applyAlignment="1">
      <alignment horizontal="center"/>
    </xf>
    <xf numFmtId="0" fontId="31" fillId="20" borderId="23" xfId="0" applyFont="1" applyFill="1" applyBorder="1" applyAlignment="1">
      <alignment horizontal="left" vertical="center" wrapText="1"/>
    </xf>
    <xf numFmtId="0" fontId="31" fillId="20" borderId="49" xfId="0" applyFont="1" applyFill="1" applyBorder="1" applyAlignment="1">
      <alignment horizontal="left" vertical="center" wrapText="1"/>
    </xf>
    <xf numFmtId="0" fontId="2" fillId="19" borderId="27" xfId="13" applyNumberFormat="1" applyFont="1" applyFill="1" applyBorder="1" applyAlignment="1">
      <alignment horizontal="center" vertical="center" wrapText="1"/>
    </xf>
    <xf numFmtId="0" fontId="2" fillId="19" borderId="18" xfId="13" applyNumberFormat="1" applyFont="1" applyFill="1" applyBorder="1" applyAlignment="1">
      <alignment horizontal="center" vertical="center" wrapText="1"/>
    </xf>
    <xf numFmtId="0" fontId="2" fillId="19" borderId="17" xfId="13" applyNumberFormat="1" applyFont="1" applyFill="1" applyBorder="1" applyAlignment="1">
      <alignment horizontal="center" vertical="center" wrapText="1"/>
    </xf>
    <xf numFmtId="0" fontId="2" fillId="19" borderId="25" xfId="13" applyNumberFormat="1" applyFont="1" applyFill="1" applyBorder="1" applyAlignment="1">
      <alignment horizontal="center" vertical="center" wrapText="1"/>
    </xf>
    <xf numFmtId="0" fontId="2" fillId="19" borderId="28" xfId="13" applyNumberFormat="1" applyFont="1" applyFill="1" applyBorder="1" applyAlignment="1">
      <alignment horizontal="center" vertical="center" wrapText="1"/>
    </xf>
    <xf numFmtId="0" fontId="2" fillId="19" borderId="24" xfId="13" applyNumberFormat="1" applyFont="1" applyFill="1" applyBorder="1" applyAlignment="1">
      <alignment horizontal="center" vertical="center" wrapText="1"/>
    </xf>
    <xf numFmtId="0" fontId="36" fillId="20" borderId="27" xfId="0" applyFont="1" applyFill="1" applyBorder="1" applyAlignment="1">
      <alignment horizontal="center" vertical="center" wrapText="1"/>
    </xf>
    <xf numFmtId="0" fontId="36" fillId="20" borderId="18" xfId="0" applyFont="1" applyFill="1" applyBorder="1" applyAlignment="1">
      <alignment horizontal="center" vertical="center" wrapText="1"/>
    </xf>
    <xf numFmtId="0" fontId="36" fillId="20" borderId="17" xfId="0" applyFont="1" applyFill="1" applyBorder="1" applyAlignment="1">
      <alignment horizontal="center" vertical="center" wrapText="1"/>
    </xf>
    <xf numFmtId="0" fontId="36" fillId="20" borderId="25" xfId="0" applyFont="1" applyFill="1" applyBorder="1" applyAlignment="1">
      <alignment horizontal="center" vertical="center" wrapText="1"/>
    </xf>
    <xf numFmtId="0" fontId="36" fillId="20" borderId="28" xfId="0" applyFont="1" applyFill="1" applyBorder="1" applyAlignment="1">
      <alignment horizontal="center" vertical="center" wrapText="1"/>
    </xf>
    <xf numFmtId="0" fontId="36" fillId="20" borderId="24" xfId="0" applyFont="1" applyFill="1" applyBorder="1" applyAlignment="1">
      <alignment horizontal="center" vertical="center" wrapText="1"/>
    </xf>
    <xf numFmtId="0" fontId="0" fillId="20" borderId="27" xfId="0" applyFill="1" applyBorder="1" applyAlignment="1">
      <alignment horizontal="right" vertical="center"/>
    </xf>
    <xf numFmtId="0" fontId="0" fillId="20" borderId="25" xfId="0" applyFill="1" applyBorder="1" applyAlignment="1">
      <alignment horizontal="right" vertical="center"/>
    </xf>
    <xf numFmtId="0" fontId="30" fillId="20" borderId="18" xfId="0" applyFont="1" applyFill="1" applyBorder="1" applyAlignment="1">
      <alignment horizontal="left" vertical="center"/>
    </xf>
    <xf numFmtId="0" fontId="30" fillId="20" borderId="17" xfId="0" applyFont="1" applyFill="1" applyBorder="1" applyAlignment="1">
      <alignment horizontal="left" vertical="center"/>
    </xf>
    <xf numFmtId="0" fontId="30" fillId="20" borderId="28" xfId="0" applyFont="1" applyFill="1" applyBorder="1" applyAlignment="1">
      <alignment horizontal="left" vertical="center"/>
    </xf>
    <xf numFmtId="0" fontId="30" fillId="20" borderId="24" xfId="0" applyFont="1" applyFill="1" applyBorder="1" applyAlignment="1">
      <alignment horizontal="left" vertical="center"/>
    </xf>
    <xf numFmtId="0" fontId="30" fillId="5" borderId="18" xfId="0" applyFont="1" applyFill="1" applyBorder="1" applyAlignment="1">
      <alignment horizontal="left" vertical="center"/>
    </xf>
    <xf numFmtId="0" fontId="30" fillId="5" borderId="28" xfId="0" applyFont="1" applyFill="1" applyBorder="1" applyAlignment="1">
      <alignment horizontal="left" vertical="center"/>
    </xf>
    <xf numFmtId="0" fontId="87" fillId="5" borderId="21" xfId="16" applyFont="1" applyFill="1" applyBorder="1" applyAlignment="1" applyProtection="1">
      <alignment horizontal="center" vertical="center"/>
      <protection locked="0"/>
    </xf>
    <xf numFmtId="0" fontId="87" fillId="5" borderId="20" xfId="16" applyFont="1" applyFill="1" applyBorder="1" applyAlignment="1" applyProtection="1">
      <alignment horizontal="center" vertical="center"/>
      <protection locked="0"/>
    </xf>
    <xf numFmtId="0" fontId="2" fillId="20" borderId="27" xfId="0" applyFont="1" applyFill="1" applyBorder="1" applyAlignment="1">
      <alignment horizontal="left" vertical="center" wrapText="1"/>
    </xf>
    <xf numFmtId="0" fontId="2" fillId="20" borderId="18" xfId="0" applyFont="1" applyFill="1" applyBorder="1" applyAlignment="1">
      <alignment horizontal="left" vertical="center" wrapText="1"/>
    </xf>
    <xf numFmtId="0" fontId="2" fillId="20" borderId="17"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2" fillId="20" borderId="28" xfId="0" applyFont="1" applyFill="1" applyBorder="1" applyAlignment="1">
      <alignment horizontal="left" vertical="center" wrapText="1"/>
    </xf>
    <xf numFmtId="0" fontId="2" fillId="20" borderId="24" xfId="0" applyFont="1" applyFill="1" applyBorder="1" applyAlignment="1">
      <alignment horizontal="left" vertical="center" wrapText="1"/>
    </xf>
    <xf numFmtId="0" fontId="30" fillId="20" borderId="27"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20" borderId="17" xfId="0" applyFont="1" applyFill="1" applyBorder="1" applyAlignment="1">
      <alignment horizontal="center" vertical="center" wrapText="1"/>
    </xf>
    <xf numFmtId="0" fontId="30" fillId="20" borderId="25" xfId="0" applyFont="1" applyFill="1" applyBorder="1" applyAlignment="1">
      <alignment horizontal="center" vertical="center" wrapText="1"/>
    </xf>
    <xf numFmtId="0" fontId="30" fillId="20" borderId="28" xfId="0" applyFont="1" applyFill="1" applyBorder="1" applyAlignment="1">
      <alignment horizontal="center" vertical="center" wrapText="1"/>
    </xf>
    <xf numFmtId="0" fontId="30" fillId="20" borderId="24" xfId="0" applyFont="1" applyFill="1" applyBorder="1" applyAlignment="1">
      <alignment horizontal="center" vertical="center" wrapText="1"/>
    </xf>
    <xf numFmtId="0" fontId="36" fillId="20" borderId="26" xfId="0" applyFont="1" applyFill="1" applyBorder="1" applyAlignment="1">
      <alignment horizontal="center" vertical="center"/>
    </xf>
    <xf numFmtId="0" fontId="36" fillId="20" borderId="0" xfId="0" applyFont="1" applyFill="1" applyBorder="1" applyAlignment="1">
      <alignment horizontal="center" vertical="center"/>
    </xf>
    <xf numFmtId="0" fontId="36" fillId="20" borderId="14" xfId="0" applyFont="1" applyFill="1" applyBorder="1" applyAlignment="1">
      <alignment horizontal="center" vertical="center"/>
    </xf>
    <xf numFmtId="0" fontId="30" fillId="5" borderId="27" xfId="0" applyFont="1" applyFill="1" applyBorder="1" applyAlignment="1">
      <alignment horizontal="left" vertical="center" wrapText="1"/>
    </xf>
    <xf numFmtId="0" fontId="30" fillId="5" borderId="17" xfId="0" applyFont="1" applyFill="1" applyBorder="1" applyAlignment="1">
      <alignment horizontal="left" vertical="center" wrapText="1"/>
    </xf>
    <xf numFmtId="0" fontId="30" fillId="5" borderId="25" xfId="0" applyFont="1" applyFill="1" applyBorder="1" applyAlignment="1">
      <alignment horizontal="left" vertical="center" wrapText="1"/>
    </xf>
    <xf numFmtId="0" fontId="30" fillId="5" borderId="24" xfId="0" applyFont="1" applyFill="1" applyBorder="1" applyAlignment="1">
      <alignment horizontal="left" vertical="center" wrapText="1"/>
    </xf>
    <xf numFmtId="0" fontId="2" fillId="20" borderId="23" xfId="0" applyFont="1" applyFill="1" applyBorder="1" applyAlignment="1">
      <alignment horizontal="left" vertical="center"/>
    </xf>
    <xf numFmtId="0" fontId="2" fillId="20" borderId="49" xfId="0" applyFont="1" applyFill="1" applyBorder="1" applyAlignment="1">
      <alignment horizontal="left" vertical="center"/>
    </xf>
    <xf numFmtId="0" fontId="30" fillId="20" borderId="19" xfId="0" applyFont="1" applyFill="1" applyBorder="1" applyAlignment="1">
      <alignment horizontal="center" vertical="center" wrapText="1"/>
    </xf>
    <xf numFmtId="0" fontId="2" fillId="5" borderId="27" xfId="0" applyFont="1" applyFill="1" applyBorder="1" applyAlignment="1">
      <alignment horizontal="left" vertical="center"/>
    </xf>
    <xf numFmtId="0" fontId="2" fillId="5" borderId="18" xfId="0" applyFont="1" applyFill="1" applyBorder="1" applyAlignment="1">
      <alignment horizontal="left" vertical="center"/>
    </xf>
    <xf numFmtId="0" fontId="2" fillId="5" borderId="17" xfId="0" applyFont="1" applyFill="1" applyBorder="1" applyAlignment="1">
      <alignment horizontal="left" vertical="center"/>
    </xf>
    <xf numFmtId="0" fontId="2" fillId="5" borderId="25" xfId="0" applyFont="1" applyFill="1" applyBorder="1" applyAlignment="1">
      <alignment horizontal="left" vertical="center"/>
    </xf>
    <xf numFmtId="0" fontId="2" fillId="5" borderId="28" xfId="0" applyFont="1" applyFill="1" applyBorder="1" applyAlignment="1">
      <alignment horizontal="left" vertical="center"/>
    </xf>
    <xf numFmtId="0" fontId="2" fillId="5" borderId="24" xfId="0" applyFont="1" applyFill="1" applyBorder="1" applyAlignment="1">
      <alignment horizontal="left" vertical="center"/>
    </xf>
    <xf numFmtId="0" fontId="30" fillId="5" borderId="19" xfId="0" applyFont="1" applyFill="1" applyBorder="1" applyAlignment="1">
      <alignment horizontal="center" vertical="center" wrapText="1"/>
    </xf>
    <xf numFmtId="0" fontId="30" fillId="5" borderId="19" xfId="0" applyFont="1" applyFill="1" applyBorder="1" applyAlignment="1">
      <alignment horizontal="center" vertical="center"/>
    </xf>
    <xf numFmtId="0" fontId="2" fillId="5" borderId="23" xfId="0" applyFont="1" applyFill="1" applyBorder="1" applyAlignment="1">
      <alignment horizontal="left" vertical="center"/>
    </xf>
    <xf numFmtId="0" fontId="2" fillId="5" borderId="49" xfId="0" applyFont="1" applyFill="1" applyBorder="1" applyAlignment="1">
      <alignment horizontal="left" vertical="center"/>
    </xf>
    <xf numFmtId="0" fontId="92" fillId="18" borderId="22" xfId="0" applyFont="1" applyFill="1" applyBorder="1" applyAlignment="1">
      <alignment horizontal="left" wrapText="1"/>
    </xf>
    <xf numFmtId="0" fontId="92" fillId="18" borderId="21" xfId="0" applyFont="1" applyFill="1" applyBorder="1" applyAlignment="1">
      <alignment horizontal="left" wrapText="1"/>
    </xf>
    <xf numFmtId="0" fontId="92" fillId="18" borderId="20" xfId="0" applyFont="1" applyFill="1" applyBorder="1" applyAlignment="1">
      <alignment horizontal="left" wrapText="1"/>
    </xf>
    <xf numFmtId="0" fontId="30" fillId="18" borderId="19" xfId="0" applyFont="1" applyFill="1" applyBorder="1" applyAlignment="1">
      <alignment horizontal="right"/>
    </xf>
    <xf numFmtId="0" fontId="2" fillId="5" borderId="19" xfId="0" applyFont="1" applyFill="1" applyBorder="1" applyAlignment="1">
      <alignment horizontal="left" vertical="center" wrapText="1"/>
    </xf>
    <xf numFmtId="0" fontId="0" fillId="19" borderId="19" xfId="0" applyFill="1" applyBorder="1" applyAlignment="1">
      <alignment horizontal="center"/>
    </xf>
    <xf numFmtId="0" fontId="0" fillId="20" borderId="19" xfId="0" applyFont="1" applyFill="1" applyBorder="1" applyAlignment="1">
      <alignment horizontal="left" vertical="center"/>
    </xf>
    <xf numFmtId="0" fontId="15" fillId="19" borderId="19" xfId="9" applyFont="1" applyFill="1" applyBorder="1" applyAlignment="1" applyProtection="1">
      <alignment horizontal="center"/>
      <protection locked="0"/>
    </xf>
    <xf numFmtId="0" fontId="53" fillId="7" borderId="19" xfId="0" applyFont="1" applyFill="1" applyBorder="1" applyAlignment="1">
      <alignment horizontal="center"/>
    </xf>
    <xf numFmtId="0" fontId="92" fillId="18" borderId="19" xfId="0" applyFont="1" applyFill="1" applyBorder="1" applyAlignment="1">
      <alignment horizontal="left" wrapText="1"/>
    </xf>
    <xf numFmtId="0" fontId="44" fillId="18" borderId="19" xfId="0" applyFont="1" applyFill="1" applyBorder="1" applyAlignment="1">
      <alignment horizontal="center" vertical="center"/>
    </xf>
    <xf numFmtId="0" fontId="30" fillId="5" borderId="27" xfId="0" applyFont="1" applyFill="1" applyBorder="1" applyAlignment="1">
      <alignment horizontal="right" vertical="top" wrapText="1"/>
    </xf>
    <xf numFmtId="0" fontId="30" fillId="5" borderId="25" xfId="0" applyFont="1" applyFill="1" applyBorder="1" applyAlignment="1">
      <alignment horizontal="right" vertical="top" wrapText="1"/>
    </xf>
    <xf numFmtId="0" fontId="36" fillId="5" borderId="27"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17"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0" fillId="5" borderId="17" xfId="0" applyFont="1" applyFill="1" applyBorder="1" applyAlignment="1">
      <alignment horizontal="left" vertical="center"/>
    </xf>
    <xf numFmtId="0" fontId="30" fillId="5" borderId="24" xfId="0" applyFont="1" applyFill="1" applyBorder="1" applyAlignment="1">
      <alignment horizontal="left" vertical="center"/>
    </xf>
    <xf numFmtId="0" fontId="30" fillId="20" borderId="18" xfId="0" applyFont="1" applyFill="1" applyBorder="1" applyAlignment="1">
      <alignment horizontal="left" vertical="center" wrapText="1"/>
    </xf>
    <xf numFmtId="0" fontId="30" fillId="20" borderId="28" xfId="0" applyFont="1" applyFill="1" applyBorder="1" applyAlignment="1">
      <alignment horizontal="left" vertical="center" wrapText="1"/>
    </xf>
    <xf numFmtId="0" fontId="87" fillId="20" borderId="18" xfId="16" applyFont="1" applyFill="1" applyBorder="1" applyAlignment="1">
      <alignment horizontal="center" vertical="center"/>
    </xf>
    <xf numFmtId="0" fontId="87" fillId="20" borderId="17" xfId="16" applyFont="1" applyFill="1" applyBorder="1" applyAlignment="1">
      <alignment horizontal="center" vertical="center"/>
    </xf>
    <xf numFmtId="0" fontId="87" fillId="20" borderId="28" xfId="16" applyFont="1" applyFill="1" applyBorder="1" applyAlignment="1">
      <alignment horizontal="center" vertical="center"/>
    </xf>
    <xf numFmtId="0" fontId="87" fillId="20" borderId="24" xfId="16" applyFont="1" applyFill="1" applyBorder="1" applyAlignment="1">
      <alignment horizontal="center" vertical="center"/>
    </xf>
    <xf numFmtId="0" fontId="36" fillId="20" borderId="21" xfId="0" applyFont="1" applyFill="1" applyBorder="1" applyAlignment="1">
      <alignment horizontal="center"/>
    </xf>
    <xf numFmtId="0" fontId="31" fillId="5" borderId="23" xfId="0" applyFont="1" applyFill="1" applyBorder="1" applyAlignment="1">
      <alignment horizontal="left" vertical="center" wrapText="1"/>
    </xf>
    <xf numFmtId="0" fontId="31" fillId="5" borderId="49" xfId="0" applyFont="1" applyFill="1" applyBorder="1" applyAlignment="1">
      <alignment horizontal="left" vertical="center" wrapText="1"/>
    </xf>
    <xf numFmtId="0" fontId="87" fillId="20" borderId="18" xfId="16" applyFont="1" applyFill="1" applyBorder="1" applyAlignment="1">
      <alignment horizontal="left" vertical="center"/>
    </xf>
    <xf numFmtId="0" fontId="87" fillId="20" borderId="17" xfId="16" applyFont="1" applyFill="1" applyBorder="1" applyAlignment="1">
      <alignment horizontal="left" vertical="center"/>
    </xf>
    <xf numFmtId="0" fontId="87" fillId="20" borderId="28" xfId="16" applyFont="1" applyFill="1" applyBorder="1" applyAlignment="1">
      <alignment horizontal="left" vertical="center"/>
    </xf>
    <xf numFmtId="0" fontId="87" fillId="20" borderId="24" xfId="16" applyFont="1" applyFill="1" applyBorder="1" applyAlignment="1">
      <alignment horizontal="left" vertical="center"/>
    </xf>
    <xf numFmtId="0" fontId="31" fillId="20" borderId="27" xfId="0" applyFont="1" applyFill="1" applyBorder="1" applyAlignment="1">
      <alignment horizontal="left" vertical="center" wrapText="1"/>
    </xf>
    <xf numFmtId="0" fontId="31" fillId="20" borderId="18" xfId="0" applyFont="1" applyFill="1" applyBorder="1" applyAlignment="1">
      <alignment horizontal="left" vertical="center" wrapText="1"/>
    </xf>
    <xf numFmtId="0" fontId="31" fillId="20" borderId="17" xfId="0" applyFont="1" applyFill="1" applyBorder="1" applyAlignment="1">
      <alignment horizontal="left" vertical="center" wrapText="1"/>
    </xf>
    <xf numFmtId="0" fontId="31" fillId="20" borderId="25" xfId="0" applyFont="1" applyFill="1" applyBorder="1" applyAlignment="1">
      <alignment horizontal="left" vertical="center" wrapText="1"/>
    </xf>
    <xf numFmtId="0" fontId="31" fillId="20" borderId="28" xfId="0" applyFont="1" applyFill="1" applyBorder="1" applyAlignment="1">
      <alignment horizontal="left" vertical="center" wrapText="1"/>
    </xf>
    <xf numFmtId="0" fontId="31" fillId="20" borderId="24" xfId="0" applyFont="1" applyFill="1" applyBorder="1" applyAlignment="1">
      <alignment horizontal="left" vertical="center" wrapText="1"/>
    </xf>
    <xf numFmtId="0" fontId="87" fillId="20" borderId="22" xfId="16" applyFont="1" applyFill="1" applyBorder="1" applyAlignment="1">
      <alignment horizontal="center" vertical="center"/>
    </xf>
    <xf numFmtId="0" fontId="87" fillId="20" borderId="21" xfId="16" applyFont="1" applyFill="1" applyBorder="1" applyAlignment="1">
      <alignment horizontal="center" vertical="center"/>
    </xf>
    <xf numFmtId="0" fontId="87" fillId="20" borderId="20" xfId="16" applyFont="1" applyFill="1" applyBorder="1" applyAlignment="1">
      <alignment horizontal="center" vertical="center"/>
    </xf>
    <xf numFmtId="0" fontId="30" fillId="5" borderId="27"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0" fillId="5" borderId="25"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0" fillId="5" borderId="24" xfId="0" applyFont="1" applyFill="1" applyBorder="1" applyAlignment="1">
      <alignment horizontal="center" vertical="center" wrapText="1"/>
    </xf>
    <xf numFmtId="0" fontId="2" fillId="20" borderId="27" xfId="0" applyFont="1" applyFill="1" applyBorder="1" applyAlignment="1">
      <alignment horizontal="left" vertical="center"/>
    </xf>
    <xf numFmtId="0" fontId="2" fillId="20" borderId="18" xfId="0" applyFont="1" applyFill="1" applyBorder="1" applyAlignment="1">
      <alignment horizontal="left" vertical="center"/>
    </xf>
    <xf numFmtId="0" fontId="2" fillId="20" borderId="17" xfId="0" applyFont="1" applyFill="1" applyBorder="1" applyAlignment="1">
      <alignment horizontal="left" vertical="center"/>
    </xf>
    <xf numFmtId="0" fontId="2" fillId="20" borderId="25" xfId="0" applyFont="1" applyFill="1" applyBorder="1" applyAlignment="1">
      <alignment horizontal="left" vertical="center"/>
    </xf>
    <xf numFmtId="0" fontId="2" fillId="20" borderId="28" xfId="0" applyFont="1" applyFill="1" applyBorder="1" applyAlignment="1">
      <alignment horizontal="left" vertical="center"/>
    </xf>
    <xf numFmtId="0" fontId="2" fillId="20" borderId="24" xfId="0" applyFont="1" applyFill="1" applyBorder="1" applyAlignment="1">
      <alignment horizontal="left" vertical="center"/>
    </xf>
    <xf numFmtId="0" fontId="30" fillId="20" borderId="27" xfId="0" applyFont="1" applyFill="1" applyBorder="1" applyAlignment="1">
      <alignment horizontal="center" vertical="center"/>
    </xf>
    <xf numFmtId="0" fontId="30" fillId="20" borderId="18" xfId="0" applyFont="1" applyFill="1" applyBorder="1" applyAlignment="1">
      <alignment horizontal="center" vertical="center"/>
    </xf>
    <xf numFmtId="0" fontId="30" fillId="20" borderId="17" xfId="0" applyFont="1" applyFill="1" applyBorder="1" applyAlignment="1">
      <alignment horizontal="center" vertical="center"/>
    </xf>
    <xf numFmtId="0" fontId="30" fillId="20" borderId="25" xfId="0" applyFont="1" applyFill="1" applyBorder="1" applyAlignment="1">
      <alignment horizontal="center" vertical="center"/>
    </xf>
    <xf numFmtId="0" fontId="30" fillId="20" borderId="28" xfId="0" applyFont="1" applyFill="1" applyBorder="1" applyAlignment="1">
      <alignment horizontal="center" vertical="center"/>
    </xf>
    <xf numFmtId="0" fontId="30" fillId="20" borderId="24"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49" xfId="0" applyFont="1" applyFill="1" applyBorder="1" applyAlignment="1">
      <alignment horizontal="center" vertical="center"/>
    </xf>
    <xf numFmtId="0" fontId="30" fillId="5" borderId="26"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92" fillId="18" borderId="22" xfId="0" applyFont="1" applyFill="1" applyBorder="1" applyAlignment="1">
      <alignment horizontal="left" vertical="center" wrapText="1"/>
    </xf>
    <xf numFmtId="0" fontId="92" fillId="18" borderId="21" xfId="0" applyFont="1" applyFill="1" applyBorder="1" applyAlignment="1">
      <alignment horizontal="left" vertical="center" wrapText="1"/>
    </xf>
    <xf numFmtId="0" fontId="92" fillId="18" borderId="20" xfId="0" applyFont="1" applyFill="1" applyBorder="1" applyAlignment="1">
      <alignment horizontal="left" vertical="center" wrapText="1"/>
    </xf>
    <xf numFmtId="0" fontId="92" fillId="18" borderId="19" xfId="0" applyFont="1" applyFill="1" applyBorder="1" applyAlignment="1">
      <alignment horizontal="left" vertical="center" wrapText="1"/>
    </xf>
    <xf numFmtId="0" fontId="87" fillId="5" borderId="22" xfId="16" applyFont="1" applyFill="1" applyBorder="1" applyAlignment="1">
      <alignment horizontal="center" vertical="center"/>
    </xf>
    <xf numFmtId="0" fontId="98" fillId="5" borderId="21" xfId="16" applyFont="1" applyFill="1" applyBorder="1" applyAlignment="1">
      <alignment horizontal="center" vertical="center"/>
    </xf>
    <xf numFmtId="0" fontId="98" fillId="5" borderId="20" xfId="16" applyFont="1" applyFill="1" applyBorder="1" applyAlignment="1">
      <alignment horizontal="center" vertical="center"/>
    </xf>
    <xf numFmtId="44" fontId="2" fillId="19" borderId="27" xfId="13" applyFont="1" applyFill="1" applyBorder="1" applyAlignment="1" applyProtection="1">
      <alignment horizontal="left" vertical="center" wrapText="1"/>
      <protection locked="0"/>
    </xf>
    <xf numFmtId="44" fontId="2" fillId="19" borderId="18" xfId="13" applyFont="1" applyFill="1" applyBorder="1" applyAlignment="1" applyProtection="1">
      <alignment horizontal="left" vertical="center" wrapText="1"/>
      <protection locked="0"/>
    </xf>
    <xf numFmtId="44" fontId="2" fillId="19" borderId="17" xfId="13" applyFont="1" applyFill="1" applyBorder="1" applyAlignment="1" applyProtection="1">
      <alignment horizontal="left" vertical="center" wrapText="1"/>
      <protection locked="0"/>
    </xf>
    <xf numFmtId="44" fontId="2" fillId="19" borderId="25" xfId="13" applyFont="1" applyFill="1" applyBorder="1" applyAlignment="1" applyProtection="1">
      <alignment horizontal="left" vertical="center" wrapText="1"/>
      <protection locked="0"/>
    </xf>
    <xf numFmtId="44" fontId="2" fillId="19" borderId="28" xfId="13" applyFont="1" applyFill="1" applyBorder="1" applyAlignment="1" applyProtection="1">
      <alignment horizontal="left" vertical="center" wrapText="1"/>
      <protection locked="0"/>
    </xf>
    <xf numFmtId="44" fontId="2" fillId="19" borderId="24" xfId="13" applyFont="1" applyFill="1" applyBorder="1" applyAlignment="1" applyProtection="1">
      <alignment horizontal="left" vertical="center" wrapText="1"/>
      <protection locked="0"/>
    </xf>
    <xf numFmtId="0" fontId="87" fillId="5" borderId="18" xfId="16" applyFont="1" applyFill="1" applyBorder="1" applyAlignment="1">
      <alignment horizontal="left" vertical="center"/>
    </xf>
    <xf numFmtId="0" fontId="87" fillId="5" borderId="17" xfId="16" applyFont="1" applyFill="1" applyBorder="1" applyAlignment="1">
      <alignment horizontal="left" vertical="center"/>
    </xf>
    <xf numFmtId="0" fontId="87" fillId="5" borderId="28" xfId="16" applyFont="1" applyFill="1" applyBorder="1" applyAlignment="1">
      <alignment horizontal="left" vertical="center"/>
    </xf>
    <xf numFmtId="0" fontId="87" fillId="5" borderId="24" xfId="16" applyFont="1" applyFill="1" applyBorder="1" applyAlignment="1">
      <alignment horizontal="left" vertical="center"/>
    </xf>
    <xf numFmtId="0" fontId="36" fillId="5" borderId="22" xfId="0" applyFont="1" applyFill="1" applyBorder="1" applyAlignment="1">
      <alignment horizontal="center"/>
    </xf>
    <xf numFmtId="0" fontId="36" fillId="5" borderId="20" xfId="0" applyFont="1" applyFill="1" applyBorder="1" applyAlignment="1">
      <alignment horizontal="center"/>
    </xf>
    <xf numFmtId="0" fontId="31" fillId="5" borderId="27"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20" borderId="23" xfId="0" applyFont="1" applyFill="1" applyBorder="1" applyAlignment="1">
      <alignment horizontal="left" vertical="center"/>
    </xf>
    <xf numFmtId="0" fontId="31" fillId="20" borderId="49" xfId="0" applyFont="1" applyFill="1" applyBorder="1" applyAlignment="1">
      <alignment horizontal="left" vertical="center"/>
    </xf>
    <xf numFmtId="0" fontId="30" fillId="5" borderId="27" xfId="0" applyFont="1" applyFill="1" applyBorder="1" applyAlignment="1">
      <alignment horizontal="right" vertical="center"/>
    </xf>
    <xf numFmtId="0" fontId="30" fillId="5" borderId="25" xfId="0" applyFont="1" applyFill="1" applyBorder="1" applyAlignment="1">
      <alignment horizontal="right" vertical="center"/>
    </xf>
    <xf numFmtId="0" fontId="87" fillId="20" borderId="22" xfId="16" applyFont="1" applyFill="1" applyBorder="1" applyAlignment="1">
      <alignment horizontal="left" vertical="center"/>
    </xf>
    <xf numFmtId="0" fontId="87" fillId="20" borderId="21" xfId="16" applyFont="1" applyFill="1" applyBorder="1" applyAlignment="1">
      <alignment horizontal="left" vertical="center"/>
    </xf>
    <xf numFmtId="0" fontId="87" fillId="20" borderId="20" xfId="16" applyFont="1" applyFill="1" applyBorder="1" applyAlignment="1">
      <alignment horizontal="left" vertical="center"/>
    </xf>
    <xf numFmtId="0" fontId="41" fillId="20" borderId="22" xfId="16" applyFill="1" applyBorder="1" applyAlignment="1">
      <alignment horizontal="left" vertical="center"/>
    </xf>
    <xf numFmtId="0" fontId="41" fillId="20" borderId="21" xfId="16" applyFill="1" applyBorder="1" applyAlignment="1">
      <alignment horizontal="left" vertical="center"/>
    </xf>
    <xf numFmtId="0" fontId="41" fillId="20" borderId="20" xfId="16" applyFill="1" applyBorder="1" applyAlignment="1">
      <alignment horizontal="left" vertical="center"/>
    </xf>
    <xf numFmtId="0" fontId="36" fillId="20" borderId="21" xfId="0" applyFont="1" applyFill="1" applyBorder="1" applyAlignment="1">
      <alignment horizontal="left" vertical="center"/>
    </xf>
    <xf numFmtId="0" fontId="36" fillId="20" borderId="20" xfId="0" applyFont="1" applyFill="1" applyBorder="1" applyAlignment="1">
      <alignment horizontal="left" vertical="center"/>
    </xf>
    <xf numFmtId="0" fontId="36" fillId="20" borderId="21" xfId="0" applyFont="1" applyFill="1" applyBorder="1" applyAlignment="1">
      <alignment horizontal="center" vertical="center"/>
    </xf>
    <xf numFmtId="0" fontId="92" fillId="3" borderId="22" xfId="0" applyFont="1" applyFill="1" applyBorder="1" applyAlignment="1">
      <alignment horizontal="left" vertical="center" wrapText="1"/>
    </xf>
    <xf numFmtId="0" fontId="92" fillId="3" borderId="21" xfId="0" applyFont="1" applyFill="1" applyBorder="1" applyAlignment="1">
      <alignment horizontal="left" vertical="center" wrapText="1"/>
    </xf>
    <xf numFmtId="0" fontId="92" fillId="3" borderId="20" xfId="0" applyFont="1" applyFill="1" applyBorder="1" applyAlignment="1">
      <alignment horizontal="left" vertical="center" wrapText="1"/>
    </xf>
    <xf numFmtId="44" fontId="2" fillId="19" borderId="27" xfId="13" applyFont="1" applyFill="1" applyBorder="1" applyAlignment="1" applyProtection="1">
      <alignment horizontal="center" vertical="center" wrapText="1"/>
      <protection locked="0"/>
    </xf>
    <xf numFmtId="44" fontId="2" fillId="19" borderId="18" xfId="13" applyFont="1" applyFill="1" applyBorder="1" applyAlignment="1" applyProtection="1">
      <alignment horizontal="center" vertical="center" wrapText="1"/>
      <protection locked="0"/>
    </xf>
    <xf numFmtId="44" fontId="2" fillId="19" borderId="17" xfId="13" applyFont="1" applyFill="1" applyBorder="1" applyAlignment="1" applyProtection="1">
      <alignment horizontal="center" vertical="center" wrapText="1"/>
      <protection locked="0"/>
    </xf>
    <xf numFmtId="44" fontId="2" fillId="19" borderId="25" xfId="13" applyFont="1" applyFill="1" applyBorder="1" applyAlignment="1" applyProtection="1">
      <alignment horizontal="center" vertical="center" wrapText="1"/>
      <protection locked="0"/>
    </xf>
    <xf numFmtId="44" fontId="2" fillId="19" borderId="28" xfId="13" applyFont="1" applyFill="1" applyBorder="1" applyAlignment="1" applyProtection="1">
      <alignment horizontal="center" vertical="center" wrapText="1"/>
      <protection locked="0"/>
    </xf>
    <xf numFmtId="44" fontId="2" fillId="19" borderId="24" xfId="13" applyFont="1" applyFill="1" applyBorder="1" applyAlignment="1" applyProtection="1">
      <alignment horizontal="center" vertical="center" wrapText="1"/>
      <protection locked="0"/>
    </xf>
    <xf numFmtId="0" fontId="92" fillId="3" borderId="19" xfId="0" applyFont="1" applyFill="1" applyBorder="1" applyAlignment="1">
      <alignment horizontal="left" vertical="center" wrapText="1"/>
    </xf>
    <xf numFmtId="0" fontId="44" fillId="3" borderId="19" xfId="0" applyFont="1" applyFill="1" applyBorder="1" applyAlignment="1">
      <alignment horizontal="center" vertical="center"/>
    </xf>
    <xf numFmtId="0" fontId="87" fillId="5" borderId="18" xfId="16" applyFont="1" applyFill="1" applyBorder="1" applyAlignment="1">
      <alignment horizontal="center" vertical="center"/>
    </xf>
    <xf numFmtId="0" fontId="87" fillId="5" borderId="17" xfId="16" applyFont="1" applyFill="1" applyBorder="1" applyAlignment="1">
      <alignment horizontal="center" vertical="center"/>
    </xf>
    <xf numFmtId="0" fontId="87" fillId="5" borderId="28" xfId="16" applyFont="1" applyFill="1" applyBorder="1" applyAlignment="1">
      <alignment horizontal="center" vertical="center"/>
    </xf>
    <xf numFmtId="0" fontId="87" fillId="5" borderId="24" xfId="16" applyFont="1" applyFill="1" applyBorder="1" applyAlignment="1">
      <alignment horizontal="center" vertical="center"/>
    </xf>
    <xf numFmtId="0" fontId="87" fillId="5" borderId="21" xfId="16" applyFont="1" applyFill="1" applyBorder="1" applyAlignment="1">
      <alignment horizontal="center" vertical="center"/>
    </xf>
    <xf numFmtId="0" fontId="87" fillId="5" borderId="20" xfId="16" applyFont="1" applyFill="1" applyBorder="1" applyAlignment="1">
      <alignment horizontal="center" vertical="center"/>
    </xf>
    <xf numFmtId="0" fontId="30" fillId="20" borderId="27" xfId="0" applyFont="1" applyFill="1" applyBorder="1" applyAlignment="1">
      <alignment horizontal="right" vertical="top" wrapText="1"/>
    </xf>
    <xf numFmtId="0" fontId="30" fillId="20" borderId="25" xfId="0" applyFont="1" applyFill="1" applyBorder="1" applyAlignment="1">
      <alignment horizontal="right" vertical="top" wrapText="1"/>
    </xf>
    <xf numFmtId="0" fontId="30" fillId="20" borderId="18" xfId="0" applyFont="1" applyFill="1" applyBorder="1" applyAlignment="1">
      <alignment horizontal="left" vertical="top" wrapText="1"/>
    </xf>
    <xf numFmtId="0" fontId="30" fillId="20" borderId="17" xfId="0" applyFont="1" applyFill="1" applyBorder="1" applyAlignment="1">
      <alignment horizontal="left" vertical="top" wrapText="1"/>
    </xf>
    <xf numFmtId="0" fontId="30" fillId="20" borderId="28" xfId="0" applyFont="1" applyFill="1" applyBorder="1" applyAlignment="1">
      <alignment horizontal="left" vertical="top" wrapText="1"/>
    </xf>
    <xf numFmtId="0" fontId="30" fillId="20" borderId="24" xfId="0" applyFont="1" applyFill="1" applyBorder="1" applyAlignment="1">
      <alignment horizontal="left" vertical="top" wrapText="1"/>
    </xf>
    <xf numFmtId="0" fontId="30" fillId="20" borderId="17" xfId="0" applyFont="1" applyFill="1" applyBorder="1" applyAlignment="1">
      <alignment horizontal="left" vertical="center" wrapText="1"/>
    </xf>
    <xf numFmtId="0" fontId="30" fillId="20" borderId="24" xfId="0" applyFont="1" applyFill="1" applyBorder="1" applyAlignment="1">
      <alignment horizontal="left" vertical="center" wrapText="1"/>
    </xf>
    <xf numFmtId="0" fontId="2" fillId="5" borderId="2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30" fillId="20" borderId="27" xfId="0" applyFont="1" applyFill="1" applyBorder="1" applyAlignment="1">
      <alignment horizontal="left" vertical="center" wrapText="1"/>
    </xf>
    <xf numFmtId="0" fontId="30" fillId="20" borderId="25" xfId="0" applyFont="1" applyFill="1" applyBorder="1" applyAlignment="1">
      <alignment horizontal="left" vertical="center" wrapText="1"/>
    </xf>
    <xf numFmtId="0" fontId="44" fillId="0" borderId="22" xfId="0" applyFont="1" applyBorder="1" applyAlignment="1">
      <alignment horizontal="center"/>
    </xf>
    <xf numFmtId="0" fontId="44" fillId="0" borderId="21" xfId="0" applyFont="1" applyBorder="1" applyAlignment="1">
      <alignment horizontal="center"/>
    </xf>
    <xf numFmtId="0" fontId="44" fillId="0" borderId="20" xfId="0" applyFont="1" applyBorder="1" applyAlignment="1">
      <alignment horizontal="center"/>
    </xf>
    <xf numFmtId="0" fontId="124" fillId="0" borderId="0" xfId="0" applyFont="1"/>
    <xf numFmtId="1" fontId="0" fillId="25" borderId="11" xfId="0" applyNumberFormat="1" applyFill="1" applyBorder="1" applyAlignment="1" applyProtection="1">
      <alignment horizontal="center"/>
      <protection locked="0"/>
    </xf>
    <xf numFmtId="0" fontId="0" fillId="0" borderId="0" xfId="0" applyAlignment="1">
      <alignment horizontal="center"/>
    </xf>
    <xf numFmtId="0" fontId="0" fillId="27" borderId="11" xfId="0" applyFill="1" applyBorder="1" applyAlignment="1">
      <alignment horizontal="center"/>
    </xf>
    <xf numFmtId="0" fontId="125" fillId="27" borderId="22" xfId="0" applyFont="1" applyFill="1" applyBorder="1" applyAlignment="1">
      <alignment horizontal="center"/>
    </xf>
    <xf numFmtId="0" fontId="125" fillId="27" borderId="20" xfId="0" applyFont="1" applyFill="1" applyBorder="1" applyAlignment="1">
      <alignment horizontal="center"/>
    </xf>
    <xf numFmtId="2" fontId="0" fillId="27" borderId="11" xfId="0" applyNumberFormat="1" applyFill="1" applyBorder="1"/>
    <xf numFmtId="0" fontId="30" fillId="0" borderId="0" xfId="0" applyFont="1"/>
    <xf numFmtId="0" fontId="0" fillId="0" borderId="11" xfId="0" applyBorder="1" applyAlignment="1">
      <alignment horizontal="center" vertical="center"/>
    </xf>
    <xf numFmtId="0" fontId="0" fillId="0" borderId="11" xfId="0" applyBorder="1" applyAlignment="1">
      <alignment horizontal="center"/>
    </xf>
    <xf numFmtId="0" fontId="0" fillId="0" borderId="11" xfId="0" applyBorder="1" applyAlignment="1">
      <alignment horizontal="center" vertical="center" wrapText="1"/>
    </xf>
    <xf numFmtId="0" fontId="0" fillId="0" borderId="11" xfId="0" applyBorder="1" applyAlignment="1">
      <alignment horizontal="right"/>
    </xf>
    <xf numFmtId="9" fontId="0" fillId="27" borderId="4" xfId="0" applyNumberFormat="1" applyFill="1" applyBorder="1"/>
    <xf numFmtId="0" fontId="0" fillId="27" borderId="11" xfId="0"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0" fillId="0" borderId="11" xfId="0" applyBorder="1" applyAlignment="1">
      <alignment horizontal="center" vertical="center" wrapText="1"/>
    </xf>
    <xf numFmtId="0" fontId="29" fillId="0" borderId="11"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pplyProtection="1">
      <alignment horizontal="right" vertical="center"/>
      <protection locked="0"/>
    </xf>
    <xf numFmtId="0" fontId="0" fillId="25" borderId="11" xfId="0" applyFill="1" applyBorder="1" applyAlignment="1" applyProtection="1">
      <alignment horizontal="center" vertical="center"/>
      <protection locked="0"/>
    </xf>
    <xf numFmtId="2" fontId="0" fillId="27" borderId="11" xfId="0" applyNumberFormat="1" applyFill="1" applyBorder="1" applyAlignment="1">
      <alignment horizontal="center" vertical="center"/>
    </xf>
    <xf numFmtId="0" fontId="29" fillId="25" borderId="11" xfId="0" applyFont="1" applyFill="1" applyBorder="1" applyAlignment="1" applyProtection="1">
      <alignment horizontal="center" vertical="center"/>
      <protection locked="0"/>
    </xf>
    <xf numFmtId="0" fontId="29" fillId="27" borderId="11" xfId="0" applyFont="1" applyFill="1" applyBorder="1" applyAlignment="1">
      <alignment horizontal="center" vertical="center"/>
    </xf>
    <xf numFmtId="2" fontId="29" fillId="27" borderId="11" xfId="0" applyNumberFormat="1" applyFont="1" applyFill="1" applyBorder="1" applyAlignment="1">
      <alignment horizontal="center" vertical="center"/>
    </xf>
    <xf numFmtId="0" fontId="0" fillId="0" borderId="0" xfId="0" applyAlignment="1">
      <alignment horizontal="right"/>
    </xf>
    <xf numFmtId="0" fontId="0" fillId="0" borderId="61" xfId="0" applyBorder="1" applyAlignment="1">
      <alignment horizontal="right"/>
    </xf>
    <xf numFmtId="0" fontId="0" fillId="25" borderId="11" xfId="0" applyFill="1" applyBorder="1" applyProtection="1">
      <protection locked="0"/>
    </xf>
    <xf numFmtId="0" fontId="0" fillId="21" borderId="5" xfId="0" applyFill="1" applyBorder="1" applyAlignment="1" applyProtection="1">
      <alignment vertical="center"/>
      <protection locked="0"/>
    </xf>
    <xf numFmtId="0" fontId="0" fillId="25" borderId="4" xfId="0" applyFill="1" applyBorder="1" applyAlignment="1" applyProtection="1">
      <alignment horizontal="center" vertical="center"/>
      <protection locked="0"/>
    </xf>
    <xf numFmtId="2" fontId="0" fillId="0" borderId="0" xfId="0" applyNumberFormat="1"/>
    <xf numFmtId="0" fontId="0" fillId="0" borderId="0" xfId="0" applyAlignment="1">
      <alignment horizontal="righ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xf>
    <xf numFmtId="0" fontId="0" fillId="0" borderId="2" xfId="0" applyBorder="1" applyAlignment="1">
      <alignment vertical="center"/>
    </xf>
    <xf numFmtId="0" fontId="0" fillId="3" borderId="5" xfId="0" applyFill="1" applyBorder="1" applyAlignment="1">
      <alignment vertical="center"/>
    </xf>
    <xf numFmtId="0" fontId="2" fillId="3" borderId="4" xfId="0" applyFont="1" applyFill="1" applyBorder="1" applyAlignment="1">
      <alignment horizontal="right"/>
    </xf>
    <xf numFmtId="2" fontId="2" fillId="3" borderId="11" xfId="0" applyNumberFormat="1" applyFont="1" applyFill="1" applyBorder="1" applyAlignment="1">
      <alignment horizontal="center"/>
    </xf>
    <xf numFmtId="0" fontId="30" fillId="0" borderId="5" xfId="0" applyFont="1" applyBorder="1"/>
    <xf numFmtId="0" fontId="0" fillId="0" borderId="8" xfId="0" applyBorder="1"/>
    <xf numFmtId="0" fontId="0" fillId="0" borderId="4" xfId="0" applyBorder="1"/>
    <xf numFmtId="0" fontId="2" fillId="0" borderId="5" xfId="0" applyFont="1" applyBorder="1"/>
    <xf numFmtId="0" fontId="0" fillId="0" borderId="8" xfId="0" applyBorder="1" applyAlignment="1">
      <alignment vertical="center"/>
    </xf>
    <xf numFmtId="2" fontId="0" fillId="27" borderId="11" xfId="0" applyNumberFormat="1" applyFill="1" applyBorder="1" applyAlignment="1" applyProtection="1">
      <alignment horizontal="center" vertical="center"/>
      <protection locked="0"/>
    </xf>
    <xf numFmtId="0" fontId="2" fillId="3" borderId="5" xfId="0" applyFont="1" applyFill="1" applyBorder="1" applyAlignment="1">
      <alignment horizontal="right"/>
    </xf>
    <xf numFmtId="0" fontId="2" fillId="3" borderId="4" xfId="0" applyFont="1" applyFill="1" applyBorder="1" applyAlignment="1">
      <alignment horizontal="right"/>
    </xf>
    <xf numFmtId="2" fontId="2" fillId="27" borderId="11" xfId="0" applyNumberFormat="1" applyFont="1" applyFill="1" applyBorder="1" applyAlignment="1">
      <alignment horizontal="center"/>
    </xf>
  </cellXfs>
  <cellStyles count="17">
    <cellStyle name="Comma 3" xfId="7" xr:uid="{00000000-0005-0000-0000-000000000000}"/>
    <cellStyle name="Currency" xfId="13" builtinId="4"/>
    <cellStyle name="Currency 4" xfId="5" xr:uid="{00000000-0005-0000-0000-000002000000}"/>
    <cellStyle name="Currency 6" xfId="8" xr:uid="{00000000-0005-0000-0000-000003000000}"/>
    <cellStyle name="Hyperlink" xfId="16" builtinId="8"/>
    <cellStyle name="Hyperlink 2" xfId="4" xr:uid="{00000000-0005-0000-0000-000005000000}"/>
    <cellStyle name="Normal" xfId="0" builtinId="0"/>
    <cellStyle name="Normal 11" xfId="6" xr:uid="{00000000-0005-0000-0000-000007000000}"/>
    <cellStyle name="Normal 15 2 2" xfId="11" xr:uid="{00000000-0005-0000-0000-000008000000}"/>
    <cellStyle name="Normal 16" xfId="9" xr:uid="{00000000-0005-0000-0000-000009000000}"/>
    <cellStyle name="Normal 19" xfId="2" xr:uid="{00000000-0005-0000-0000-00000A000000}"/>
    <cellStyle name="Normal 2" xfId="15" xr:uid="{00000000-0005-0000-0000-00000B000000}"/>
    <cellStyle name="Normal 2 3" xfId="1" xr:uid="{00000000-0005-0000-0000-00000C000000}"/>
    <cellStyle name="Normal 20" xfId="12" xr:uid="{00000000-0005-0000-0000-00000D000000}"/>
    <cellStyle name="Normal 4 2" xfId="10" xr:uid="{00000000-0005-0000-0000-00000E000000}"/>
    <cellStyle name="Normal 7 2" xfId="3" xr:uid="{00000000-0005-0000-0000-00000F000000}"/>
    <cellStyle name="Note" xfId="14" builtinId="10"/>
  </cellStyles>
  <dxfs count="1">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0000FF"/>
      <color rgb="FFFFFF99"/>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V$35" lockText="1" noThreeD="1"/>
</file>

<file path=xl/ctrlProps/ctrlProp10.xml><?xml version="1.0" encoding="utf-8"?>
<formControlPr xmlns="http://schemas.microsoft.com/office/spreadsheetml/2009/9/main" objectType="CheckBox" fmlaLink="$V$5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V$52"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V$53"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V$57"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V$5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V$5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V$62"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V$63"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V$64"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67"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V$36" lockText="1" noThreeD="1"/>
</file>

<file path=xl/ctrlProps/ctrlProp20.xml><?xml version="1.0" encoding="utf-8"?>
<formControlPr xmlns="http://schemas.microsoft.com/office/spreadsheetml/2009/9/main" objectType="CheckBox" fmlaLink="$V$68"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69"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V$73"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V$74"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81"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82"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V$8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V$88"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V$90"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37" lockText="1" noThreeD="1"/>
</file>

<file path=xl/ctrlProps/ctrlProp30.xml><?xml version="1.0" encoding="utf-8"?>
<formControlPr xmlns="http://schemas.microsoft.com/office/spreadsheetml/2009/9/main" objectType="CheckBox" fmlaLink="$V$9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V$9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V$95"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V$96"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97"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V$98"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V$99"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V$85"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V$89"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V$100"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V$103"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V$104"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V$106"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V$107"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V$110"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V$114"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V$118"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V$121"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V$122"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V$124"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V$43" lockText="1" noThreeD="1"/>
</file>

<file path=xl/ctrlProps/ctrlProp50.xml><?xml version="1.0" encoding="utf-8"?>
<formControlPr xmlns="http://schemas.microsoft.com/office/spreadsheetml/2009/9/main" objectType="CheckBox" fmlaLink="$V$127"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V$128"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V$129"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V$130"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V$131" lockText="1" noThreeD="1"/>
</file>

<file path=xl/ctrlProps/ctrlProp55.xml><?xml version="1.0" encoding="utf-8"?>
<formControlPr xmlns="http://schemas.microsoft.com/office/spreadsheetml/2009/9/main" objectType="CheckBox" fmlaLink="$V$132" lockText="1" noThreeD="1"/>
</file>

<file path=xl/ctrlProps/ctrlProp56.xml><?xml version="1.0" encoding="utf-8"?>
<formControlPr xmlns="http://schemas.microsoft.com/office/spreadsheetml/2009/9/main" objectType="CheckBox" fmlaLink="$V$134" lockText="1" noThreeD="1"/>
</file>

<file path=xl/ctrlProps/ctrlProp57.xml><?xml version="1.0" encoding="utf-8"?>
<formControlPr xmlns="http://schemas.microsoft.com/office/spreadsheetml/2009/9/main" objectType="CheckBox" fmlaLink="$V$136" lockText="1" noThreeD="1"/>
</file>

<file path=xl/ctrlProps/ctrlProp58.xml><?xml version="1.0" encoding="utf-8"?>
<formControlPr xmlns="http://schemas.microsoft.com/office/spreadsheetml/2009/9/main" objectType="CheckBox" fmlaLink="$V$137" lockText="1" noThreeD="1"/>
</file>

<file path=xl/ctrlProps/ctrlProp59.xml><?xml version="1.0" encoding="utf-8"?>
<formControlPr xmlns="http://schemas.microsoft.com/office/spreadsheetml/2009/9/main" objectType="CheckBox" fmlaLink="$V$140" lockText="1" noThreeD="1"/>
</file>

<file path=xl/ctrlProps/ctrlProp6.xml><?xml version="1.0" encoding="utf-8"?>
<formControlPr xmlns="http://schemas.microsoft.com/office/spreadsheetml/2009/9/main" objectType="CheckBox" fmlaLink="$V$44" lockText="1" noThreeD="1"/>
</file>

<file path=xl/ctrlProps/ctrlProp60.xml><?xml version="1.0" encoding="utf-8"?>
<formControlPr xmlns="http://schemas.microsoft.com/office/spreadsheetml/2009/9/main" objectType="CheckBox" fmlaLink="$V$142" lockText="1" noThreeD="1"/>
</file>

<file path=xl/ctrlProps/ctrlProp61.xml><?xml version="1.0" encoding="utf-8"?>
<formControlPr xmlns="http://schemas.microsoft.com/office/spreadsheetml/2009/9/main" objectType="CheckBox" fmlaLink="$V$156" lockText="1" noThreeD="1"/>
</file>

<file path=xl/ctrlProps/ctrlProp62.xml><?xml version="1.0" encoding="utf-8"?>
<formControlPr xmlns="http://schemas.microsoft.com/office/spreadsheetml/2009/9/main" objectType="CheckBox" fmlaLink="$V$158"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4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46"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50"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https://www.energy.gov/cmei/scep/wap/articles/refrigerator-and-freezer-energy-rating-online-search-tool" TargetMode="External"/><Relationship Id="rId1" Type="http://schemas.openxmlformats.org/officeDocument/2006/relationships/hyperlink" Target="http://www.appliance411.com/service/date-code.php"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56</xdr:row>
      <xdr:rowOff>171449</xdr:rowOff>
    </xdr:from>
    <xdr:ext cx="5915025" cy="16359188"/>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0587037"/>
          <a:ext cx="5915025" cy="16359188"/>
        </a:xfrm>
        <a:prstGeom prst="rect">
          <a:avLst/>
        </a:prstGeom>
        <a:solidFill>
          <a:sysClr val="window" lastClr="FFFFFF">
            <a:lumMod val="95000"/>
          </a:sysClr>
        </a:solidFill>
        <a:ln>
          <a:noFill/>
        </a:ln>
        <a:effectLst/>
      </xdr:spPr>
      <xdr:txBody>
        <a:bodyPr vertOverflow="clip" horzOverflow="clip" wrap="square" rtlCol="0" anchor="t">
          <a:noAutofit/>
        </a:bodyPr>
        <a:lstStyle/>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TDHCA WAP Air Infiltration and Duct Sealing Target Policy</a:t>
          </a:r>
          <a:endParaRPr kumimoji="0" lang="en-US" sz="18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 Guidance for Air Infiltration &amp; Duct Sealing</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Subrecipients are required to make a reasonable attempt to achieve both air infiltration and duct sealing targets (if applicable).    TDHCA recognizes that at times the calculated targets can be aggressive due to construction variances and access issues and targets may not be achievable in all weatherized units.   For this reason, TDHCA has established a clear written policy for how missed targets will be addressed during the final inspection and monitoring process.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Air Infiltration Guidance</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75% of all completed units are required to MEET/EXCEED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be within a 10% variance of air infiltration targets, i.e. 1,000 CFM target = 1,100 CFM variance.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Note - </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At any time the Subrecipient fails to meet the 75% guidance as described above they will be considered out of compliance and must contact their TDHCA assigned WAP trainer for further guidance.   Failure to not meet the 75% requirement and have documented contact with your TDHCA assigned WAP trainer could result in compliance related issues.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Individual Unit </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 order for a unit to successfully pass final inspection, individual unit(s) must:</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Meet or exceed the calculated air infiltration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 additional documentation or information required</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Must be within 10% of the calculated target.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air infiltration targets</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Did not meet air infiltration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Total completed units are within the 75% requirement.</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Ensure all major and significant air leakage areas are addressed.</a:t>
          </a:r>
        </a:p>
        <a:p>
          <a:pPr marL="1143000" marR="0" lvl="2" indent="-228600" algn="just" defTabSz="914400" eaLnBrk="1" fontAlgn="auto" latinLnBrk="0" hangingPunct="1">
            <a:lnSpc>
              <a:spcPct val="107000"/>
            </a:lnSpc>
            <a:spcBef>
              <a:spcPts val="0"/>
            </a:spcBef>
            <a:spcAft>
              <a:spcPts val="0"/>
            </a:spcAft>
            <a:buClrTx/>
            <a:buSzTx/>
            <a:buFont typeface="Wingdings" panose="05000000000000000000" pitchFamily="2" charset="2"/>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Requires clearly documented Zonal Pressure readings.</a:t>
          </a:r>
        </a:p>
        <a:p>
          <a:pPr marL="742950" marR="0" lvl="1" indent="-285750" algn="just" defTabSz="914400" eaLnBrk="1" fontAlgn="auto" latinLnBrk="0" hangingPunct="1">
            <a:lnSpc>
              <a:spcPct val="107000"/>
            </a:lnSpc>
            <a:spcBef>
              <a:spcPts val="0"/>
            </a:spcBef>
            <a:spcAft>
              <a:spcPts val="80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air infiltration targets.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Duct Sealing Guidance</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75% of all completed units are required to MEET/EXCEED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be within a 10% variance of duct sealing leakage to outside targets, i.e. 100 CFM target = 110 CFM variance.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Note - </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At any time the Subrecipient fails to meet the 75% guidance as described above they will be considered out of compliance and must contact their TDHCA assigned WAP trainer for further guidance.   Failure to not meet the 75% requirement and have documented contact with your TDHCA assigned WAP trainer could result in compliance related issues.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Individual Unit </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 order for a unit to successfully pass final inspection, individual unit(s) must:</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Meet or exceed the calculated duct sealing targets and have a pressure pan reading of 1 Pa or less per duct.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 additional documentation or information required.</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Must be within 10% of the calculated target and have a pressure pan reading of 1 Pa or less per duct.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duct sealing targets.</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Did not meet duct sealing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Total completed units are within the 75% requirement.</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Ensure all major and significant duct leakage areas are addressed.</a:t>
          </a:r>
        </a:p>
        <a:p>
          <a:pPr marL="1143000" marR="0" lvl="2" indent="-228600" algn="just" defTabSz="914400" eaLnBrk="1" fontAlgn="auto" latinLnBrk="0" hangingPunct="1">
            <a:lnSpc>
              <a:spcPct val="107000"/>
            </a:lnSpc>
            <a:spcBef>
              <a:spcPts val="0"/>
            </a:spcBef>
            <a:spcAft>
              <a:spcPts val="0"/>
            </a:spcAft>
            <a:buClrTx/>
            <a:buSzTx/>
            <a:buFont typeface="Wingdings" panose="05000000000000000000" pitchFamily="2" charset="2"/>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Requires clearly documented Pressure Pan Readings for each duct.</a:t>
          </a:r>
        </a:p>
        <a:p>
          <a:pPr marL="742950" marR="0" lvl="1" indent="-285750" algn="just" defTabSz="914400" eaLnBrk="1" fontAlgn="auto" latinLnBrk="0" hangingPunct="1">
            <a:lnSpc>
              <a:spcPct val="107000"/>
            </a:lnSpc>
            <a:spcBef>
              <a:spcPts val="0"/>
            </a:spcBef>
            <a:spcAft>
              <a:spcPts val="80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duct sealing targets.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3</xdr:row>
          <xdr:rowOff>352425</xdr:rowOff>
        </xdr:from>
        <xdr:to>
          <xdr:col>10</xdr:col>
          <xdr:colOff>762000</xdr:colOff>
          <xdr:row>5</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D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371475</xdr:rowOff>
        </xdr:from>
        <xdr:to>
          <xdr:col>12</xdr:col>
          <xdr:colOff>752475</xdr:colOff>
          <xdr:row>5</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D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219075</xdr:rowOff>
        </xdr:from>
        <xdr:to>
          <xdr:col>10</xdr:col>
          <xdr:colOff>771525</xdr:colOff>
          <xdr:row>5</xdr:row>
          <xdr:rowOff>238125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D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238125</xdr:rowOff>
        </xdr:from>
        <xdr:to>
          <xdr:col>12</xdr:col>
          <xdr:colOff>752475</xdr:colOff>
          <xdr:row>6</xdr:row>
          <xdr:rowOff>28575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D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219075</xdr:rowOff>
        </xdr:from>
        <xdr:to>
          <xdr:col>10</xdr:col>
          <xdr:colOff>771525</xdr:colOff>
          <xdr:row>6</xdr:row>
          <xdr:rowOff>238125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D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219075</xdr:rowOff>
        </xdr:from>
        <xdr:to>
          <xdr:col>12</xdr:col>
          <xdr:colOff>752475</xdr:colOff>
          <xdr:row>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D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219075</xdr:rowOff>
        </xdr:from>
        <xdr:to>
          <xdr:col>0</xdr:col>
          <xdr:colOff>561975</xdr:colOff>
          <xdr:row>37</xdr:row>
          <xdr:rowOff>66675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D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35</xdr:row>
          <xdr:rowOff>219075</xdr:rowOff>
        </xdr:from>
        <xdr:to>
          <xdr:col>2</xdr:col>
          <xdr:colOff>447675</xdr:colOff>
          <xdr:row>37</xdr:row>
          <xdr:rowOff>47625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D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190500</xdr:rowOff>
        </xdr:from>
        <xdr:to>
          <xdr:col>2</xdr:col>
          <xdr:colOff>9525</xdr:colOff>
          <xdr:row>37</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D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0</xdr:col>
          <xdr:colOff>523875</xdr:colOff>
          <xdr:row>39</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D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38</xdr:row>
          <xdr:rowOff>0</xdr:rowOff>
        </xdr:from>
        <xdr:to>
          <xdr:col>2</xdr:col>
          <xdr:colOff>647700</xdr:colOff>
          <xdr:row>39</xdr:row>
          <xdr:rowOff>28575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D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9525</xdr:rowOff>
        </xdr:from>
        <xdr:to>
          <xdr:col>1</xdr:col>
          <xdr:colOff>600075</xdr:colOff>
          <xdr:row>39</xdr:row>
          <xdr:rowOff>28575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D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219075</xdr:rowOff>
        </xdr:from>
        <xdr:to>
          <xdr:col>10</xdr:col>
          <xdr:colOff>771525</xdr:colOff>
          <xdr:row>7</xdr:row>
          <xdr:rowOff>238125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D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219075</xdr:rowOff>
        </xdr:from>
        <xdr:to>
          <xdr:col>12</xdr:col>
          <xdr:colOff>752475</xdr:colOff>
          <xdr:row>8</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D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152400</xdr:rowOff>
        </xdr:from>
        <xdr:to>
          <xdr:col>0</xdr:col>
          <xdr:colOff>504825</xdr:colOff>
          <xdr:row>16</xdr:row>
          <xdr:rowOff>9525</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D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161925</xdr:rowOff>
        </xdr:from>
        <xdr:to>
          <xdr:col>3</xdr:col>
          <xdr:colOff>76200</xdr:colOff>
          <xdr:row>16</xdr:row>
          <xdr:rowOff>28575</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D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161925</xdr:rowOff>
        </xdr:from>
        <xdr:to>
          <xdr:col>1</xdr:col>
          <xdr:colOff>600075</xdr:colOff>
          <xdr:row>15</xdr:row>
          <xdr:rowOff>180975</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D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228600</xdr:rowOff>
        </xdr:from>
        <xdr:to>
          <xdr:col>0</xdr:col>
          <xdr:colOff>523875</xdr:colOff>
          <xdr:row>21</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D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0</xdr:rowOff>
        </xdr:from>
        <xdr:to>
          <xdr:col>2</xdr:col>
          <xdr:colOff>638175</xdr:colOff>
          <xdr:row>20</xdr:row>
          <xdr:rowOff>228600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D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228600</xdr:rowOff>
        </xdr:from>
        <xdr:to>
          <xdr:col>1</xdr:col>
          <xdr:colOff>457200</xdr:colOff>
          <xdr:row>20</xdr:row>
          <xdr:rowOff>228600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D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152400</xdr:rowOff>
        </xdr:from>
        <xdr:to>
          <xdr:col>0</xdr:col>
          <xdr:colOff>485775</xdr:colOff>
          <xdr:row>26</xdr:row>
          <xdr:rowOff>28575</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D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180975</xdr:rowOff>
        </xdr:from>
        <xdr:to>
          <xdr:col>2</xdr:col>
          <xdr:colOff>409575</xdr:colOff>
          <xdr:row>26</xdr:row>
          <xdr:rowOff>28575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D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1</xdr:col>
          <xdr:colOff>409575</xdr:colOff>
          <xdr:row>26</xdr:row>
          <xdr:rowOff>9525</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D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85725</xdr:rowOff>
        </xdr:from>
        <xdr:to>
          <xdr:col>0</xdr:col>
          <xdr:colOff>504825</xdr:colOff>
          <xdr:row>29</xdr:row>
          <xdr:rowOff>161925</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D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66675</xdr:rowOff>
        </xdr:from>
        <xdr:to>
          <xdr:col>2</xdr:col>
          <xdr:colOff>638175</xdr:colOff>
          <xdr:row>29</xdr:row>
          <xdr:rowOff>104775</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D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76200</xdr:rowOff>
        </xdr:from>
        <xdr:to>
          <xdr:col>1</xdr:col>
          <xdr:colOff>428625</xdr:colOff>
          <xdr:row>29</xdr:row>
          <xdr:rowOff>114300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D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33</xdr:row>
          <xdr:rowOff>142875</xdr:rowOff>
        </xdr:from>
        <xdr:to>
          <xdr:col>1</xdr:col>
          <xdr:colOff>66675</xdr:colOff>
          <xdr:row>35</xdr:row>
          <xdr:rowOff>47625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D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142875</xdr:rowOff>
        </xdr:from>
        <xdr:to>
          <xdr:col>2</xdr:col>
          <xdr:colOff>657225</xdr:colOff>
          <xdr:row>35</xdr:row>
          <xdr:rowOff>38100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D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142875</xdr:rowOff>
        </xdr:from>
        <xdr:to>
          <xdr:col>2</xdr:col>
          <xdr:colOff>47625</xdr:colOff>
          <xdr:row>35</xdr:row>
          <xdr:rowOff>47625</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D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457200</xdr:colOff>
          <xdr:row>43</xdr:row>
          <xdr:rowOff>238125</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D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180975</xdr:rowOff>
        </xdr:from>
        <xdr:to>
          <xdr:col>2</xdr:col>
          <xdr:colOff>409575</xdr:colOff>
          <xdr:row>43</xdr:row>
          <xdr:rowOff>219075</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D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180975</xdr:rowOff>
        </xdr:from>
        <xdr:to>
          <xdr:col>2</xdr:col>
          <xdr:colOff>0</xdr:colOff>
          <xdr:row>43</xdr:row>
          <xdr:rowOff>219075</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D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0</xdr:rowOff>
        </xdr:from>
        <xdr:to>
          <xdr:col>0</xdr:col>
          <xdr:colOff>523875</xdr:colOff>
          <xdr:row>49</xdr:row>
          <xdr:rowOff>28575</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D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0</xdr:rowOff>
        </xdr:from>
        <xdr:to>
          <xdr:col>2</xdr:col>
          <xdr:colOff>647700</xdr:colOff>
          <xdr:row>49</xdr:row>
          <xdr:rowOff>28575</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D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1</xdr:col>
          <xdr:colOff>600075</xdr:colOff>
          <xdr:row>49</xdr:row>
          <xdr:rowOff>28575</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D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52</xdr:row>
          <xdr:rowOff>152400</xdr:rowOff>
        </xdr:from>
        <xdr:to>
          <xdr:col>0</xdr:col>
          <xdr:colOff>485775</xdr:colOff>
          <xdr:row>53</xdr:row>
          <xdr:rowOff>219075</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D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180975</xdr:rowOff>
        </xdr:from>
        <xdr:to>
          <xdr:col>2</xdr:col>
          <xdr:colOff>409575</xdr:colOff>
          <xdr:row>53</xdr:row>
          <xdr:rowOff>228600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D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161925</xdr:rowOff>
        </xdr:from>
        <xdr:to>
          <xdr:col>1</xdr:col>
          <xdr:colOff>409575</xdr:colOff>
          <xdr:row>53</xdr:row>
          <xdr:rowOff>219075</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D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57</xdr:row>
          <xdr:rowOff>161925</xdr:rowOff>
        </xdr:from>
        <xdr:to>
          <xdr:col>1</xdr:col>
          <xdr:colOff>114300</xdr:colOff>
          <xdr:row>59</xdr:row>
          <xdr:rowOff>28575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D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57</xdr:row>
          <xdr:rowOff>161925</xdr:rowOff>
        </xdr:from>
        <xdr:to>
          <xdr:col>2</xdr:col>
          <xdr:colOff>647700</xdr:colOff>
          <xdr:row>59</xdr:row>
          <xdr:rowOff>28575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D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161925</xdr:rowOff>
        </xdr:from>
        <xdr:to>
          <xdr:col>1</xdr:col>
          <xdr:colOff>600075</xdr:colOff>
          <xdr:row>59</xdr:row>
          <xdr:rowOff>28575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D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59</xdr:row>
          <xdr:rowOff>161925</xdr:rowOff>
        </xdr:from>
        <xdr:to>
          <xdr:col>1</xdr:col>
          <xdr:colOff>66675</xdr:colOff>
          <xdr:row>61</xdr:row>
          <xdr:rowOff>28575</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D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59</xdr:row>
          <xdr:rowOff>180975</xdr:rowOff>
        </xdr:from>
        <xdr:to>
          <xdr:col>2</xdr:col>
          <xdr:colOff>647700</xdr:colOff>
          <xdr:row>61</xdr:row>
          <xdr:rowOff>38100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D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180975</xdr:rowOff>
        </xdr:from>
        <xdr:to>
          <xdr:col>1</xdr:col>
          <xdr:colOff>600075</xdr:colOff>
          <xdr:row>61</xdr:row>
          <xdr:rowOff>38100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D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200025</xdr:rowOff>
        </xdr:from>
        <xdr:to>
          <xdr:col>0</xdr:col>
          <xdr:colOff>523875</xdr:colOff>
          <xdr:row>63</xdr:row>
          <xdr:rowOff>47625</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D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61</xdr:row>
          <xdr:rowOff>190500</xdr:rowOff>
        </xdr:from>
        <xdr:to>
          <xdr:col>2</xdr:col>
          <xdr:colOff>657225</xdr:colOff>
          <xdr:row>63</xdr:row>
          <xdr:rowOff>38100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D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61</xdr:row>
          <xdr:rowOff>190500</xdr:rowOff>
        </xdr:from>
        <xdr:to>
          <xdr:col>1</xdr:col>
          <xdr:colOff>600075</xdr:colOff>
          <xdr:row>63</xdr:row>
          <xdr:rowOff>38100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D00-00002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63</xdr:row>
          <xdr:rowOff>295275</xdr:rowOff>
        </xdr:from>
        <xdr:to>
          <xdr:col>0</xdr:col>
          <xdr:colOff>533400</xdr:colOff>
          <xdr:row>65</xdr:row>
          <xdr:rowOff>28575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D00-00003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63</xdr:row>
          <xdr:rowOff>295275</xdr:rowOff>
        </xdr:from>
        <xdr:to>
          <xdr:col>2</xdr:col>
          <xdr:colOff>647700</xdr:colOff>
          <xdr:row>65</xdr:row>
          <xdr:rowOff>38100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D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63</xdr:row>
          <xdr:rowOff>295275</xdr:rowOff>
        </xdr:from>
        <xdr:to>
          <xdr:col>1</xdr:col>
          <xdr:colOff>600075</xdr:colOff>
          <xdr:row>65</xdr:row>
          <xdr:rowOff>38100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D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152400</xdr:rowOff>
        </xdr:from>
        <xdr:to>
          <xdr:col>0</xdr:col>
          <xdr:colOff>485775</xdr:colOff>
          <xdr:row>72</xdr:row>
          <xdr:rowOff>9525</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D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70</xdr:row>
          <xdr:rowOff>180975</xdr:rowOff>
        </xdr:from>
        <xdr:to>
          <xdr:col>2</xdr:col>
          <xdr:colOff>409575</xdr:colOff>
          <xdr:row>72</xdr:row>
          <xdr:rowOff>28575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D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161925</xdr:rowOff>
        </xdr:from>
        <xdr:to>
          <xdr:col>1</xdr:col>
          <xdr:colOff>409575</xdr:colOff>
          <xdr:row>72</xdr:row>
          <xdr:rowOff>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D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72</xdr:row>
          <xdr:rowOff>152400</xdr:rowOff>
        </xdr:from>
        <xdr:to>
          <xdr:col>0</xdr:col>
          <xdr:colOff>485775</xdr:colOff>
          <xdr:row>73</xdr:row>
          <xdr:rowOff>219075</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D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72</xdr:row>
          <xdr:rowOff>180975</xdr:rowOff>
        </xdr:from>
        <xdr:to>
          <xdr:col>2</xdr:col>
          <xdr:colOff>409575</xdr:colOff>
          <xdr:row>73</xdr:row>
          <xdr:rowOff>219075</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D00-00003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161925</xdr:rowOff>
        </xdr:from>
        <xdr:to>
          <xdr:col>1</xdr:col>
          <xdr:colOff>409575</xdr:colOff>
          <xdr:row>73</xdr:row>
          <xdr:rowOff>200025</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D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77</xdr:row>
          <xdr:rowOff>200025</xdr:rowOff>
        </xdr:from>
        <xdr:to>
          <xdr:col>0</xdr:col>
          <xdr:colOff>523875</xdr:colOff>
          <xdr:row>79</xdr:row>
          <xdr:rowOff>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D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77</xdr:row>
          <xdr:rowOff>190500</xdr:rowOff>
        </xdr:from>
        <xdr:to>
          <xdr:col>2</xdr:col>
          <xdr:colOff>657225</xdr:colOff>
          <xdr:row>78</xdr:row>
          <xdr:rowOff>238125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D00-00003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77</xdr:row>
          <xdr:rowOff>190500</xdr:rowOff>
        </xdr:from>
        <xdr:to>
          <xdr:col>1</xdr:col>
          <xdr:colOff>600075</xdr:colOff>
          <xdr:row>78</xdr:row>
          <xdr:rowOff>238125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D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83</xdr:row>
          <xdr:rowOff>104775</xdr:rowOff>
        </xdr:from>
        <xdr:to>
          <xdr:col>1</xdr:col>
          <xdr:colOff>38100</xdr:colOff>
          <xdr:row>83</xdr:row>
          <xdr:rowOff>228600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D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76200</xdr:rowOff>
        </xdr:from>
        <xdr:to>
          <xdr:col>3</xdr:col>
          <xdr:colOff>47625</xdr:colOff>
          <xdr:row>83</xdr:row>
          <xdr:rowOff>295275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D00-00003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47625</xdr:rowOff>
        </xdr:from>
        <xdr:to>
          <xdr:col>2</xdr:col>
          <xdr:colOff>104775</xdr:colOff>
          <xdr:row>83</xdr:row>
          <xdr:rowOff>276225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D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85</xdr:row>
          <xdr:rowOff>104775</xdr:rowOff>
        </xdr:from>
        <xdr:to>
          <xdr:col>1</xdr:col>
          <xdr:colOff>38100</xdr:colOff>
          <xdr:row>85</xdr:row>
          <xdr:rowOff>238125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D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85</xdr:row>
          <xdr:rowOff>85725</xdr:rowOff>
        </xdr:from>
        <xdr:to>
          <xdr:col>3</xdr:col>
          <xdr:colOff>28575</xdr:colOff>
          <xdr:row>85</xdr:row>
          <xdr:rowOff>295275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D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66675</xdr:rowOff>
        </xdr:from>
        <xdr:to>
          <xdr:col>2</xdr:col>
          <xdr:colOff>104775</xdr:colOff>
          <xdr:row>85</xdr:row>
          <xdr:rowOff>295275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D00-00004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89</xdr:row>
          <xdr:rowOff>47625</xdr:rowOff>
        </xdr:from>
        <xdr:to>
          <xdr:col>1</xdr:col>
          <xdr:colOff>28575</xdr:colOff>
          <xdr:row>89</xdr:row>
          <xdr:rowOff>180975</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D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D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180975</xdr:rowOff>
        </xdr:from>
        <xdr:to>
          <xdr:col>2</xdr:col>
          <xdr:colOff>104775</xdr:colOff>
          <xdr:row>89</xdr:row>
          <xdr:rowOff>219075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D00-00004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D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D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91</xdr:row>
          <xdr:rowOff>66675</xdr:rowOff>
        </xdr:from>
        <xdr:to>
          <xdr:col>1</xdr:col>
          <xdr:colOff>76200</xdr:colOff>
          <xdr:row>91</xdr:row>
          <xdr:rowOff>371475</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D00-00004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91</xdr:row>
          <xdr:rowOff>104775</xdr:rowOff>
        </xdr:from>
        <xdr:to>
          <xdr:col>3</xdr:col>
          <xdr:colOff>28575</xdr:colOff>
          <xdr:row>91</xdr:row>
          <xdr:rowOff>304800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D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91</xdr:row>
          <xdr:rowOff>104775</xdr:rowOff>
        </xdr:from>
        <xdr:to>
          <xdr:col>2</xdr:col>
          <xdr:colOff>76200</xdr:colOff>
          <xdr:row>91</xdr:row>
          <xdr:rowOff>333375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D00-00004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87</xdr:row>
          <xdr:rowOff>114300</xdr:rowOff>
        </xdr:from>
        <xdr:to>
          <xdr:col>1</xdr:col>
          <xdr:colOff>28575</xdr:colOff>
          <xdr:row>87</xdr:row>
          <xdr:rowOff>257175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D00-00004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87</xdr:row>
          <xdr:rowOff>66675</xdr:rowOff>
        </xdr:from>
        <xdr:to>
          <xdr:col>3</xdr:col>
          <xdr:colOff>38100</xdr:colOff>
          <xdr:row>87</xdr:row>
          <xdr:rowOff>266700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D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47625</xdr:rowOff>
        </xdr:from>
        <xdr:to>
          <xdr:col>2</xdr:col>
          <xdr:colOff>85725</xdr:colOff>
          <xdr:row>87</xdr:row>
          <xdr:rowOff>276225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D00-00004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xdr:row>
          <xdr:rowOff>409575</xdr:rowOff>
        </xdr:from>
        <xdr:to>
          <xdr:col>10</xdr:col>
          <xdr:colOff>752475</xdr:colOff>
          <xdr:row>4</xdr:row>
          <xdr:rowOff>228600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419100</xdr:rowOff>
        </xdr:from>
        <xdr:to>
          <xdr:col>12</xdr:col>
          <xdr:colOff>752475</xdr:colOff>
          <xdr:row>5</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E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xdr:row>
          <xdr:rowOff>0</xdr:rowOff>
        </xdr:from>
        <xdr:to>
          <xdr:col>10</xdr:col>
          <xdr:colOff>752475</xdr:colOff>
          <xdr:row>6</xdr:row>
          <xdr:rowOff>28575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E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228600</xdr:rowOff>
        </xdr:from>
        <xdr:to>
          <xdr:col>12</xdr:col>
          <xdr:colOff>752475</xdr:colOff>
          <xdr:row>6</xdr:row>
          <xdr:rowOff>28575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E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9525</xdr:rowOff>
        </xdr:from>
        <xdr:to>
          <xdr:col>10</xdr:col>
          <xdr:colOff>752475</xdr:colOff>
          <xdr:row>7</xdr:row>
          <xdr:rowOff>28575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E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228600</xdr:rowOff>
        </xdr:from>
        <xdr:to>
          <xdr:col>12</xdr:col>
          <xdr:colOff>752475</xdr:colOff>
          <xdr:row>7</xdr:row>
          <xdr:rowOff>9525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E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228600</xdr:rowOff>
        </xdr:from>
        <xdr:to>
          <xdr:col>10</xdr:col>
          <xdr:colOff>733425</xdr:colOff>
          <xdr:row>8</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E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219075</xdr:rowOff>
        </xdr:from>
        <xdr:to>
          <xdr:col>12</xdr:col>
          <xdr:colOff>752475</xdr:colOff>
          <xdr:row>8</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E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219075</xdr:rowOff>
        </xdr:from>
        <xdr:to>
          <xdr:col>10</xdr:col>
          <xdr:colOff>733425</xdr:colOff>
          <xdr:row>9</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E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219075</xdr:rowOff>
        </xdr:from>
        <xdr:to>
          <xdr:col>12</xdr:col>
          <xdr:colOff>752475</xdr:colOff>
          <xdr:row>9</xdr:row>
          <xdr:rowOff>9525</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E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228600</xdr:rowOff>
        </xdr:from>
        <xdr:to>
          <xdr:col>10</xdr:col>
          <xdr:colOff>752475</xdr:colOff>
          <xdr:row>10</xdr:row>
          <xdr:rowOff>28575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E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0</xdr:rowOff>
        </xdr:from>
        <xdr:to>
          <xdr:col>12</xdr:col>
          <xdr:colOff>752475</xdr:colOff>
          <xdr:row>10</xdr:row>
          <xdr:rowOff>28575</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E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66675</xdr:rowOff>
        </xdr:from>
        <xdr:to>
          <xdr:col>0</xdr:col>
          <xdr:colOff>485775</xdr:colOff>
          <xdr:row>32</xdr:row>
          <xdr:rowOff>142875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E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104775</xdr:rowOff>
        </xdr:from>
        <xdr:to>
          <xdr:col>3</xdr:col>
          <xdr:colOff>28575</xdr:colOff>
          <xdr:row>32</xdr:row>
          <xdr:rowOff>142875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E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76200</xdr:rowOff>
        </xdr:from>
        <xdr:to>
          <xdr:col>1</xdr:col>
          <xdr:colOff>428625</xdr:colOff>
          <xdr:row>32</xdr:row>
          <xdr:rowOff>104775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E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38100</xdr:colOff>
          <xdr:row>40</xdr:row>
          <xdr:rowOff>28575</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E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0</xdr:rowOff>
        </xdr:from>
        <xdr:to>
          <xdr:col>3</xdr:col>
          <xdr:colOff>114300</xdr:colOff>
          <xdr:row>40</xdr:row>
          <xdr:rowOff>28575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E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190500</xdr:rowOff>
        </xdr:from>
        <xdr:to>
          <xdr:col>2</xdr:col>
          <xdr:colOff>104775</xdr:colOff>
          <xdr:row>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E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28575</xdr:rowOff>
        </xdr:from>
        <xdr:to>
          <xdr:col>1</xdr:col>
          <xdr:colOff>28575</xdr:colOff>
          <xdr:row>41</xdr:row>
          <xdr:rowOff>152400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E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0</xdr:rowOff>
        </xdr:from>
        <xdr:to>
          <xdr:col>3</xdr:col>
          <xdr:colOff>85725</xdr:colOff>
          <xdr:row>42</xdr:row>
          <xdr:rowOff>28575</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E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180975</xdr:rowOff>
        </xdr:from>
        <xdr:to>
          <xdr:col>2</xdr:col>
          <xdr:colOff>104775</xdr:colOff>
          <xdr:row>42</xdr:row>
          <xdr:rowOff>28575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E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1</xdr:col>
          <xdr:colOff>257175</xdr:colOff>
          <xdr:row>19</xdr:row>
          <xdr:rowOff>38100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E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190500</xdr:rowOff>
        </xdr:from>
        <xdr:to>
          <xdr:col>2</xdr:col>
          <xdr:colOff>104775</xdr:colOff>
          <xdr:row>19</xdr:row>
          <xdr:rowOff>28575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E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3</xdr:col>
          <xdr:colOff>257175</xdr:colOff>
          <xdr:row>19</xdr:row>
          <xdr:rowOff>38100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E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180975</xdr:rowOff>
        </xdr:from>
        <xdr:to>
          <xdr:col>1</xdr:col>
          <xdr:colOff>38100</xdr:colOff>
          <xdr:row>38</xdr:row>
          <xdr:rowOff>28575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E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0</xdr:rowOff>
        </xdr:from>
        <xdr:to>
          <xdr:col>3</xdr:col>
          <xdr:colOff>114300</xdr:colOff>
          <xdr:row>38</xdr:row>
          <xdr:rowOff>28575</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E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190500</xdr:rowOff>
        </xdr:from>
        <xdr:to>
          <xdr:col>2</xdr:col>
          <xdr:colOff>104775</xdr:colOff>
          <xdr:row>38</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E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1</xdr:col>
          <xdr:colOff>28575</xdr:colOff>
          <xdr:row>46</xdr:row>
          <xdr:rowOff>152400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E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0</xdr:rowOff>
        </xdr:from>
        <xdr:to>
          <xdr:col>3</xdr:col>
          <xdr:colOff>85725</xdr:colOff>
          <xdr:row>47</xdr:row>
          <xdr:rowOff>28575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E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180975</xdr:rowOff>
        </xdr:from>
        <xdr:to>
          <xdr:col>2</xdr:col>
          <xdr:colOff>104775</xdr:colOff>
          <xdr:row>47</xdr:row>
          <xdr:rowOff>28575</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E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152400</xdr:rowOff>
        </xdr:from>
        <xdr:to>
          <xdr:col>0</xdr:col>
          <xdr:colOff>495300</xdr:colOff>
          <xdr:row>29</xdr:row>
          <xdr:rowOff>28575</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E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3</xdr:col>
          <xdr:colOff>38100</xdr:colOff>
          <xdr:row>29</xdr:row>
          <xdr:rowOff>28575</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E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0</xdr:rowOff>
        </xdr:from>
        <xdr:to>
          <xdr:col>2</xdr:col>
          <xdr:colOff>0</xdr:colOff>
          <xdr:row>29</xdr:row>
          <xdr:rowOff>28575</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E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1</xdr:col>
          <xdr:colOff>257175</xdr:colOff>
          <xdr:row>24</xdr:row>
          <xdr:rowOff>38100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E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190500</xdr:rowOff>
        </xdr:from>
        <xdr:to>
          <xdr:col>2</xdr:col>
          <xdr:colOff>104775</xdr:colOff>
          <xdr:row>24</xdr:row>
          <xdr:rowOff>28575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E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180975</xdr:rowOff>
        </xdr:from>
        <xdr:to>
          <xdr:col>3</xdr:col>
          <xdr:colOff>257175</xdr:colOff>
          <xdr:row>24</xdr:row>
          <xdr:rowOff>38100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E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28575</xdr:rowOff>
        </xdr:from>
        <xdr:to>
          <xdr:col>1</xdr:col>
          <xdr:colOff>28575</xdr:colOff>
          <xdr:row>52</xdr:row>
          <xdr:rowOff>152400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E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0</xdr:rowOff>
        </xdr:from>
        <xdr:to>
          <xdr:col>3</xdr:col>
          <xdr:colOff>85725</xdr:colOff>
          <xdr:row>53</xdr:row>
          <xdr:rowOff>28575</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E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2</xdr:col>
          <xdr:colOff>104775</xdr:colOff>
          <xdr:row>53</xdr:row>
          <xdr:rowOff>28575</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E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28575</xdr:rowOff>
        </xdr:from>
        <xdr:to>
          <xdr:col>1</xdr:col>
          <xdr:colOff>28575</xdr:colOff>
          <xdr:row>54</xdr:row>
          <xdr:rowOff>152400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E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180975</xdr:rowOff>
        </xdr:from>
        <xdr:to>
          <xdr:col>3</xdr:col>
          <xdr:colOff>104775</xdr:colOff>
          <xdr:row>55</xdr:row>
          <xdr:rowOff>9525</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E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180975</xdr:rowOff>
        </xdr:from>
        <xdr:to>
          <xdr:col>2</xdr:col>
          <xdr:colOff>104775</xdr:colOff>
          <xdr:row>55</xdr:row>
          <xdr:rowOff>28575</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E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28575</xdr:rowOff>
        </xdr:from>
        <xdr:to>
          <xdr:col>1</xdr:col>
          <xdr:colOff>28575</xdr:colOff>
          <xdr:row>57</xdr:row>
          <xdr:rowOff>152400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E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0</xdr:rowOff>
        </xdr:from>
        <xdr:to>
          <xdr:col>3</xdr:col>
          <xdr:colOff>85725</xdr:colOff>
          <xdr:row>58</xdr:row>
          <xdr:rowOff>28575</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E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180975</xdr:rowOff>
        </xdr:from>
        <xdr:to>
          <xdr:col>2</xdr:col>
          <xdr:colOff>104775</xdr:colOff>
          <xdr:row>58</xdr:row>
          <xdr:rowOff>28575</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E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28575</xdr:rowOff>
        </xdr:from>
        <xdr:to>
          <xdr:col>1</xdr:col>
          <xdr:colOff>28575</xdr:colOff>
          <xdr:row>59</xdr:row>
          <xdr:rowOff>152400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E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190500</xdr:rowOff>
        </xdr:from>
        <xdr:to>
          <xdr:col>3</xdr:col>
          <xdr:colOff>76200</xdr:colOff>
          <xdr:row>60</xdr:row>
          <xdr:rowOff>28575</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E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180975</xdr:rowOff>
        </xdr:from>
        <xdr:to>
          <xdr:col>2</xdr:col>
          <xdr:colOff>104775</xdr:colOff>
          <xdr:row>60</xdr:row>
          <xdr:rowOff>28575</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E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1</xdr:col>
          <xdr:colOff>28575</xdr:colOff>
          <xdr:row>61</xdr:row>
          <xdr:rowOff>152400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E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180975</xdr:rowOff>
        </xdr:from>
        <xdr:to>
          <xdr:col>3</xdr:col>
          <xdr:colOff>76200</xdr:colOff>
          <xdr:row>62</xdr:row>
          <xdr:rowOff>9525</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E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180975</xdr:rowOff>
        </xdr:from>
        <xdr:to>
          <xdr:col>2</xdr:col>
          <xdr:colOff>104775</xdr:colOff>
          <xdr:row>62</xdr:row>
          <xdr:rowOff>28575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E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28575</xdr:rowOff>
        </xdr:from>
        <xdr:to>
          <xdr:col>1</xdr:col>
          <xdr:colOff>28575</xdr:colOff>
          <xdr:row>65</xdr:row>
          <xdr:rowOff>152400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E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0</xdr:rowOff>
        </xdr:from>
        <xdr:to>
          <xdr:col>3</xdr:col>
          <xdr:colOff>85725</xdr:colOff>
          <xdr:row>66</xdr:row>
          <xdr:rowOff>28575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E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180975</xdr:rowOff>
        </xdr:from>
        <xdr:to>
          <xdr:col>2</xdr:col>
          <xdr:colOff>104775</xdr:colOff>
          <xdr:row>66</xdr:row>
          <xdr:rowOff>28575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E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28575</xdr:rowOff>
        </xdr:from>
        <xdr:to>
          <xdr:col>1</xdr:col>
          <xdr:colOff>28575</xdr:colOff>
          <xdr:row>67</xdr:row>
          <xdr:rowOff>152400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E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0</xdr:rowOff>
        </xdr:from>
        <xdr:to>
          <xdr:col>3</xdr:col>
          <xdr:colOff>85725</xdr:colOff>
          <xdr:row>68</xdr:row>
          <xdr:rowOff>28575</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E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180975</xdr:rowOff>
        </xdr:from>
        <xdr:to>
          <xdr:col>2</xdr:col>
          <xdr:colOff>104775</xdr:colOff>
          <xdr:row>68</xdr:row>
          <xdr:rowOff>28575</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E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28575</xdr:rowOff>
        </xdr:from>
        <xdr:to>
          <xdr:col>1</xdr:col>
          <xdr:colOff>28575</xdr:colOff>
          <xdr:row>72</xdr:row>
          <xdr:rowOff>152400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E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72</xdr:row>
          <xdr:rowOff>0</xdr:rowOff>
        </xdr:from>
        <xdr:to>
          <xdr:col>3</xdr:col>
          <xdr:colOff>85725</xdr:colOff>
          <xdr:row>73</xdr:row>
          <xdr:rowOff>28575</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E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180975</xdr:rowOff>
        </xdr:from>
        <xdr:to>
          <xdr:col>2</xdr:col>
          <xdr:colOff>104775</xdr:colOff>
          <xdr:row>73</xdr:row>
          <xdr:rowOff>28575</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E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28575</xdr:rowOff>
        </xdr:from>
        <xdr:to>
          <xdr:col>1</xdr:col>
          <xdr:colOff>28575</xdr:colOff>
          <xdr:row>74</xdr:row>
          <xdr:rowOff>152400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E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74</xdr:row>
          <xdr:rowOff>0</xdr:rowOff>
        </xdr:from>
        <xdr:to>
          <xdr:col>3</xdr:col>
          <xdr:colOff>85725</xdr:colOff>
          <xdr:row>75</xdr:row>
          <xdr:rowOff>28575</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E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73</xdr:row>
          <xdr:rowOff>180975</xdr:rowOff>
        </xdr:from>
        <xdr:to>
          <xdr:col>2</xdr:col>
          <xdr:colOff>104775</xdr:colOff>
          <xdr:row>75</xdr:row>
          <xdr:rowOff>28575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E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80</xdr:row>
          <xdr:rowOff>28575</xdr:rowOff>
        </xdr:from>
        <xdr:to>
          <xdr:col>1</xdr:col>
          <xdr:colOff>28575</xdr:colOff>
          <xdr:row>80</xdr:row>
          <xdr:rowOff>152400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E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80</xdr:row>
          <xdr:rowOff>0</xdr:rowOff>
        </xdr:from>
        <xdr:to>
          <xdr:col>3</xdr:col>
          <xdr:colOff>85725</xdr:colOff>
          <xdr:row>81</xdr:row>
          <xdr:rowOff>28575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E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79</xdr:row>
          <xdr:rowOff>180975</xdr:rowOff>
        </xdr:from>
        <xdr:to>
          <xdr:col>2</xdr:col>
          <xdr:colOff>104775</xdr:colOff>
          <xdr:row>81</xdr:row>
          <xdr:rowOff>28575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E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82</xdr:row>
          <xdr:rowOff>28575</xdr:rowOff>
        </xdr:from>
        <xdr:to>
          <xdr:col>1</xdr:col>
          <xdr:colOff>28575</xdr:colOff>
          <xdr:row>82</xdr:row>
          <xdr:rowOff>152400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E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82</xdr:row>
          <xdr:rowOff>0</xdr:rowOff>
        </xdr:from>
        <xdr:to>
          <xdr:col>3</xdr:col>
          <xdr:colOff>85725</xdr:colOff>
          <xdr:row>83</xdr:row>
          <xdr:rowOff>28575</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E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81</xdr:row>
          <xdr:rowOff>180975</xdr:rowOff>
        </xdr:from>
        <xdr:to>
          <xdr:col>2</xdr:col>
          <xdr:colOff>104775</xdr:colOff>
          <xdr:row>83</xdr:row>
          <xdr:rowOff>28575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E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84</xdr:row>
          <xdr:rowOff>28575</xdr:rowOff>
        </xdr:from>
        <xdr:to>
          <xdr:col>1</xdr:col>
          <xdr:colOff>28575</xdr:colOff>
          <xdr:row>84</xdr:row>
          <xdr:rowOff>152400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E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84</xdr:row>
          <xdr:rowOff>0</xdr:rowOff>
        </xdr:from>
        <xdr:to>
          <xdr:col>3</xdr:col>
          <xdr:colOff>85725</xdr:colOff>
          <xdr:row>85</xdr:row>
          <xdr:rowOff>28575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E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180975</xdr:rowOff>
        </xdr:from>
        <xdr:to>
          <xdr:col>2</xdr:col>
          <xdr:colOff>104775</xdr:colOff>
          <xdr:row>85</xdr:row>
          <xdr:rowOff>28575</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E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86</xdr:row>
          <xdr:rowOff>28575</xdr:rowOff>
        </xdr:from>
        <xdr:to>
          <xdr:col>1</xdr:col>
          <xdr:colOff>28575</xdr:colOff>
          <xdr:row>86</xdr:row>
          <xdr:rowOff>152400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E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86</xdr:row>
          <xdr:rowOff>0</xdr:rowOff>
        </xdr:from>
        <xdr:to>
          <xdr:col>3</xdr:col>
          <xdr:colOff>85725</xdr:colOff>
          <xdr:row>87</xdr:row>
          <xdr:rowOff>28575</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E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180975</xdr:rowOff>
        </xdr:from>
        <xdr:to>
          <xdr:col>2</xdr:col>
          <xdr:colOff>104775</xdr:colOff>
          <xdr:row>87</xdr:row>
          <xdr:rowOff>28575</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E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93</xdr:row>
          <xdr:rowOff>28575</xdr:rowOff>
        </xdr:from>
        <xdr:to>
          <xdr:col>1</xdr:col>
          <xdr:colOff>28575</xdr:colOff>
          <xdr:row>93</xdr:row>
          <xdr:rowOff>152400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E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85725</xdr:colOff>
          <xdr:row>94</xdr:row>
          <xdr:rowOff>28575</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E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92</xdr:row>
          <xdr:rowOff>180975</xdr:rowOff>
        </xdr:from>
        <xdr:to>
          <xdr:col>2</xdr:col>
          <xdr:colOff>104775</xdr:colOff>
          <xdr:row>94</xdr:row>
          <xdr:rowOff>28575</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E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85725</xdr:colOff>
          <xdr:row>94</xdr:row>
          <xdr:rowOff>28575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E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95</xdr:row>
          <xdr:rowOff>28575</xdr:rowOff>
        </xdr:from>
        <xdr:to>
          <xdr:col>1</xdr:col>
          <xdr:colOff>28575</xdr:colOff>
          <xdr:row>95</xdr:row>
          <xdr:rowOff>152400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E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95</xdr:row>
          <xdr:rowOff>0</xdr:rowOff>
        </xdr:from>
        <xdr:to>
          <xdr:col>3</xdr:col>
          <xdr:colOff>85725</xdr:colOff>
          <xdr:row>96</xdr:row>
          <xdr:rowOff>28575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E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94</xdr:row>
          <xdr:rowOff>180975</xdr:rowOff>
        </xdr:from>
        <xdr:to>
          <xdr:col>2</xdr:col>
          <xdr:colOff>104775</xdr:colOff>
          <xdr:row>96</xdr:row>
          <xdr:rowOff>28575</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E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100</xdr:row>
          <xdr:rowOff>104775</xdr:rowOff>
        </xdr:from>
        <xdr:to>
          <xdr:col>1</xdr:col>
          <xdr:colOff>38100</xdr:colOff>
          <xdr:row>100</xdr:row>
          <xdr:rowOff>228600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E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100</xdr:row>
          <xdr:rowOff>66675</xdr:rowOff>
        </xdr:from>
        <xdr:to>
          <xdr:col>3</xdr:col>
          <xdr:colOff>104775</xdr:colOff>
          <xdr:row>100</xdr:row>
          <xdr:rowOff>276225</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E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100</xdr:row>
          <xdr:rowOff>28575</xdr:rowOff>
        </xdr:from>
        <xdr:to>
          <xdr:col>2</xdr:col>
          <xdr:colOff>219075</xdr:colOff>
          <xdr:row>100</xdr:row>
          <xdr:rowOff>314325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E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102</xdr:row>
          <xdr:rowOff>152400</xdr:rowOff>
        </xdr:from>
        <xdr:to>
          <xdr:col>1</xdr:col>
          <xdr:colOff>180975</xdr:colOff>
          <xdr:row>102</xdr:row>
          <xdr:rowOff>419100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E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102</xdr:row>
          <xdr:rowOff>114300</xdr:rowOff>
        </xdr:from>
        <xdr:to>
          <xdr:col>3</xdr:col>
          <xdr:colOff>180975</xdr:colOff>
          <xdr:row>102</xdr:row>
          <xdr:rowOff>409575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E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102</xdr:row>
          <xdr:rowOff>114300</xdr:rowOff>
        </xdr:from>
        <xdr:to>
          <xdr:col>2</xdr:col>
          <xdr:colOff>219075</xdr:colOff>
          <xdr:row>102</xdr:row>
          <xdr:rowOff>390525</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E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104</xdr:row>
          <xdr:rowOff>0</xdr:rowOff>
        </xdr:from>
        <xdr:to>
          <xdr:col>1</xdr:col>
          <xdr:colOff>180975</xdr:colOff>
          <xdr:row>104</xdr:row>
          <xdr:rowOff>228600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E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0</xdr:rowOff>
        </xdr:from>
        <xdr:to>
          <xdr:col>3</xdr:col>
          <xdr:colOff>85725</xdr:colOff>
          <xdr:row>105</xdr:row>
          <xdr:rowOff>28575</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E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180975</xdr:rowOff>
        </xdr:from>
        <xdr:to>
          <xdr:col>2</xdr:col>
          <xdr:colOff>295275</xdr:colOff>
          <xdr:row>104</xdr:row>
          <xdr:rowOff>257175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E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0</xdr:rowOff>
        </xdr:from>
        <xdr:to>
          <xdr:col>3</xdr:col>
          <xdr:colOff>85725</xdr:colOff>
          <xdr:row>105</xdr:row>
          <xdr:rowOff>28575</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E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106</xdr:row>
          <xdr:rowOff>28575</xdr:rowOff>
        </xdr:from>
        <xdr:to>
          <xdr:col>1</xdr:col>
          <xdr:colOff>123825</xdr:colOff>
          <xdr:row>107</xdr:row>
          <xdr:rowOff>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E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190500</xdr:rowOff>
        </xdr:from>
        <xdr:to>
          <xdr:col>3</xdr:col>
          <xdr:colOff>381000</xdr:colOff>
          <xdr:row>106</xdr:row>
          <xdr:rowOff>371475</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E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106</xdr:row>
          <xdr:rowOff>28575</xdr:rowOff>
        </xdr:from>
        <xdr:to>
          <xdr:col>2</xdr:col>
          <xdr:colOff>295275</xdr:colOff>
          <xdr:row>106</xdr:row>
          <xdr:rowOff>352425</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E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3</xdr:row>
          <xdr:rowOff>371475</xdr:rowOff>
        </xdr:from>
        <xdr:to>
          <xdr:col>10</xdr:col>
          <xdr:colOff>733425</xdr:colOff>
          <xdr:row>5</xdr:row>
          <xdr:rowOff>66675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F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333375</xdr:rowOff>
        </xdr:from>
        <xdr:to>
          <xdr:col>12</xdr:col>
          <xdr:colOff>790575</xdr:colOff>
          <xdr:row>5</xdr:row>
          <xdr:rowOff>66675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F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219075</xdr:rowOff>
        </xdr:from>
        <xdr:to>
          <xdr:col>10</xdr:col>
          <xdr:colOff>752475</xdr:colOff>
          <xdr:row>6</xdr:row>
          <xdr:rowOff>47625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F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190500</xdr:rowOff>
        </xdr:from>
        <xdr:to>
          <xdr:col>12</xdr:col>
          <xdr:colOff>752475</xdr:colOff>
          <xdr:row>6</xdr:row>
          <xdr:rowOff>66675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F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200025</xdr:rowOff>
        </xdr:from>
        <xdr:to>
          <xdr:col>10</xdr:col>
          <xdr:colOff>752475</xdr:colOff>
          <xdr:row>7</xdr:row>
          <xdr:rowOff>47625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F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12</xdr:col>
          <xdr:colOff>695325</xdr:colOff>
          <xdr:row>7</xdr:row>
          <xdr:rowOff>28575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F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200025</xdr:rowOff>
        </xdr:from>
        <xdr:to>
          <xdr:col>10</xdr:col>
          <xdr:colOff>733425</xdr:colOff>
          <xdr:row>8</xdr:row>
          <xdr:rowOff>47625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F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638175</xdr:colOff>
          <xdr:row>8</xdr:row>
          <xdr:rowOff>9525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F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200025</xdr:rowOff>
        </xdr:from>
        <xdr:to>
          <xdr:col>10</xdr:col>
          <xdr:colOff>733425</xdr:colOff>
          <xdr:row>9</xdr:row>
          <xdr:rowOff>47625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F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190500</xdr:rowOff>
        </xdr:from>
        <xdr:to>
          <xdr:col>12</xdr:col>
          <xdr:colOff>752475</xdr:colOff>
          <xdr:row>9</xdr:row>
          <xdr:rowOff>38100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F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200025</xdr:rowOff>
        </xdr:from>
        <xdr:to>
          <xdr:col>10</xdr:col>
          <xdr:colOff>752475</xdr:colOff>
          <xdr:row>10</xdr:row>
          <xdr:rowOff>47625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F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200025</xdr:rowOff>
        </xdr:from>
        <xdr:to>
          <xdr:col>12</xdr:col>
          <xdr:colOff>752475</xdr:colOff>
          <xdr:row>10</xdr:row>
          <xdr:rowOff>66675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F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180975</xdr:rowOff>
        </xdr:from>
        <xdr:to>
          <xdr:col>0</xdr:col>
          <xdr:colOff>390525</xdr:colOff>
          <xdr:row>31</xdr:row>
          <xdr:rowOff>66675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F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180975</xdr:rowOff>
        </xdr:from>
        <xdr:to>
          <xdr:col>2</xdr:col>
          <xdr:colOff>409575</xdr:colOff>
          <xdr:row>31</xdr:row>
          <xdr:rowOff>66675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F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180975</xdr:rowOff>
        </xdr:from>
        <xdr:to>
          <xdr:col>1</xdr:col>
          <xdr:colOff>428625</xdr:colOff>
          <xdr:row>31</xdr:row>
          <xdr:rowOff>66675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F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xdr:row>
          <xdr:rowOff>114300</xdr:rowOff>
        </xdr:from>
        <xdr:to>
          <xdr:col>1</xdr:col>
          <xdr:colOff>123825</xdr:colOff>
          <xdr:row>38</xdr:row>
          <xdr:rowOff>66675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F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142875</xdr:rowOff>
        </xdr:from>
        <xdr:to>
          <xdr:col>3</xdr:col>
          <xdr:colOff>276225</xdr:colOff>
          <xdr:row>38</xdr:row>
          <xdr:rowOff>47625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F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123825</xdr:rowOff>
        </xdr:from>
        <xdr:to>
          <xdr:col>1</xdr:col>
          <xdr:colOff>571500</xdr:colOff>
          <xdr:row>38</xdr:row>
          <xdr:rowOff>66675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F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142875</xdr:rowOff>
        </xdr:from>
        <xdr:to>
          <xdr:col>1</xdr:col>
          <xdr:colOff>333375</xdr:colOff>
          <xdr:row>40</xdr:row>
          <xdr:rowOff>38100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F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142875</xdr:rowOff>
        </xdr:from>
        <xdr:to>
          <xdr:col>3</xdr:col>
          <xdr:colOff>304800</xdr:colOff>
          <xdr:row>40</xdr:row>
          <xdr:rowOff>38100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F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152400</xdr:rowOff>
        </xdr:from>
        <xdr:to>
          <xdr:col>2</xdr:col>
          <xdr:colOff>47625</xdr:colOff>
          <xdr:row>40</xdr:row>
          <xdr:rowOff>47625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F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152400</xdr:rowOff>
        </xdr:from>
        <xdr:to>
          <xdr:col>0</xdr:col>
          <xdr:colOff>600075</xdr:colOff>
          <xdr:row>19</xdr:row>
          <xdr:rowOff>28575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F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152400</xdr:rowOff>
        </xdr:from>
        <xdr:to>
          <xdr:col>3</xdr:col>
          <xdr:colOff>28575</xdr:colOff>
          <xdr:row>19</xdr:row>
          <xdr:rowOff>28575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F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142875</xdr:rowOff>
        </xdr:from>
        <xdr:to>
          <xdr:col>1</xdr:col>
          <xdr:colOff>600075</xdr:colOff>
          <xdr:row>19</xdr:row>
          <xdr:rowOff>28575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F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180975</xdr:rowOff>
        </xdr:from>
        <xdr:to>
          <xdr:col>1</xdr:col>
          <xdr:colOff>38100</xdr:colOff>
          <xdr:row>23</xdr:row>
          <xdr:rowOff>238125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F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180975</xdr:rowOff>
        </xdr:from>
        <xdr:to>
          <xdr:col>2</xdr:col>
          <xdr:colOff>495300</xdr:colOff>
          <xdr:row>23</xdr:row>
          <xdr:rowOff>238125</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F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180975</xdr:rowOff>
        </xdr:from>
        <xdr:to>
          <xdr:col>1</xdr:col>
          <xdr:colOff>533400</xdr:colOff>
          <xdr:row>23</xdr:row>
          <xdr:rowOff>238125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F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180975</xdr:rowOff>
        </xdr:from>
        <xdr:to>
          <xdr:col>0</xdr:col>
          <xdr:colOff>390525</xdr:colOff>
          <xdr:row>29</xdr:row>
          <xdr:rowOff>66675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F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2</xdr:col>
          <xdr:colOff>409575</xdr:colOff>
          <xdr:row>29</xdr:row>
          <xdr:rowOff>66675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F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180975</xdr:rowOff>
        </xdr:from>
        <xdr:to>
          <xdr:col>1</xdr:col>
          <xdr:colOff>428625</xdr:colOff>
          <xdr:row>29</xdr:row>
          <xdr:rowOff>66675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F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34</xdr:row>
          <xdr:rowOff>104775</xdr:rowOff>
        </xdr:from>
        <xdr:to>
          <xdr:col>1</xdr:col>
          <xdr:colOff>28575</xdr:colOff>
          <xdr:row>36</xdr:row>
          <xdr:rowOff>38100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F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142875</xdr:rowOff>
        </xdr:from>
        <xdr:to>
          <xdr:col>2</xdr:col>
          <xdr:colOff>600075</xdr:colOff>
          <xdr:row>36</xdr:row>
          <xdr:rowOff>28575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F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34</xdr:row>
          <xdr:rowOff>123825</xdr:rowOff>
        </xdr:from>
        <xdr:to>
          <xdr:col>2</xdr:col>
          <xdr:colOff>38100</xdr:colOff>
          <xdr:row>36</xdr:row>
          <xdr:rowOff>66675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F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43</xdr:row>
          <xdr:rowOff>200025</xdr:rowOff>
        </xdr:from>
        <xdr:to>
          <xdr:col>1</xdr:col>
          <xdr:colOff>304800</xdr:colOff>
          <xdr:row>45</xdr:row>
          <xdr:rowOff>66675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F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43</xdr:row>
          <xdr:rowOff>190500</xdr:rowOff>
        </xdr:from>
        <xdr:to>
          <xdr:col>3</xdr:col>
          <xdr:colOff>333375</xdr:colOff>
          <xdr:row>45</xdr:row>
          <xdr:rowOff>66675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F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190500</xdr:rowOff>
        </xdr:from>
        <xdr:to>
          <xdr:col>2</xdr:col>
          <xdr:colOff>38100</xdr:colOff>
          <xdr:row>45</xdr:row>
          <xdr:rowOff>47625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F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142875</xdr:rowOff>
        </xdr:from>
        <xdr:to>
          <xdr:col>1</xdr:col>
          <xdr:colOff>295275</xdr:colOff>
          <xdr:row>50</xdr:row>
          <xdr:rowOff>47625</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F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152400</xdr:rowOff>
        </xdr:from>
        <xdr:to>
          <xdr:col>3</xdr:col>
          <xdr:colOff>304800</xdr:colOff>
          <xdr:row>50</xdr:row>
          <xdr:rowOff>66675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F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142875</xdr:rowOff>
        </xdr:from>
        <xdr:to>
          <xdr:col>2</xdr:col>
          <xdr:colOff>38100</xdr:colOff>
          <xdr:row>50</xdr:row>
          <xdr:rowOff>38100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F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54</xdr:row>
          <xdr:rowOff>152400</xdr:rowOff>
        </xdr:from>
        <xdr:to>
          <xdr:col>1</xdr:col>
          <xdr:colOff>342900</xdr:colOff>
          <xdr:row>56</xdr:row>
          <xdr:rowOff>66675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F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161925</xdr:rowOff>
        </xdr:from>
        <xdr:to>
          <xdr:col>3</xdr:col>
          <xdr:colOff>314325</xdr:colOff>
          <xdr:row>56</xdr:row>
          <xdr:rowOff>66675</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F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152400</xdr:rowOff>
        </xdr:from>
        <xdr:to>
          <xdr:col>2</xdr:col>
          <xdr:colOff>47625</xdr:colOff>
          <xdr:row>56</xdr:row>
          <xdr:rowOff>47625</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F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56</xdr:row>
          <xdr:rowOff>161925</xdr:rowOff>
        </xdr:from>
        <xdr:to>
          <xdr:col>1</xdr:col>
          <xdr:colOff>342900</xdr:colOff>
          <xdr:row>58</xdr:row>
          <xdr:rowOff>66675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F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180975</xdr:rowOff>
        </xdr:from>
        <xdr:to>
          <xdr:col>3</xdr:col>
          <xdr:colOff>314325</xdr:colOff>
          <xdr:row>58</xdr:row>
          <xdr:rowOff>76200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F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56</xdr:row>
          <xdr:rowOff>161925</xdr:rowOff>
        </xdr:from>
        <xdr:to>
          <xdr:col>2</xdr:col>
          <xdr:colOff>47625</xdr:colOff>
          <xdr:row>58</xdr:row>
          <xdr:rowOff>66675</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F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58</xdr:row>
          <xdr:rowOff>142875</xdr:rowOff>
        </xdr:from>
        <xdr:to>
          <xdr:col>1</xdr:col>
          <xdr:colOff>333375</xdr:colOff>
          <xdr:row>60</xdr:row>
          <xdr:rowOff>47625</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F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152400</xdr:rowOff>
        </xdr:from>
        <xdr:to>
          <xdr:col>3</xdr:col>
          <xdr:colOff>314325</xdr:colOff>
          <xdr:row>60</xdr:row>
          <xdr:rowOff>66675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F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58</xdr:row>
          <xdr:rowOff>161925</xdr:rowOff>
        </xdr:from>
        <xdr:to>
          <xdr:col>2</xdr:col>
          <xdr:colOff>47625</xdr:colOff>
          <xdr:row>60</xdr:row>
          <xdr:rowOff>66675</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F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60</xdr:row>
          <xdr:rowOff>152400</xdr:rowOff>
        </xdr:from>
        <xdr:to>
          <xdr:col>1</xdr:col>
          <xdr:colOff>333375</xdr:colOff>
          <xdr:row>62</xdr:row>
          <xdr:rowOff>66675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F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161925</xdr:rowOff>
        </xdr:from>
        <xdr:to>
          <xdr:col>3</xdr:col>
          <xdr:colOff>314325</xdr:colOff>
          <xdr:row>62</xdr:row>
          <xdr:rowOff>66675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F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60</xdr:row>
          <xdr:rowOff>142875</xdr:rowOff>
        </xdr:from>
        <xdr:to>
          <xdr:col>2</xdr:col>
          <xdr:colOff>38100</xdr:colOff>
          <xdr:row>62</xdr:row>
          <xdr:rowOff>38100</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F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161925</xdr:rowOff>
        </xdr:from>
        <xdr:to>
          <xdr:col>1</xdr:col>
          <xdr:colOff>219075</xdr:colOff>
          <xdr:row>76</xdr:row>
          <xdr:rowOff>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F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180975</xdr:rowOff>
        </xdr:from>
        <xdr:to>
          <xdr:col>3</xdr:col>
          <xdr:colOff>190500</xdr:colOff>
          <xdr:row>76</xdr:row>
          <xdr:rowOff>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F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180975</xdr:rowOff>
        </xdr:from>
        <xdr:to>
          <xdr:col>2</xdr:col>
          <xdr:colOff>304800</xdr:colOff>
          <xdr:row>76</xdr:row>
          <xdr:rowOff>9525</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F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77</xdr:row>
          <xdr:rowOff>9525</xdr:rowOff>
        </xdr:from>
        <xdr:to>
          <xdr:col>1</xdr:col>
          <xdr:colOff>190500</xdr:colOff>
          <xdr:row>78</xdr:row>
          <xdr:rowOff>0</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F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0</xdr:rowOff>
        </xdr:from>
        <xdr:to>
          <xdr:col>3</xdr:col>
          <xdr:colOff>219075</xdr:colOff>
          <xdr:row>78</xdr:row>
          <xdr:rowOff>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F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77</xdr:row>
          <xdr:rowOff>28575</xdr:rowOff>
        </xdr:from>
        <xdr:to>
          <xdr:col>2</xdr:col>
          <xdr:colOff>266700</xdr:colOff>
          <xdr:row>77</xdr:row>
          <xdr:rowOff>390525</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F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67</xdr:row>
          <xdr:rowOff>161925</xdr:rowOff>
        </xdr:from>
        <xdr:to>
          <xdr:col>1</xdr:col>
          <xdr:colOff>304800</xdr:colOff>
          <xdr:row>69</xdr:row>
          <xdr:rowOff>47625</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F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152400</xdr:rowOff>
        </xdr:from>
        <xdr:to>
          <xdr:col>3</xdr:col>
          <xdr:colOff>304800</xdr:colOff>
          <xdr:row>69</xdr:row>
          <xdr:rowOff>38100</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F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67</xdr:row>
          <xdr:rowOff>142875</xdr:rowOff>
        </xdr:from>
        <xdr:to>
          <xdr:col>2</xdr:col>
          <xdr:colOff>38100</xdr:colOff>
          <xdr:row>69</xdr:row>
          <xdr:rowOff>28575</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F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69</xdr:row>
          <xdr:rowOff>161925</xdr:rowOff>
        </xdr:from>
        <xdr:to>
          <xdr:col>1</xdr:col>
          <xdr:colOff>304800</xdr:colOff>
          <xdr:row>71</xdr:row>
          <xdr:rowOff>0</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F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180975</xdr:rowOff>
        </xdr:from>
        <xdr:to>
          <xdr:col>3</xdr:col>
          <xdr:colOff>295275</xdr:colOff>
          <xdr:row>71</xdr:row>
          <xdr:rowOff>9525</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F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180975</xdr:rowOff>
        </xdr:from>
        <xdr:to>
          <xdr:col>2</xdr:col>
          <xdr:colOff>47625</xdr:colOff>
          <xdr:row>71</xdr:row>
          <xdr:rowOff>9525</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F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3</xdr:row>
          <xdr:rowOff>333375</xdr:rowOff>
        </xdr:from>
        <xdr:to>
          <xdr:col>10</xdr:col>
          <xdr:colOff>771525</xdr:colOff>
          <xdr:row>5</xdr:row>
          <xdr:rowOff>66675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333375</xdr:rowOff>
        </xdr:from>
        <xdr:to>
          <xdr:col>12</xdr:col>
          <xdr:colOff>752475</xdr:colOff>
          <xdr:row>5</xdr:row>
          <xdr:rowOff>66675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0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190500</xdr:rowOff>
        </xdr:from>
        <xdr:to>
          <xdr:col>10</xdr:col>
          <xdr:colOff>771525</xdr:colOff>
          <xdr:row>6</xdr:row>
          <xdr:rowOff>47625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0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219075</xdr:rowOff>
        </xdr:from>
        <xdr:to>
          <xdr:col>12</xdr:col>
          <xdr:colOff>752475</xdr:colOff>
          <xdr:row>6</xdr:row>
          <xdr:rowOff>66675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0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180975</xdr:rowOff>
        </xdr:from>
        <xdr:to>
          <xdr:col>10</xdr:col>
          <xdr:colOff>762000</xdr:colOff>
          <xdr:row>7</xdr:row>
          <xdr:rowOff>66675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0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219075</xdr:rowOff>
        </xdr:from>
        <xdr:to>
          <xdr:col>12</xdr:col>
          <xdr:colOff>752475</xdr:colOff>
          <xdr:row>7</xdr:row>
          <xdr:rowOff>47625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0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35</xdr:row>
          <xdr:rowOff>180975</xdr:rowOff>
        </xdr:from>
        <xdr:to>
          <xdr:col>0</xdr:col>
          <xdr:colOff>542925</xdr:colOff>
          <xdr:row>37</xdr:row>
          <xdr:rowOff>85725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0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161925</xdr:rowOff>
        </xdr:from>
        <xdr:to>
          <xdr:col>2</xdr:col>
          <xdr:colOff>447675</xdr:colOff>
          <xdr:row>37</xdr:row>
          <xdr:rowOff>66675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0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161925</xdr:rowOff>
        </xdr:from>
        <xdr:to>
          <xdr:col>2</xdr:col>
          <xdr:colOff>0</xdr:colOff>
          <xdr:row>37</xdr:row>
          <xdr:rowOff>85725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10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190500</xdr:rowOff>
        </xdr:from>
        <xdr:to>
          <xdr:col>0</xdr:col>
          <xdr:colOff>523875</xdr:colOff>
          <xdr:row>39</xdr:row>
          <xdr:rowOff>28575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0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190500</xdr:rowOff>
        </xdr:from>
        <xdr:to>
          <xdr:col>2</xdr:col>
          <xdr:colOff>657225</xdr:colOff>
          <xdr:row>39</xdr:row>
          <xdr:rowOff>28575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0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200025</xdr:rowOff>
        </xdr:from>
        <xdr:to>
          <xdr:col>2</xdr:col>
          <xdr:colOff>0</xdr:colOff>
          <xdr:row>39</xdr:row>
          <xdr:rowOff>38100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0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180975</xdr:rowOff>
        </xdr:from>
        <xdr:to>
          <xdr:col>10</xdr:col>
          <xdr:colOff>800100</xdr:colOff>
          <xdr:row>8</xdr:row>
          <xdr:rowOff>123825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0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142875</xdr:rowOff>
        </xdr:from>
        <xdr:to>
          <xdr:col>13</xdr:col>
          <xdr:colOff>9525</xdr:colOff>
          <xdr:row>8</xdr:row>
          <xdr:rowOff>161925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0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xdr:row>
          <xdr:rowOff>152400</xdr:rowOff>
        </xdr:from>
        <xdr:to>
          <xdr:col>0</xdr:col>
          <xdr:colOff>533400</xdr:colOff>
          <xdr:row>16</xdr:row>
          <xdr:rowOff>9525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0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180975</xdr:rowOff>
        </xdr:from>
        <xdr:to>
          <xdr:col>3</xdr:col>
          <xdr:colOff>104775</xdr:colOff>
          <xdr:row>16</xdr:row>
          <xdr:rowOff>9525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0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xdr:row>
          <xdr:rowOff>161925</xdr:rowOff>
        </xdr:from>
        <xdr:to>
          <xdr:col>2</xdr:col>
          <xdr:colOff>28575</xdr:colOff>
          <xdr:row>16</xdr:row>
          <xdr:rowOff>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10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200025</xdr:rowOff>
        </xdr:from>
        <xdr:to>
          <xdr:col>0</xdr:col>
          <xdr:colOff>523875</xdr:colOff>
          <xdr:row>21</xdr:row>
          <xdr:rowOff>28575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10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0</xdr:rowOff>
        </xdr:from>
        <xdr:to>
          <xdr:col>3</xdr:col>
          <xdr:colOff>66675</xdr:colOff>
          <xdr:row>20</xdr:row>
          <xdr:rowOff>228600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10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19</xdr:row>
          <xdr:rowOff>190500</xdr:rowOff>
        </xdr:from>
        <xdr:to>
          <xdr:col>1</xdr:col>
          <xdr:colOff>561975</xdr:colOff>
          <xdr:row>21</xdr:row>
          <xdr:rowOff>28575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10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152400</xdr:rowOff>
        </xdr:from>
        <xdr:to>
          <xdr:col>0</xdr:col>
          <xdr:colOff>581025</xdr:colOff>
          <xdr:row>26</xdr:row>
          <xdr:rowOff>38100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10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180975</xdr:rowOff>
        </xdr:from>
        <xdr:to>
          <xdr:col>2</xdr:col>
          <xdr:colOff>581025</xdr:colOff>
          <xdr:row>26</xdr:row>
          <xdr:rowOff>28575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10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2</xdr:col>
          <xdr:colOff>9525</xdr:colOff>
          <xdr:row>26</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10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28575</xdr:rowOff>
        </xdr:from>
        <xdr:to>
          <xdr:col>0</xdr:col>
          <xdr:colOff>485775</xdr:colOff>
          <xdr:row>29</xdr:row>
          <xdr:rowOff>114300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10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66675</xdr:rowOff>
        </xdr:from>
        <xdr:to>
          <xdr:col>2</xdr:col>
          <xdr:colOff>638175</xdr:colOff>
          <xdr:row>29</xdr:row>
          <xdr:rowOff>104775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10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76200</xdr:rowOff>
        </xdr:from>
        <xdr:to>
          <xdr:col>1</xdr:col>
          <xdr:colOff>428625</xdr:colOff>
          <xdr:row>29</xdr:row>
          <xdr:rowOff>104775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10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33</xdr:row>
          <xdr:rowOff>142875</xdr:rowOff>
        </xdr:from>
        <xdr:to>
          <xdr:col>1</xdr:col>
          <xdr:colOff>66675</xdr:colOff>
          <xdr:row>35</xdr:row>
          <xdr:rowOff>66675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10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142875</xdr:rowOff>
        </xdr:from>
        <xdr:to>
          <xdr:col>2</xdr:col>
          <xdr:colOff>657225</xdr:colOff>
          <xdr:row>35</xdr:row>
          <xdr:rowOff>66675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10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142875</xdr:rowOff>
        </xdr:from>
        <xdr:to>
          <xdr:col>2</xdr:col>
          <xdr:colOff>47625</xdr:colOff>
          <xdr:row>35</xdr:row>
          <xdr:rowOff>66675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10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152400</xdr:rowOff>
        </xdr:from>
        <xdr:to>
          <xdr:col>0</xdr:col>
          <xdr:colOff>485775</xdr:colOff>
          <xdr:row>44</xdr:row>
          <xdr:rowOff>28575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10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180975</xdr:rowOff>
        </xdr:from>
        <xdr:to>
          <xdr:col>2</xdr:col>
          <xdr:colOff>409575</xdr:colOff>
          <xdr:row>44</xdr:row>
          <xdr:rowOff>38100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10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42</xdr:row>
          <xdr:rowOff>161925</xdr:rowOff>
        </xdr:from>
        <xdr:to>
          <xdr:col>1</xdr:col>
          <xdr:colOff>409575</xdr:colOff>
          <xdr:row>44</xdr:row>
          <xdr:rowOff>28575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10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219075</xdr:rowOff>
        </xdr:from>
        <xdr:to>
          <xdr:col>0</xdr:col>
          <xdr:colOff>523875</xdr:colOff>
          <xdr:row>49</xdr:row>
          <xdr:rowOff>38100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10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47</xdr:row>
          <xdr:rowOff>219075</xdr:rowOff>
        </xdr:from>
        <xdr:to>
          <xdr:col>2</xdr:col>
          <xdr:colOff>657225</xdr:colOff>
          <xdr:row>49</xdr:row>
          <xdr:rowOff>38100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10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47</xdr:row>
          <xdr:rowOff>219075</xdr:rowOff>
        </xdr:from>
        <xdr:to>
          <xdr:col>1</xdr:col>
          <xdr:colOff>600075</xdr:colOff>
          <xdr:row>49</xdr:row>
          <xdr:rowOff>47625</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10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52</xdr:row>
          <xdr:rowOff>152400</xdr:rowOff>
        </xdr:from>
        <xdr:to>
          <xdr:col>0</xdr:col>
          <xdr:colOff>485775</xdr:colOff>
          <xdr:row>54</xdr:row>
          <xdr:rowOff>28575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10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180975</xdr:rowOff>
        </xdr:from>
        <xdr:to>
          <xdr:col>2</xdr:col>
          <xdr:colOff>409575</xdr:colOff>
          <xdr:row>54</xdr:row>
          <xdr:rowOff>38100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10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161925</xdr:rowOff>
        </xdr:from>
        <xdr:to>
          <xdr:col>1</xdr:col>
          <xdr:colOff>409575</xdr:colOff>
          <xdr:row>54</xdr:row>
          <xdr:rowOff>28575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10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161925</xdr:rowOff>
        </xdr:from>
        <xdr:to>
          <xdr:col>1</xdr:col>
          <xdr:colOff>114300</xdr:colOff>
          <xdr:row>63</xdr:row>
          <xdr:rowOff>47625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10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61</xdr:row>
          <xdr:rowOff>161925</xdr:rowOff>
        </xdr:from>
        <xdr:to>
          <xdr:col>2</xdr:col>
          <xdr:colOff>647700</xdr:colOff>
          <xdr:row>63</xdr:row>
          <xdr:rowOff>47625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10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161925</xdr:rowOff>
        </xdr:from>
        <xdr:to>
          <xdr:col>1</xdr:col>
          <xdr:colOff>600075</xdr:colOff>
          <xdr:row>63</xdr:row>
          <xdr:rowOff>47625</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10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63</xdr:row>
          <xdr:rowOff>161925</xdr:rowOff>
        </xdr:from>
        <xdr:to>
          <xdr:col>1</xdr:col>
          <xdr:colOff>66675</xdr:colOff>
          <xdr:row>65</xdr:row>
          <xdr:rowOff>47625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10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63</xdr:row>
          <xdr:rowOff>180975</xdr:rowOff>
        </xdr:from>
        <xdr:to>
          <xdr:col>2</xdr:col>
          <xdr:colOff>647700</xdr:colOff>
          <xdr:row>65</xdr:row>
          <xdr:rowOff>66675</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10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180975</xdr:rowOff>
        </xdr:from>
        <xdr:to>
          <xdr:col>1</xdr:col>
          <xdr:colOff>600075</xdr:colOff>
          <xdr:row>65</xdr:row>
          <xdr:rowOff>66675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10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65</xdr:row>
          <xdr:rowOff>180975</xdr:rowOff>
        </xdr:from>
        <xdr:to>
          <xdr:col>0</xdr:col>
          <xdr:colOff>523875</xdr:colOff>
          <xdr:row>67</xdr:row>
          <xdr:rowOff>47625</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10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65</xdr:row>
          <xdr:rowOff>180975</xdr:rowOff>
        </xdr:from>
        <xdr:to>
          <xdr:col>2</xdr:col>
          <xdr:colOff>647700</xdr:colOff>
          <xdr:row>67</xdr:row>
          <xdr:rowOff>66675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10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65</xdr:row>
          <xdr:rowOff>161925</xdr:rowOff>
        </xdr:from>
        <xdr:to>
          <xdr:col>1</xdr:col>
          <xdr:colOff>600075</xdr:colOff>
          <xdr:row>67</xdr:row>
          <xdr:rowOff>47625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10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257175</xdr:rowOff>
        </xdr:from>
        <xdr:to>
          <xdr:col>0</xdr:col>
          <xdr:colOff>523875</xdr:colOff>
          <xdr:row>69</xdr:row>
          <xdr:rowOff>38100</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10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266700</xdr:rowOff>
        </xdr:from>
        <xdr:to>
          <xdr:col>2</xdr:col>
          <xdr:colOff>647700</xdr:colOff>
          <xdr:row>69</xdr:row>
          <xdr:rowOff>47625</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10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276225</xdr:rowOff>
        </xdr:from>
        <xdr:to>
          <xdr:col>1</xdr:col>
          <xdr:colOff>600075</xdr:colOff>
          <xdr:row>69</xdr:row>
          <xdr:rowOff>66675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10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74</xdr:row>
          <xdr:rowOff>152400</xdr:rowOff>
        </xdr:from>
        <xdr:to>
          <xdr:col>0</xdr:col>
          <xdr:colOff>485775</xdr:colOff>
          <xdr:row>76</xdr:row>
          <xdr:rowOff>28575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10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180975</xdr:rowOff>
        </xdr:from>
        <xdr:to>
          <xdr:col>2</xdr:col>
          <xdr:colOff>409575</xdr:colOff>
          <xdr:row>76</xdr:row>
          <xdr:rowOff>38100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10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74</xdr:row>
          <xdr:rowOff>161925</xdr:rowOff>
        </xdr:from>
        <xdr:to>
          <xdr:col>1</xdr:col>
          <xdr:colOff>409575</xdr:colOff>
          <xdr:row>76</xdr:row>
          <xdr:rowOff>28575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10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76</xdr:row>
          <xdr:rowOff>152400</xdr:rowOff>
        </xdr:from>
        <xdr:to>
          <xdr:col>0</xdr:col>
          <xdr:colOff>485775</xdr:colOff>
          <xdr:row>78</xdr:row>
          <xdr:rowOff>28575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10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180975</xdr:rowOff>
        </xdr:from>
        <xdr:to>
          <xdr:col>2</xdr:col>
          <xdr:colOff>409575</xdr:colOff>
          <xdr:row>78</xdr:row>
          <xdr:rowOff>38100</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10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76</xdr:row>
          <xdr:rowOff>161925</xdr:rowOff>
        </xdr:from>
        <xdr:to>
          <xdr:col>1</xdr:col>
          <xdr:colOff>409575</xdr:colOff>
          <xdr:row>78</xdr:row>
          <xdr:rowOff>28575</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10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81</xdr:row>
          <xdr:rowOff>200025</xdr:rowOff>
        </xdr:from>
        <xdr:to>
          <xdr:col>0</xdr:col>
          <xdr:colOff>523875</xdr:colOff>
          <xdr:row>83</xdr:row>
          <xdr:rowOff>76200</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10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81</xdr:row>
          <xdr:rowOff>190500</xdr:rowOff>
        </xdr:from>
        <xdr:to>
          <xdr:col>2</xdr:col>
          <xdr:colOff>657225</xdr:colOff>
          <xdr:row>83</xdr:row>
          <xdr:rowOff>76200</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10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81</xdr:row>
          <xdr:rowOff>190500</xdr:rowOff>
        </xdr:from>
        <xdr:to>
          <xdr:col>1</xdr:col>
          <xdr:colOff>600075</xdr:colOff>
          <xdr:row>83</xdr:row>
          <xdr:rowOff>76200</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10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87</xdr:row>
          <xdr:rowOff>104775</xdr:rowOff>
        </xdr:from>
        <xdr:to>
          <xdr:col>1</xdr:col>
          <xdr:colOff>28575</xdr:colOff>
          <xdr:row>87</xdr:row>
          <xdr:rowOff>238125</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10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87</xdr:row>
          <xdr:rowOff>66675</xdr:rowOff>
        </xdr:from>
        <xdr:to>
          <xdr:col>3</xdr:col>
          <xdr:colOff>28575</xdr:colOff>
          <xdr:row>87</xdr:row>
          <xdr:rowOff>276225</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10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47625</xdr:rowOff>
        </xdr:from>
        <xdr:to>
          <xdr:col>2</xdr:col>
          <xdr:colOff>85725</xdr:colOff>
          <xdr:row>87</xdr:row>
          <xdr:rowOff>295275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10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89</xdr:row>
          <xdr:rowOff>76200</xdr:rowOff>
        </xdr:from>
        <xdr:to>
          <xdr:col>1</xdr:col>
          <xdr:colOff>28575</xdr:colOff>
          <xdr:row>89</xdr:row>
          <xdr:rowOff>342900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10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89</xdr:row>
          <xdr:rowOff>85725</xdr:rowOff>
        </xdr:from>
        <xdr:to>
          <xdr:col>3</xdr:col>
          <xdr:colOff>85725</xdr:colOff>
          <xdr:row>89</xdr:row>
          <xdr:rowOff>371475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10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89</xdr:row>
          <xdr:rowOff>66675</xdr:rowOff>
        </xdr:from>
        <xdr:to>
          <xdr:col>2</xdr:col>
          <xdr:colOff>142875</xdr:colOff>
          <xdr:row>89</xdr:row>
          <xdr:rowOff>409575</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10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92</xdr:row>
          <xdr:rowOff>200025</xdr:rowOff>
        </xdr:from>
        <xdr:to>
          <xdr:col>1</xdr:col>
          <xdr:colOff>66675</xdr:colOff>
          <xdr:row>93</xdr:row>
          <xdr:rowOff>238125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10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9525</xdr:colOff>
          <xdr:row>94</xdr:row>
          <xdr:rowOff>28575</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10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92</xdr:row>
          <xdr:rowOff>180975</xdr:rowOff>
        </xdr:from>
        <xdr:to>
          <xdr:col>2</xdr:col>
          <xdr:colOff>219075</xdr:colOff>
          <xdr:row>93</xdr:row>
          <xdr:rowOff>257175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10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9525</xdr:colOff>
          <xdr:row>94</xdr:row>
          <xdr:rowOff>28575</xdr:rowOff>
        </xdr:to>
        <xdr:sp macro="" textlink="">
          <xdr:nvSpPr>
            <xdr:cNvPr id="49221" name="Check Box 69" hidden="1">
              <a:extLst>
                <a:ext uri="{63B3BB69-23CF-44E3-9099-C40C66FF867C}">
                  <a14:compatExt spid="_x0000_s49221"/>
                </a:ext>
                <a:ext uri="{FF2B5EF4-FFF2-40B4-BE49-F238E27FC236}">
                  <a16:creationId xmlns:a16="http://schemas.microsoft.com/office/drawing/2014/main" id="{00000000-0008-0000-1000-00004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95</xdr:row>
          <xdr:rowOff>66675</xdr:rowOff>
        </xdr:from>
        <xdr:to>
          <xdr:col>1</xdr:col>
          <xdr:colOff>219075</xdr:colOff>
          <xdr:row>95</xdr:row>
          <xdr:rowOff>428625</xdr:rowOff>
        </xdr:to>
        <xdr:sp macro="" textlink="">
          <xdr:nvSpPr>
            <xdr:cNvPr id="49222" name="Check Box 70" hidden="1">
              <a:extLst>
                <a:ext uri="{63B3BB69-23CF-44E3-9099-C40C66FF867C}">
                  <a14:compatExt spid="_x0000_s49222"/>
                </a:ext>
                <a:ext uri="{FF2B5EF4-FFF2-40B4-BE49-F238E27FC236}">
                  <a16:creationId xmlns:a16="http://schemas.microsoft.com/office/drawing/2014/main" id="{00000000-0008-0000-10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95</xdr:row>
          <xdr:rowOff>104775</xdr:rowOff>
        </xdr:from>
        <xdr:to>
          <xdr:col>3</xdr:col>
          <xdr:colOff>114300</xdr:colOff>
          <xdr:row>95</xdr:row>
          <xdr:rowOff>390525</xdr:rowOff>
        </xdr:to>
        <xdr:sp macro="" textlink="">
          <xdr:nvSpPr>
            <xdr:cNvPr id="49223" name="Check Box 71" hidden="1">
              <a:extLst>
                <a:ext uri="{63B3BB69-23CF-44E3-9099-C40C66FF867C}">
                  <a14:compatExt spid="_x0000_s49223"/>
                </a:ext>
                <a:ext uri="{FF2B5EF4-FFF2-40B4-BE49-F238E27FC236}">
                  <a16:creationId xmlns:a16="http://schemas.microsoft.com/office/drawing/2014/main" id="{00000000-0008-0000-10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200025</xdr:rowOff>
        </xdr:from>
        <xdr:to>
          <xdr:col>2</xdr:col>
          <xdr:colOff>152400</xdr:colOff>
          <xdr:row>95</xdr:row>
          <xdr:rowOff>504825</xdr:rowOff>
        </xdr:to>
        <xdr:sp macro="" textlink="">
          <xdr:nvSpPr>
            <xdr:cNvPr id="49224" name="Check Box 72" hidden="1">
              <a:extLst>
                <a:ext uri="{63B3BB69-23CF-44E3-9099-C40C66FF867C}">
                  <a14:compatExt spid="_x0000_s49224"/>
                </a:ext>
                <a:ext uri="{FF2B5EF4-FFF2-40B4-BE49-F238E27FC236}">
                  <a16:creationId xmlns:a16="http://schemas.microsoft.com/office/drawing/2014/main" id="{00000000-0008-0000-10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91</xdr:row>
          <xdr:rowOff>85725</xdr:rowOff>
        </xdr:from>
        <xdr:to>
          <xdr:col>1</xdr:col>
          <xdr:colOff>28575</xdr:colOff>
          <xdr:row>91</xdr:row>
          <xdr:rowOff>219075</xdr:rowOff>
        </xdr:to>
        <xdr:sp macro="" textlink="">
          <xdr:nvSpPr>
            <xdr:cNvPr id="49225" name="Check Box 73" hidden="1">
              <a:extLst>
                <a:ext uri="{63B3BB69-23CF-44E3-9099-C40C66FF867C}">
                  <a14:compatExt spid="_x0000_s49225"/>
                </a:ext>
                <a:ext uri="{FF2B5EF4-FFF2-40B4-BE49-F238E27FC236}">
                  <a16:creationId xmlns:a16="http://schemas.microsoft.com/office/drawing/2014/main" id="{00000000-0008-0000-10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90</xdr:row>
          <xdr:rowOff>180975</xdr:rowOff>
        </xdr:from>
        <xdr:to>
          <xdr:col>3</xdr:col>
          <xdr:colOff>180975</xdr:colOff>
          <xdr:row>91</xdr:row>
          <xdr:rowOff>276225</xdr:rowOff>
        </xdr:to>
        <xdr:sp macro="" textlink="">
          <xdr:nvSpPr>
            <xdr:cNvPr id="49226" name="Check Box 74" hidden="1">
              <a:extLst>
                <a:ext uri="{63B3BB69-23CF-44E3-9099-C40C66FF867C}">
                  <a14:compatExt spid="_x0000_s49226"/>
                </a:ext>
                <a:ext uri="{FF2B5EF4-FFF2-40B4-BE49-F238E27FC236}">
                  <a16:creationId xmlns:a16="http://schemas.microsoft.com/office/drawing/2014/main" id="{00000000-0008-0000-10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91</xdr:row>
          <xdr:rowOff>28575</xdr:rowOff>
        </xdr:from>
        <xdr:to>
          <xdr:col>2</xdr:col>
          <xdr:colOff>142875</xdr:colOff>
          <xdr:row>91</xdr:row>
          <xdr:rowOff>295275</xdr:rowOff>
        </xdr:to>
        <xdr:sp macro="" textlink="">
          <xdr:nvSpPr>
            <xdr:cNvPr id="49227" name="Check Box 75" hidden="1">
              <a:extLst>
                <a:ext uri="{63B3BB69-23CF-44E3-9099-C40C66FF867C}">
                  <a14:compatExt spid="_x0000_s49227"/>
                </a:ext>
                <a:ext uri="{FF2B5EF4-FFF2-40B4-BE49-F238E27FC236}">
                  <a16:creationId xmlns:a16="http://schemas.microsoft.com/office/drawing/2014/main" id="{00000000-0008-0000-1000-00004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57</xdr:row>
          <xdr:rowOff>152400</xdr:rowOff>
        </xdr:from>
        <xdr:to>
          <xdr:col>0</xdr:col>
          <xdr:colOff>485775</xdr:colOff>
          <xdr:row>58</xdr:row>
          <xdr:rowOff>219075</xdr:rowOff>
        </xdr:to>
        <xdr:sp macro="" textlink="">
          <xdr:nvSpPr>
            <xdr:cNvPr id="49228" name="Check Box 76" hidden="1">
              <a:extLst>
                <a:ext uri="{63B3BB69-23CF-44E3-9099-C40C66FF867C}">
                  <a14:compatExt spid="_x0000_s49228"/>
                </a:ext>
                <a:ext uri="{FF2B5EF4-FFF2-40B4-BE49-F238E27FC236}">
                  <a16:creationId xmlns:a16="http://schemas.microsoft.com/office/drawing/2014/main" id="{00000000-0008-0000-10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57</xdr:row>
          <xdr:rowOff>180975</xdr:rowOff>
        </xdr:from>
        <xdr:to>
          <xdr:col>2</xdr:col>
          <xdr:colOff>409575</xdr:colOff>
          <xdr:row>58</xdr:row>
          <xdr:rowOff>228600</xdr:rowOff>
        </xdr:to>
        <xdr:sp macro="" textlink="">
          <xdr:nvSpPr>
            <xdr:cNvPr id="49229" name="Check Box 77" hidden="1">
              <a:extLst>
                <a:ext uri="{63B3BB69-23CF-44E3-9099-C40C66FF867C}">
                  <a14:compatExt spid="_x0000_s49229"/>
                </a:ext>
                <a:ext uri="{FF2B5EF4-FFF2-40B4-BE49-F238E27FC236}">
                  <a16:creationId xmlns:a16="http://schemas.microsoft.com/office/drawing/2014/main" id="{00000000-0008-0000-10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57</xdr:row>
          <xdr:rowOff>161925</xdr:rowOff>
        </xdr:from>
        <xdr:to>
          <xdr:col>1</xdr:col>
          <xdr:colOff>409575</xdr:colOff>
          <xdr:row>58</xdr:row>
          <xdr:rowOff>219075</xdr:rowOff>
        </xdr:to>
        <xdr:sp macro="" textlink="">
          <xdr:nvSpPr>
            <xdr:cNvPr id="49230" name="Check Box 78" hidden="1">
              <a:extLst>
                <a:ext uri="{63B3BB69-23CF-44E3-9099-C40C66FF867C}">
                  <a14:compatExt spid="_x0000_s49230"/>
                </a:ext>
                <a:ext uri="{FF2B5EF4-FFF2-40B4-BE49-F238E27FC236}">
                  <a16:creationId xmlns:a16="http://schemas.microsoft.com/office/drawing/2014/main" id="{00000000-0008-0000-10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553403</xdr:colOff>
      <xdr:row>145</xdr:row>
      <xdr:rowOff>52388</xdr:rowOff>
    </xdr:from>
    <xdr:ext cx="6090284" cy="6424611"/>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403" y="47617857"/>
          <a:ext cx="6090284" cy="6424611"/>
        </a:xfrm>
        <a:prstGeom prst="rect">
          <a:avLst/>
        </a:prstGeom>
        <a:noFill/>
      </xdr:spPr>
    </xdr:pic>
    <xdr:clientData/>
  </xdr:oneCellAnchor>
  <xdr:oneCellAnchor>
    <xdr:from>
      <xdr:col>4</xdr:col>
      <xdr:colOff>1059656</xdr:colOff>
      <xdr:row>145</xdr:row>
      <xdr:rowOff>59530</xdr:rowOff>
    </xdr:from>
    <xdr:ext cx="6405562" cy="6429376"/>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8469" y="47624999"/>
          <a:ext cx="6405562" cy="642937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11852</xdr:colOff>
      <xdr:row>19</xdr:row>
      <xdr:rowOff>42333</xdr:rowOff>
    </xdr:from>
    <xdr:to>
      <xdr:col>19</xdr:col>
      <xdr:colOff>601133</xdr:colOff>
      <xdr:row>30</xdr:row>
      <xdr:rowOff>143934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936652" y="3661833"/>
          <a:ext cx="4246881" cy="2197101"/>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Guidance to answering "No"</a:t>
          </a:r>
          <a:r>
            <a:rPr lang="en-US" sz="1100" b="1" u="sng" baseline="0"/>
            <a:t> or "Yes" </a:t>
          </a:r>
          <a:br>
            <a:rPr lang="en-US" sz="1100" baseline="0"/>
          </a:br>
          <a:br>
            <a:rPr lang="en-US" sz="1100" baseline="0"/>
          </a:br>
          <a:r>
            <a:rPr lang="en-US" sz="1100" b="1" u="sng" baseline="0"/>
            <a:t>No</a:t>
          </a:r>
          <a:r>
            <a:rPr lang="en-US" sz="1100" baseline="0"/>
            <a:t>= The home/unit will only have High Ventilation </a:t>
          </a:r>
          <a:r>
            <a:rPr lang="en-US" sz="1100" b="0" u="sng" baseline="0"/>
            <a:t>OR</a:t>
          </a:r>
          <a:r>
            <a:rPr lang="en-US" sz="1100" baseline="0"/>
            <a:t> will not have High &amp; Low Ventilation split 50/50 at completion.  </a:t>
          </a:r>
          <a:r>
            <a:rPr lang="en-US" sz="1100" b="1" i="1" baseline="0"/>
            <a:t>Will utilize 1/150 section to determine total ventilation needed for compliance </a:t>
          </a:r>
          <a:br>
            <a:rPr lang="en-US" sz="1100" b="1" baseline="0"/>
          </a:br>
          <a:br>
            <a:rPr lang="en-US" sz="1100" baseline="0"/>
          </a:br>
          <a:r>
            <a:rPr lang="en-US" sz="1100" b="1" u="sng" baseline="0">
              <a:solidFill>
                <a:schemeClr val="dk1"/>
              </a:solidFill>
              <a:effectLst/>
              <a:latin typeface="+mn-lt"/>
              <a:ea typeface="+mn-ea"/>
              <a:cs typeface="+mn-cs"/>
            </a:rPr>
            <a:t>Yes</a:t>
          </a:r>
          <a:r>
            <a:rPr lang="en-US" sz="1100" baseline="0">
              <a:solidFill>
                <a:schemeClr val="dk1"/>
              </a:solidFill>
              <a:effectLst/>
              <a:latin typeface="+mn-lt"/>
              <a:ea typeface="+mn-ea"/>
              <a:cs typeface="+mn-cs"/>
            </a:rPr>
            <a:t>=  The home/unit will have High &amp; Low Ventilation split 50/50 at completion.  </a:t>
          </a:r>
          <a:r>
            <a:rPr lang="en-US" sz="1100" b="1" i="1" baseline="0">
              <a:solidFill>
                <a:schemeClr val="dk1"/>
              </a:solidFill>
              <a:effectLst/>
              <a:latin typeface="+mn-lt"/>
              <a:ea typeface="+mn-ea"/>
              <a:cs typeface="+mn-cs"/>
            </a:rPr>
            <a:t>Will utilize 1/300 section to determine amount of High &amp; Low Ventilation needed for compliance </a:t>
          </a:r>
          <a:endParaRPr lang="en-US" sz="1100" b="1" i="1"/>
        </a:p>
      </xdr:txBody>
    </xdr:sp>
    <xdr:clientData/>
  </xdr:twoCellAnchor>
  <xdr:twoCellAnchor>
    <xdr:from>
      <xdr:col>9</xdr:col>
      <xdr:colOff>143936</xdr:colOff>
      <xdr:row>14</xdr:row>
      <xdr:rowOff>42333</xdr:rowOff>
    </xdr:from>
    <xdr:to>
      <xdr:col>12</xdr:col>
      <xdr:colOff>355601</xdr:colOff>
      <xdr:row>17</xdr:row>
      <xdr:rowOff>160867</xdr:rowOff>
    </xdr:to>
    <xdr:cxnSp macro="">
      <xdr:nvCxnSpPr>
        <xdr:cNvPr id="3" name="Straight Arrow Connector 3">
          <a:extLst>
            <a:ext uri="{FF2B5EF4-FFF2-40B4-BE49-F238E27FC236}">
              <a16:creationId xmlns:a16="http://schemas.microsoft.com/office/drawing/2014/main" id="{00000000-0008-0000-0400-000003000000}"/>
            </a:ext>
          </a:extLst>
        </xdr:cNvPr>
        <xdr:cNvCxnSpPr/>
      </xdr:nvCxnSpPr>
      <xdr:spPr>
        <a:xfrm rot="10800000" flipV="1">
          <a:off x="5630336" y="2709333"/>
          <a:ext cx="2040465" cy="690034"/>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11006</xdr:colOff>
      <xdr:row>12</xdr:row>
      <xdr:rowOff>20320</xdr:rowOff>
    </xdr:from>
    <xdr:to>
      <xdr:col>19</xdr:col>
      <xdr:colOff>609599</xdr:colOff>
      <xdr:row>18</xdr:row>
      <xdr:rowOff>67733</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935806" y="2306320"/>
          <a:ext cx="4256193" cy="119041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Total Existing Vent Area</a:t>
          </a:r>
          <a:r>
            <a:rPr lang="en-US" sz="1100" b="1" u="sng" baseline="0"/>
            <a:t> (High</a:t>
          </a:r>
          <a:r>
            <a:rPr lang="en-US" sz="1100" baseline="0"/>
            <a:t>)= Auto Calculation to show the home/unit(s) existing high ventilation, if applicable. </a:t>
          </a:r>
          <a:br>
            <a:rPr lang="en-US" sz="1100" baseline="0"/>
          </a:br>
          <a:br>
            <a:rPr lang="en-US" sz="1100" baseline="0"/>
          </a:br>
          <a:r>
            <a:rPr lang="en-US" sz="1100" b="1" u="sng" baseline="0"/>
            <a:t>Total Existing Vent Area (Low)= </a:t>
          </a:r>
          <a:r>
            <a:rPr lang="en-US" sz="1100" baseline="0"/>
            <a:t>Auto Calculation to show the home/unit(s) existing low ventilation, if applicable. </a:t>
          </a:r>
          <a:endParaRPr lang="en-US" sz="1100"/>
        </a:p>
      </xdr:txBody>
    </xdr:sp>
    <xdr:clientData/>
  </xdr:twoCellAnchor>
  <xdr:twoCellAnchor>
    <xdr:from>
      <xdr:col>9</xdr:col>
      <xdr:colOff>125307</xdr:colOff>
      <xdr:row>19</xdr:row>
      <xdr:rowOff>129540</xdr:rowOff>
    </xdr:from>
    <xdr:to>
      <xdr:col>12</xdr:col>
      <xdr:colOff>460587</xdr:colOff>
      <xdr:row>19</xdr:row>
      <xdr:rowOff>137160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5611707" y="3749040"/>
          <a:ext cx="2164080"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2116</xdr:colOff>
      <xdr:row>38</xdr:row>
      <xdr:rowOff>42333</xdr:rowOff>
    </xdr:from>
    <xdr:to>
      <xdr:col>19</xdr:col>
      <xdr:colOff>592666</xdr:colOff>
      <xdr:row>44</xdr:row>
      <xdr:rowOff>59267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7926916" y="7281333"/>
          <a:ext cx="4248150" cy="1159934"/>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Compliance answers</a:t>
          </a:r>
          <a:br>
            <a:rPr lang="en-US" sz="1100"/>
          </a:br>
          <a:br>
            <a:rPr lang="en-US" sz="1100"/>
          </a:br>
          <a:r>
            <a:rPr lang="en-US" sz="1100"/>
            <a:t>If any</a:t>
          </a:r>
          <a:r>
            <a:rPr lang="en-US" sz="1100" baseline="0"/>
            <a:t> of these numbers are </a:t>
          </a:r>
          <a:r>
            <a:rPr lang="en-US" sz="1100" b="1" u="sng" baseline="0"/>
            <a:t>"No" </a:t>
          </a:r>
          <a:r>
            <a:rPr lang="en-US" sz="1100" baseline="0"/>
            <a:t>the home/unit will need additional ventilation. </a:t>
          </a:r>
          <a:endParaRPr lang="en-US" sz="1100"/>
        </a:p>
      </xdr:txBody>
    </xdr:sp>
    <xdr:clientData/>
  </xdr:twoCellAnchor>
  <xdr:twoCellAnchor>
    <xdr:from>
      <xdr:col>9</xdr:col>
      <xdr:colOff>203200</xdr:colOff>
      <xdr:row>40</xdr:row>
      <xdr:rowOff>106680</xdr:rowOff>
    </xdr:from>
    <xdr:to>
      <xdr:col>12</xdr:col>
      <xdr:colOff>533400</xdr:colOff>
      <xdr:row>40</xdr:row>
      <xdr:rowOff>110067</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a:off x="5689600" y="7726680"/>
          <a:ext cx="2159000" cy="338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152401</xdr:colOff>
      <xdr:row>24</xdr:row>
      <xdr:rowOff>25401</xdr:rowOff>
    </xdr:from>
    <xdr:to>
      <xdr:col>12</xdr:col>
      <xdr:colOff>347136</xdr:colOff>
      <xdr:row>32</xdr:row>
      <xdr:rowOff>118535</xdr:rowOff>
    </xdr:to>
    <xdr:cxnSp macro="">
      <xdr:nvCxnSpPr>
        <xdr:cNvPr id="8" name="Elbow Connector 7">
          <a:extLst>
            <a:ext uri="{FF2B5EF4-FFF2-40B4-BE49-F238E27FC236}">
              <a16:creationId xmlns:a16="http://schemas.microsoft.com/office/drawing/2014/main" id="{00000000-0008-0000-0400-000008000000}"/>
            </a:ext>
          </a:extLst>
        </xdr:cNvPr>
        <xdr:cNvCxnSpPr/>
      </xdr:nvCxnSpPr>
      <xdr:spPr>
        <a:xfrm rot="10800000">
          <a:off x="5638801" y="4597401"/>
          <a:ext cx="2023535" cy="1617134"/>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0</xdr:colOff>
      <xdr:row>1</xdr:row>
      <xdr:rowOff>0</xdr:rowOff>
    </xdr:from>
    <xdr:to>
      <xdr:col>19</xdr:col>
      <xdr:colOff>584200</xdr:colOff>
      <xdr:row>11</xdr:row>
      <xdr:rowOff>76200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7924800" y="190500"/>
          <a:ext cx="4241800" cy="1981200"/>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t>Approx Home Square Footage </a:t>
          </a:r>
          <a:r>
            <a:rPr lang="en-US" sz="1100" baseline="0"/>
            <a:t>= complete square footage of home. </a:t>
          </a:r>
          <a:br>
            <a:rPr lang="en-US" sz="1100" baseline="0"/>
          </a:br>
          <a:br>
            <a:rPr lang="en-US" sz="1100" baseline="0"/>
          </a:br>
          <a:r>
            <a:rPr lang="en-US" sz="1100" b="1" u="sng" baseline="0"/>
            <a:t>Approx Ventable Attic Square Footage</a:t>
          </a:r>
          <a:r>
            <a:rPr lang="en-US" sz="1100" b="0" u="none" baseline="0"/>
            <a:t> = </a:t>
          </a:r>
          <a:r>
            <a:rPr lang="en-US" sz="1100" baseline="0"/>
            <a:t>square footage of ventable attic floor, i.e. attic area with airspace between roof decking and attic floor.   </a:t>
          </a:r>
          <a:br>
            <a:rPr lang="en-US" sz="1100" baseline="0"/>
          </a:br>
          <a:br>
            <a:rPr lang="en-US" sz="1100" baseline="0"/>
          </a:br>
          <a:r>
            <a:rPr lang="en-US" sz="1100" baseline="0">
              <a:solidFill>
                <a:schemeClr val="dk1"/>
              </a:solidFill>
              <a:effectLst/>
              <a:latin typeface="+mn-lt"/>
              <a:ea typeface="+mn-ea"/>
              <a:cs typeface="+mn-cs"/>
            </a:rPr>
            <a:t>• Keep in mind that vaulted or cathedral ceiling areas need to be taken into consideration when identifying the ventable attic square footage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Shared attic space over garage should be included</a:t>
          </a:r>
          <a:endParaRPr lang="en-US">
            <a:effectLst/>
          </a:endParaRPr>
        </a:p>
        <a:p>
          <a:br>
            <a:rPr lang="en-US" sz="1100" baseline="0"/>
          </a:br>
          <a:endParaRPr lang="en-US" sz="1100"/>
        </a:p>
      </xdr:txBody>
    </xdr:sp>
    <xdr:clientData/>
  </xdr:twoCellAnchor>
  <xdr:twoCellAnchor>
    <xdr:from>
      <xdr:col>9</xdr:col>
      <xdr:colOff>152401</xdr:colOff>
      <xdr:row>2</xdr:row>
      <xdr:rowOff>8467</xdr:rowOff>
    </xdr:from>
    <xdr:to>
      <xdr:col>12</xdr:col>
      <xdr:colOff>487681</xdr:colOff>
      <xdr:row>2</xdr:row>
      <xdr:rowOff>16087</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flipH="1">
          <a:off x="5638801" y="389467"/>
          <a:ext cx="2164080"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25400</xdr:colOff>
      <xdr:row>45</xdr:row>
      <xdr:rowOff>135467</xdr:rowOff>
    </xdr:from>
    <xdr:to>
      <xdr:col>19</xdr:col>
      <xdr:colOff>592666</xdr:colOff>
      <xdr:row>52</xdr:row>
      <xdr:rowOff>143934</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7950200" y="8707967"/>
          <a:ext cx="4224866" cy="13419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Remaining/Needed</a:t>
          </a:r>
          <a:r>
            <a:rPr lang="en-US" sz="1100" b="1" u="sng" baseline="0"/>
            <a:t> Ventilation Calculator</a:t>
          </a:r>
          <a:br>
            <a:rPr lang="en-US" sz="1100"/>
          </a:br>
          <a:br>
            <a:rPr lang="en-US" sz="1100"/>
          </a:br>
          <a:r>
            <a:rPr lang="en-US" sz="1100"/>
            <a:t>•If </a:t>
          </a:r>
          <a:r>
            <a:rPr lang="en-US" sz="1100" baseline="0"/>
            <a:t>values are </a:t>
          </a:r>
          <a:r>
            <a:rPr lang="en-US" sz="1100" b="1" u="none" baseline="0"/>
            <a:t>negative  </a:t>
          </a:r>
          <a:r>
            <a:rPr lang="en-US" sz="1100" baseline="0"/>
            <a:t>additional ventilation is needed for compliance. </a:t>
          </a:r>
          <a:endParaRPr lang="en-US" sz="1100"/>
        </a:p>
      </xdr:txBody>
    </xdr:sp>
    <xdr:clientData/>
  </xdr:twoCellAnchor>
  <xdr:twoCellAnchor>
    <xdr:from>
      <xdr:col>9</xdr:col>
      <xdr:colOff>169333</xdr:colOff>
      <xdr:row>49</xdr:row>
      <xdr:rowOff>0</xdr:rowOff>
    </xdr:from>
    <xdr:to>
      <xdr:col>12</xdr:col>
      <xdr:colOff>519007</xdr:colOff>
      <xdr:row>49</xdr:row>
      <xdr:rowOff>8467</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a:off x="5655733" y="9334500"/>
          <a:ext cx="2178474" cy="846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16934</xdr:colOff>
      <xdr:row>30</xdr:row>
      <xdr:rowOff>381000</xdr:rowOff>
    </xdr:from>
    <xdr:to>
      <xdr:col>19</xdr:col>
      <xdr:colOff>606215</xdr:colOff>
      <xdr:row>35</xdr:row>
      <xdr:rowOff>0</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7941734" y="5905500"/>
          <a:ext cx="4246881"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Amount of Ventilation</a:t>
          </a:r>
          <a:r>
            <a:rPr lang="en-US" sz="1100" b="1" u="sng" baseline="0"/>
            <a:t> Needed for Compliance</a:t>
          </a:r>
          <a:br>
            <a:rPr lang="en-US" sz="1100" baseline="0"/>
          </a:br>
          <a:br>
            <a:rPr lang="en-US" sz="1100" baseline="0"/>
          </a:br>
          <a:r>
            <a:rPr lang="en-US" sz="1100" b="0" u="none" baseline="0"/>
            <a:t>Will display amount of ventilation needed for compliance based on the No/Yes selection from above.  </a:t>
          </a:r>
          <a:br>
            <a:rPr lang="en-US" sz="1100" b="0" u="none" baseline="0"/>
          </a:br>
          <a:br>
            <a:rPr lang="en-US" sz="1100" b="0" u="none" baseline="0"/>
          </a:br>
          <a:endParaRPr lang="en-US" sz="1100" b="0" i="1"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266700</xdr:colOff>
      <xdr:row>38</xdr:row>
      <xdr:rowOff>0</xdr:rowOff>
    </xdr:from>
    <xdr:to>
      <xdr:col>10</xdr:col>
      <xdr:colOff>466725</xdr:colOff>
      <xdr:row>46</xdr:row>
      <xdr:rowOff>161925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22DE4768-AF93-7563-F8B6-D9B61F4C2A86}"/>
            </a:ext>
          </a:extLst>
        </xdr:cNvPr>
        <xdr:cNvSpPr txBox="1"/>
      </xdr:nvSpPr>
      <xdr:spPr>
        <a:xfrm>
          <a:off x="5857875" y="7486650"/>
          <a:ext cx="32480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100" b="0" i="0" u="none" strike="noStrike" kern="0" cap="none" spc="0" normalizeH="0" baseline="0" noProof="0">
              <a:ln>
                <a:noFill/>
              </a:ln>
              <a:solidFill>
                <a:prstClr val="black"/>
              </a:solidFill>
              <a:effectLst/>
              <a:uLnTx/>
              <a:uFillTx/>
              <a:latin typeface="+mn-lt"/>
              <a:ea typeface="+mn-ea"/>
              <a:cs typeface="+mn-cs"/>
            </a:rPr>
            <a:t>Manufacturer Year Look Up Database: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srgbClr val="0000FF"/>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Appliance411: Service: How old is my appliance? Age finder, date of manufacture code decryption help for your appliances</a:t>
          </a:r>
          <a:endParaRPr lang="en-US" sz="1100" kern="1200">
            <a:solidFill>
              <a:srgbClr val="0000FF"/>
            </a:solidFill>
          </a:endParaRPr>
        </a:p>
      </xdr:txBody>
    </xdr:sp>
    <xdr:clientData/>
  </xdr:twoCellAnchor>
  <xdr:twoCellAnchor>
    <xdr:from>
      <xdr:col>5</xdr:col>
      <xdr:colOff>295275</xdr:colOff>
      <xdr:row>30</xdr:row>
      <xdr:rowOff>104776</xdr:rowOff>
    </xdr:from>
    <xdr:to>
      <xdr:col>10</xdr:col>
      <xdr:colOff>390525</xdr:colOff>
      <xdr:row>37</xdr:row>
      <xdr:rowOff>123826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BAD34417-4B66-4EE9-DAFA-C43898AFAFFF}"/>
            </a:ext>
          </a:extLst>
        </xdr:cNvPr>
        <xdr:cNvSpPr txBox="1"/>
      </xdr:nvSpPr>
      <xdr:spPr>
        <a:xfrm>
          <a:off x="5886450" y="5943601"/>
          <a:ext cx="31432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Estimated Annual Usage Lookups: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Refrigerator and Freezer Energy Rating Online Search Tool - You may use this to check accuracy of Refrigerator Monitoring Reading if able to locate.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a:t>
          </a:r>
          <a:r>
            <a:rPr lang="en-US" sz="1100" baseline="0">
              <a:solidFill>
                <a:srgbClr val="0000FF"/>
              </a:solidFill>
              <a:effectLst/>
              <a:latin typeface="+mn-lt"/>
              <a:ea typeface="+mn-ea"/>
              <a:cs typeface="+mn-cs"/>
            </a:rPr>
            <a:t>https://www.energy.gov/cmei/scep/wap/articles/refrigerator-and-freezer-energy-rating-online-search-tool</a:t>
          </a:r>
          <a:endParaRPr lang="en-US" sz="1100" kern="1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31749</xdr:colOff>
      <xdr:row>5</xdr:row>
      <xdr:rowOff>38098</xdr:rowOff>
    </xdr:from>
    <xdr:to>
      <xdr:col>19</xdr:col>
      <xdr:colOff>419100</xdr:colOff>
      <xdr:row>23</xdr:row>
      <xdr:rowOff>123825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172199" y="904873"/>
          <a:ext cx="9658351" cy="338772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Option 1- Metered Instructions - E</a:t>
          </a:r>
          <a:r>
            <a:rPr lang="en-US" sz="1050" baseline="0"/>
            <a:t>nter info gathered from metering the room air conditioner. </a:t>
          </a:r>
          <a:br>
            <a:rPr lang="en-US" sz="1050"/>
          </a:br>
          <a:r>
            <a:rPr lang="en-US" sz="1050" b="1"/>
            <a:t>Time Metered </a:t>
          </a:r>
          <a:r>
            <a:rPr lang="en-US" sz="1050"/>
            <a:t>- Enter the time</a:t>
          </a:r>
          <a:r>
            <a:rPr lang="en-US" sz="1050" baseline="0"/>
            <a:t> observed from the energy consumption meter in cell B10. </a:t>
          </a:r>
          <a:br>
            <a:rPr lang="en-US" sz="1050" baseline="0"/>
          </a:br>
          <a:r>
            <a:rPr lang="en-US" sz="1050" baseline="0"/>
            <a:t>• Example (2 hours and 15 min = 75) </a:t>
          </a:r>
          <a:br>
            <a:rPr lang="en-US" sz="1050" baseline="0"/>
          </a:br>
          <a:br>
            <a:rPr lang="en-US" sz="1050" baseline="0"/>
          </a:br>
          <a:r>
            <a:rPr lang="en-US" sz="1050" b="1" baseline="0"/>
            <a:t>kWh Reading- </a:t>
          </a:r>
          <a:r>
            <a:rPr lang="en-US" sz="1050" baseline="0"/>
            <a:t>Enter the kWh observed from metering device in cell B11. </a:t>
          </a:r>
          <a:br>
            <a:rPr lang="en-US" sz="1050" baseline="0"/>
          </a:br>
          <a:r>
            <a:rPr lang="en-US" sz="1050" baseline="0"/>
            <a:t>•  Must need to verification of metering (picture) in Client File for Review.</a:t>
          </a:r>
          <a:br>
            <a:rPr lang="en-US" sz="1050" baseline="0"/>
          </a:br>
          <a:br>
            <a:rPr lang="en-US" sz="1050" baseline="0"/>
          </a:br>
          <a:r>
            <a:rPr lang="en-US" sz="1050" baseline="0"/>
            <a:t>• </a:t>
          </a:r>
          <a:r>
            <a:rPr lang="en-US" sz="1050" b="1" baseline="0"/>
            <a:t>Statewide Average- </a:t>
          </a:r>
          <a:r>
            <a:rPr lang="en-US" sz="1050" baseline="0"/>
            <a:t>This will be the statewide average for the applicable program year. </a:t>
          </a:r>
          <a:br>
            <a:rPr lang="en-US" sz="1050" baseline="0"/>
          </a:br>
          <a:br>
            <a:rPr lang="en-US" sz="1050" baseline="0"/>
          </a:br>
          <a:r>
            <a:rPr lang="en-US" sz="1050" baseline="0"/>
            <a:t>• </a:t>
          </a:r>
          <a:r>
            <a:rPr lang="en-US" sz="1050" b="1" baseline="0"/>
            <a:t>Annual Usage (Yellow Box) </a:t>
          </a:r>
          <a:r>
            <a:rPr lang="en-US" sz="1050" baseline="0"/>
            <a:t>- Enter the replacement RAC's annual kWh. Usage. This is commonly found on the Energy Guide of the new unit. if only the $$ is listed, divide that amount by the applicable statewide average electricity rate found within Weatherization Assistant Fuel Cost Library. </a:t>
          </a:r>
          <a:br>
            <a:rPr lang="en-US" sz="1050" baseline="0"/>
          </a:br>
          <a:br>
            <a:rPr lang="en-US" sz="1050" baseline="0"/>
          </a:br>
          <a:r>
            <a:rPr lang="en-US" sz="1050" baseline="0"/>
            <a:t>• </a:t>
          </a:r>
          <a:r>
            <a:rPr lang="en-US" sz="1050" b="1" baseline="0"/>
            <a:t>Cost of Replacement- </a:t>
          </a:r>
          <a:r>
            <a:rPr lang="en-US" sz="1050" baseline="0"/>
            <a:t>Enter the cost for the new room air conditioner, the cost should include (Lab/Material + Cost to recycle the existing unit)</a:t>
          </a:r>
          <a:br>
            <a:rPr lang="en-US" sz="1050" baseline="0"/>
          </a:br>
          <a:br>
            <a:rPr lang="en-US" sz="1050" baseline="0"/>
          </a:br>
          <a:r>
            <a:rPr lang="en-US" sz="1050" b="1" baseline="0"/>
            <a:t>Results are shown as follows</a:t>
          </a:r>
          <a:br>
            <a:rPr lang="en-US" sz="1050" baseline="0"/>
          </a:br>
          <a:r>
            <a:rPr lang="en-US" sz="1050" baseline="0"/>
            <a:t>Annual Savings: Savings the client may expect annually. </a:t>
          </a:r>
          <a:br>
            <a:rPr lang="en-US" sz="1050" baseline="0"/>
          </a:br>
          <a:r>
            <a:rPr lang="en-US" sz="1050" baseline="0"/>
            <a:t>Expected Life Savings: The Savings expected over the next 15 years if the unit is kept in good working condition. </a:t>
          </a:r>
          <a:br>
            <a:rPr lang="en-US" sz="1050" baseline="0"/>
          </a:br>
          <a:br>
            <a:rPr lang="en-US" sz="1100" baseline="0"/>
          </a:br>
          <a:r>
            <a:rPr lang="en-US" sz="1100" b="1" baseline="0"/>
            <a:t>Savings to Investment Ratio (SIR</a:t>
          </a:r>
          <a:r>
            <a:rPr lang="en-US" sz="1100" baseline="0"/>
            <a:t>): The energy savings over the life of the replacement RAC divided by the installed cost(s). </a:t>
          </a:r>
          <a:br>
            <a:rPr lang="en-US" sz="1100" baseline="0"/>
          </a:br>
          <a:r>
            <a:rPr lang="en-US" sz="1100" baseline="0"/>
            <a:t>SIRs greater than or equal to one are cost effective. If the SIR is less than one, the replacement is not cost effective.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34</xdr:row>
          <xdr:rowOff>9525</xdr:rowOff>
        </xdr:from>
        <xdr:to>
          <xdr:col>1</xdr:col>
          <xdr:colOff>28575</xdr:colOff>
          <xdr:row>35</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36</xdr:row>
          <xdr:rowOff>0</xdr:rowOff>
        </xdr:from>
        <xdr:to>
          <xdr:col>1</xdr:col>
          <xdr:colOff>28575</xdr:colOff>
          <xdr:row>37</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37</xdr:row>
          <xdr:rowOff>0</xdr:rowOff>
        </xdr:from>
        <xdr:to>
          <xdr:col>1</xdr:col>
          <xdr:colOff>28575</xdr:colOff>
          <xdr:row>38</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38</xdr:row>
          <xdr:rowOff>0</xdr:rowOff>
        </xdr:from>
        <xdr:to>
          <xdr:col>1</xdr:col>
          <xdr:colOff>28575</xdr:colOff>
          <xdr:row>39</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0</xdr:rowOff>
        </xdr:from>
        <xdr:to>
          <xdr:col>1</xdr:col>
          <xdr:colOff>28575</xdr:colOff>
          <xdr:row>43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43</xdr:row>
          <xdr:rowOff>0</xdr:rowOff>
        </xdr:from>
        <xdr:to>
          <xdr:col>1</xdr:col>
          <xdr:colOff>28575</xdr:colOff>
          <xdr:row>44</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44</xdr:row>
          <xdr:rowOff>28575</xdr:rowOff>
        </xdr:from>
        <xdr:to>
          <xdr:col>1</xdr:col>
          <xdr:colOff>28575</xdr:colOff>
          <xdr:row>45</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45</xdr:row>
          <xdr:rowOff>9525</xdr:rowOff>
        </xdr:from>
        <xdr:to>
          <xdr:col>1</xdr:col>
          <xdr:colOff>28575</xdr:colOff>
          <xdr:row>46</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49</xdr:row>
          <xdr:rowOff>0</xdr:rowOff>
        </xdr:from>
        <xdr:to>
          <xdr:col>1</xdr:col>
          <xdr:colOff>28575</xdr:colOff>
          <xdr:row>50</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50</xdr:row>
          <xdr:rowOff>9525</xdr:rowOff>
        </xdr:from>
        <xdr:to>
          <xdr:col>1</xdr:col>
          <xdr:colOff>28575</xdr:colOff>
          <xdr:row>51</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51</xdr:row>
          <xdr:rowOff>9525</xdr:rowOff>
        </xdr:from>
        <xdr:to>
          <xdr:col>1</xdr:col>
          <xdr:colOff>28575</xdr:colOff>
          <xdr:row>52</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52</xdr:row>
          <xdr:rowOff>9525</xdr:rowOff>
        </xdr:from>
        <xdr:to>
          <xdr:col>1</xdr:col>
          <xdr:colOff>28575</xdr:colOff>
          <xdr:row>53</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56</xdr:row>
          <xdr:rowOff>0</xdr:rowOff>
        </xdr:from>
        <xdr:to>
          <xdr:col>1</xdr:col>
          <xdr:colOff>28575</xdr:colOff>
          <xdr:row>57</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57</xdr:row>
          <xdr:rowOff>28575</xdr:rowOff>
        </xdr:from>
        <xdr:to>
          <xdr:col>1</xdr:col>
          <xdr:colOff>28575</xdr:colOff>
          <xdr:row>58</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58</xdr:row>
          <xdr:rowOff>28575</xdr:rowOff>
        </xdr:from>
        <xdr:to>
          <xdr:col>1</xdr:col>
          <xdr:colOff>28575</xdr:colOff>
          <xdr:row>59</xdr:row>
          <xdr:rowOff>47625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61</xdr:row>
          <xdr:rowOff>9525</xdr:rowOff>
        </xdr:from>
        <xdr:to>
          <xdr:col>1</xdr:col>
          <xdr:colOff>28575</xdr:colOff>
          <xdr:row>62</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62</xdr:row>
          <xdr:rowOff>9525</xdr:rowOff>
        </xdr:from>
        <xdr:to>
          <xdr:col>1</xdr:col>
          <xdr:colOff>600075</xdr:colOff>
          <xdr:row>63</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63</xdr:row>
          <xdr:rowOff>28575</xdr:rowOff>
        </xdr:from>
        <xdr:to>
          <xdr:col>1</xdr:col>
          <xdr:colOff>600075</xdr:colOff>
          <xdr:row>63</xdr:row>
          <xdr:rowOff>228600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66</xdr:row>
          <xdr:rowOff>9525</xdr:rowOff>
        </xdr:from>
        <xdr:to>
          <xdr:col>0</xdr:col>
          <xdr:colOff>600075</xdr:colOff>
          <xdr:row>67</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67</xdr:row>
          <xdr:rowOff>28575</xdr:rowOff>
        </xdr:from>
        <xdr:to>
          <xdr:col>0</xdr:col>
          <xdr:colOff>600075</xdr:colOff>
          <xdr:row>68</xdr:row>
          <xdr:rowOff>47625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68</xdr:row>
          <xdr:rowOff>28575</xdr:rowOff>
        </xdr:from>
        <xdr:to>
          <xdr:col>0</xdr:col>
          <xdr:colOff>600075</xdr:colOff>
          <xdr:row>69</xdr:row>
          <xdr:rowOff>47625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71</xdr:row>
          <xdr:rowOff>0</xdr:rowOff>
        </xdr:from>
        <xdr:to>
          <xdr:col>1</xdr:col>
          <xdr:colOff>28575</xdr:colOff>
          <xdr:row>72</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71</xdr:row>
          <xdr:rowOff>161925</xdr:rowOff>
        </xdr:from>
        <xdr:to>
          <xdr:col>1</xdr:col>
          <xdr:colOff>28575</xdr:colOff>
          <xdr:row>72</xdr:row>
          <xdr:rowOff>180975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73</xdr:row>
          <xdr:rowOff>0</xdr:rowOff>
        </xdr:from>
        <xdr:to>
          <xdr:col>1</xdr:col>
          <xdr:colOff>28575</xdr:colOff>
          <xdr:row>74</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80</xdr:row>
          <xdr:rowOff>0</xdr:rowOff>
        </xdr:from>
        <xdr:to>
          <xdr:col>1</xdr:col>
          <xdr:colOff>28575</xdr:colOff>
          <xdr:row>81</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80</xdr:row>
          <xdr:rowOff>180975</xdr:rowOff>
        </xdr:from>
        <xdr:to>
          <xdr:col>1</xdr:col>
          <xdr:colOff>28575</xdr:colOff>
          <xdr:row>82</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82</xdr:row>
          <xdr:rowOff>76200</xdr:rowOff>
        </xdr:from>
        <xdr:to>
          <xdr:col>1</xdr:col>
          <xdr:colOff>9525</xdr:colOff>
          <xdr:row>82</xdr:row>
          <xdr:rowOff>276225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87</xdr:row>
          <xdr:rowOff>0</xdr:rowOff>
        </xdr:from>
        <xdr:to>
          <xdr:col>1</xdr:col>
          <xdr:colOff>28575</xdr:colOff>
          <xdr:row>88</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89</xdr:row>
          <xdr:rowOff>0</xdr:rowOff>
        </xdr:from>
        <xdr:to>
          <xdr:col>1</xdr:col>
          <xdr:colOff>28575</xdr:colOff>
          <xdr:row>89</xdr:row>
          <xdr:rowOff>219075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8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92</xdr:row>
          <xdr:rowOff>0</xdr:rowOff>
        </xdr:from>
        <xdr:to>
          <xdr:col>1</xdr:col>
          <xdr:colOff>28575</xdr:colOff>
          <xdr:row>93</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8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93</xdr:row>
          <xdr:rowOff>9525</xdr:rowOff>
        </xdr:from>
        <xdr:to>
          <xdr:col>1</xdr:col>
          <xdr:colOff>28575</xdr:colOff>
          <xdr:row>94</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8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94</xdr:row>
          <xdr:rowOff>9525</xdr:rowOff>
        </xdr:from>
        <xdr:to>
          <xdr:col>1</xdr:col>
          <xdr:colOff>28575</xdr:colOff>
          <xdr:row>94</xdr:row>
          <xdr:rowOff>219075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95</xdr:row>
          <xdr:rowOff>0</xdr:rowOff>
        </xdr:from>
        <xdr:to>
          <xdr:col>1</xdr:col>
          <xdr:colOff>28575</xdr:colOff>
          <xdr:row>96</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8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96</xdr:row>
          <xdr:rowOff>0</xdr:rowOff>
        </xdr:from>
        <xdr:to>
          <xdr:col>1</xdr:col>
          <xdr:colOff>28575</xdr:colOff>
          <xdr:row>96</xdr:row>
          <xdr:rowOff>219075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8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97</xdr:row>
          <xdr:rowOff>0</xdr:rowOff>
        </xdr:from>
        <xdr:to>
          <xdr:col>1</xdr:col>
          <xdr:colOff>28575</xdr:colOff>
          <xdr:row>98</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8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97</xdr:row>
          <xdr:rowOff>180975</xdr:rowOff>
        </xdr:from>
        <xdr:to>
          <xdr:col>1</xdr:col>
          <xdr:colOff>28575</xdr:colOff>
          <xdr:row>99</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8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84</xdr:row>
          <xdr:rowOff>0</xdr:rowOff>
        </xdr:from>
        <xdr:to>
          <xdr:col>1</xdr:col>
          <xdr:colOff>600075</xdr:colOff>
          <xdr:row>85</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8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88</xdr:row>
          <xdr:rowOff>9525</xdr:rowOff>
        </xdr:from>
        <xdr:to>
          <xdr:col>2</xdr:col>
          <xdr:colOff>28575</xdr:colOff>
          <xdr:row>89</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8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99</xdr:row>
          <xdr:rowOff>0</xdr:rowOff>
        </xdr:from>
        <xdr:to>
          <xdr:col>1</xdr:col>
          <xdr:colOff>600075</xdr:colOff>
          <xdr:row>100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8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102</xdr:row>
          <xdr:rowOff>0</xdr:rowOff>
        </xdr:from>
        <xdr:to>
          <xdr:col>0</xdr:col>
          <xdr:colOff>600075</xdr:colOff>
          <xdr:row>103</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8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103</xdr:row>
          <xdr:rowOff>9525</xdr:rowOff>
        </xdr:from>
        <xdr:to>
          <xdr:col>2</xdr:col>
          <xdr:colOff>28575</xdr:colOff>
          <xdr:row>104</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8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105</xdr:row>
          <xdr:rowOff>0</xdr:rowOff>
        </xdr:from>
        <xdr:to>
          <xdr:col>2</xdr:col>
          <xdr:colOff>28575</xdr:colOff>
          <xdr:row>106</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8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106</xdr:row>
          <xdr:rowOff>9525</xdr:rowOff>
        </xdr:from>
        <xdr:to>
          <xdr:col>2</xdr:col>
          <xdr:colOff>28575</xdr:colOff>
          <xdr:row>107</xdr:row>
          <xdr:rowOff>38100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8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109</xdr:row>
          <xdr:rowOff>9525</xdr:rowOff>
        </xdr:from>
        <xdr:to>
          <xdr:col>2</xdr:col>
          <xdr:colOff>28575</xdr:colOff>
          <xdr:row>110</xdr:row>
          <xdr:rowOff>38100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8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113</xdr:row>
          <xdr:rowOff>9525</xdr:rowOff>
        </xdr:from>
        <xdr:to>
          <xdr:col>2</xdr:col>
          <xdr:colOff>28575</xdr:colOff>
          <xdr:row>114</xdr:row>
          <xdr:rowOff>38100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8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117</xdr:row>
          <xdr:rowOff>0</xdr:rowOff>
        </xdr:from>
        <xdr:to>
          <xdr:col>2</xdr:col>
          <xdr:colOff>28575</xdr:colOff>
          <xdr:row>118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8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120</xdr:row>
          <xdr:rowOff>0</xdr:rowOff>
        </xdr:from>
        <xdr:to>
          <xdr:col>3</xdr:col>
          <xdr:colOff>28575</xdr:colOff>
          <xdr:row>121</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8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121</xdr:row>
          <xdr:rowOff>28575</xdr:rowOff>
        </xdr:from>
        <xdr:to>
          <xdr:col>3</xdr:col>
          <xdr:colOff>28575</xdr:colOff>
          <xdr:row>122</xdr:row>
          <xdr:rowOff>47625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8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123</xdr:row>
          <xdr:rowOff>9525</xdr:rowOff>
        </xdr:from>
        <xdr:to>
          <xdr:col>1</xdr:col>
          <xdr:colOff>28575</xdr:colOff>
          <xdr:row>124</xdr:row>
          <xdr:rowOff>47625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8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126</xdr:row>
          <xdr:rowOff>9525</xdr:rowOff>
        </xdr:from>
        <xdr:to>
          <xdr:col>2</xdr:col>
          <xdr:colOff>28575</xdr:colOff>
          <xdr:row>127</xdr:row>
          <xdr:rowOff>38100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8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126</xdr:row>
          <xdr:rowOff>180975</xdr:rowOff>
        </xdr:from>
        <xdr:to>
          <xdr:col>2</xdr:col>
          <xdr:colOff>28575</xdr:colOff>
          <xdr:row>128</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8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127</xdr:row>
          <xdr:rowOff>180975</xdr:rowOff>
        </xdr:from>
        <xdr:to>
          <xdr:col>2</xdr:col>
          <xdr:colOff>28575</xdr:colOff>
          <xdr:row>129</xdr:row>
          <xdr:rowOff>28575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8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128</xdr:row>
          <xdr:rowOff>180975</xdr:rowOff>
        </xdr:from>
        <xdr:to>
          <xdr:col>2</xdr:col>
          <xdr:colOff>28575</xdr:colOff>
          <xdr:row>130</xdr:row>
          <xdr:rowOff>28575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8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129</xdr:row>
          <xdr:rowOff>180975</xdr:rowOff>
        </xdr:from>
        <xdr:to>
          <xdr:col>2</xdr:col>
          <xdr:colOff>28575</xdr:colOff>
          <xdr:row>131</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8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131</xdr:row>
          <xdr:rowOff>0</xdr:rowOff>
        </xdr:from>
        <xdr:to>
          <xdr:col>1</xdr:col>
          <xdr:colOff>28575</xdr:colOff>
          <xdr:row>132</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8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133</xdr:row>
          <xdr:rowOff>0</xdr:rowOff>
        </xdr:from>
        <xdr:to>
          <xdr:col>1</xdr:col>
          <xdr:colOff>28575</xdr:colOff>
          <xdr:row>134</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8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135</xdr:row>
          <xdr:rowOff>0</xdr:rowOff>
        </xdr:from>
        <xdr:to>
          <xdr:col>1</xdr:col>
          <xdr:colOff>28575</xdr:colOff>
          <xdr:row>136</xdr:row>
          <xdr:rowOff>28575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8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0</xdr:rowOff>
        </xdr:from>
        <xdr:to>
          <xdr:col>1</xdr:col>
          <xdr:colOff>600075</xdr:colOff>
          <xdr:row>137</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8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180975</xdr:rowOff>
        </xdr:from>
        <xdr:to>
          <xdr:col>1</xdr:col>
          <xdr:colOff>600075</xdr:colOff>
          <xdr:row>137</xdr:row>
          <xdr:rowOff>190500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8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140</xdr:row>
          <xdr:rowOff>180975</xdr:rowOff>
        </xdr:from>
        <xdr:to>
          <xdr:col>1</xdr:col>
          <xdr:colOff>600075</xdr:colOff>
          <xdr:row>142</xdr:row>
          <xdr:rowOff>38100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8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155</xdr:row>
          <xdr:rowOff>0</xdr:rowOff>
        </xdr:from>
        <xdr:to>
          <xdr:col>1</xdr:col>
          <xdr:colOff>28575</xdr:colOff>
          <xdr:row>156</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8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156</xdr:row>
          <xdr:rowOff>180975</xdr:rowOff>
        </xdr:from>
        <xdr:to>
          <xdr:col>1</xdr:col>
          <xdr:colOff>28575</xdr:colOff>
          <xdr:row>158</xdr:row>
          <xdr:rowOff>28575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8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xdr:colOff>
      <xdr:row>21</xdr:row>
      <xdr:rowOff>0</xdr:rowOff>
    </xdr:from>
    <xdr:to>
      <xdr:col>10</xdr:col>
      <xdr:colOff>525780</xdr:colOff>
      <xdr:row>25</xdr:row>
      <xdr:rowOff>22860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5240" y="3924300"/>
          <a:ext cx="68961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en-US"/>
            <a:t>- If the unit does not meet required criteria, then Major Measures have not been completed adequately and additional work must be considered and/or completed.                                                                                                                - </a:t>
          </a:r>
          <a:r>
            <a:rPr lang="en-US" b="1" u="sng"/>
            <a:t>Subrecipient CANNOT perform any Secondary measures until ALL criteria for Major Measures have been adequately addressed and/or installed</a:t>
          </a:r>
          <a:r>
            <a:rPr lang="en-US"/>
            <a:t>.                                                                                                                                                                        -If Subrecipient does NOT meet or exceed the required criteria for major measures consistently across program years, future LIHEAP Weatherization contracts for Subrecipient could be restricted on the installation of secondary measures.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79376</xdr:colOff>
      <xdr:row>13</xdr:row>
      <xdr:rowOff>55561</xdr:rowOff>
    </xdr:from>
    <xdr:to>
      <xdr:col>37</xdr:col>
      <xdr:colOff>515938</xdr:colOff>
      <xdr:row>25</xdr:row>
      <xdr:rowOff>87312</xdr:rowOff>
    </xdr:to>
    <xdr:sp macro="" textlink="">
      <xdr:nvSpPr>
        <xdr:cNvPr id="2" name="TextBox 1">
          <a:extLst>
            <a:ext uri="{FF2B5EF4-FFF2-40B4-BE49-F238E27FC236}">
              <a16:creationId xmlns:a16="http://schemas.microsoft.com/office/drawing/2014/main" id="{D8E97719-99D5-442C-B967-06641967AE34}"/>
            </a:ext>
          </a:extLst>
        </xdr:cNvPr>
        <xdr:cNvSpPr txBox="1"/>
      </xdr:nvSpPr>
      <xdr:spPr>
        <a:xfrm>
          <a:off x="9937751" y="2732086"/>
          <a:ext cx="4703762" cy="2317751"/>
        </a:xfrm>
        <a:prstGeom prst="rect">
          <a:avLst/>
        </a:prstGeom>
        <a:solidFill>
          <a:srgbClr val="FFFFD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u="sng"/>
            <a:t>Note</a:t>
          </a:r>
          <a:r>
            <a:rPr lang="en-US" sz="1100"/>
            <a:t>: Utilize</a:t>
          </a:r>
          <a:r>
            <a:rPr lang="en-US" sz="1100" baseline="0"/>
            <a:t> the available "Summary of Measures" boxes to provide a brief summary of the addressed/not addressed measure. </a:t>
          </a:r>
          <a:br>
            <a:rPr lang="en-US" sz="1100" baseline="0"/>
          </a:br>
          <a:br>
            <a:rPr lang="en-US" sz="1100" baseline="0"/>
          </a:br>
          <a:r>
            <a:rPr lang="en-US" sz="1100" baseline="0"/>
            <a:t>This section should all be supported by your whole house assessment as to "why" you chose to install specific measures.. </a:t>
          </a:r>
        </a:p>
        <a:p>
          <a:br>
            <a:rPr lang="en-US" sz="1100" baseline="0"/>
          </a:br>
          <a:r>
            <a:rPr lang="en-US" sz="1100" baseline="0"/>
            <a:t>Then enter the associated costs for each section. </a:t>
          </a:r>
          <a:br>
            <a:rPr lang="en-US" sz="1100" baseline="0"/>
          </a:br>
          <a:br>
            <a:rPr lang="en-US" sz="1100" baseline="0"/>
          </a:br>
          <a:r>
            <a:rPr lang="en-US" sz="1100" baseline="0"/>
            <a:t>These LH &amp; DOE Checklists will suffice for meeting Section 9. - Record Keeping Requirements section for "Completed signed and dated documentation for completion of the "Priority List" (If applicable)" requirement. </a:t>
          </a:r>
          <a:endParaRPr lang="en-US" sz="1100"/>
        </a:p>
      </xdr:txBody>
    </xdr:sp>
    <xdr:clientData/>
  </xdr:twoCellAnchor>
  <xdr:twoCellAnchor>
    <xdr:from>
      <xdr:col>29</xdr:col>
      <xdr:colOff>127000</xdr:colOff>
      <xdr:row>15</xdr:row>
      <xdr:rowOff>158750</xdr:rowOff>
    </xdr:from>
    <xdr:to>
      <xdr:col>30</xdr:col>
      <xdr:colOff>238125</xdr:colOff>
      <xdr:row>17</xdr:row>
      <xdr:rowOff>71438</xdr:rowOff>
    </xdr:to>
    <xdr:sp macro="" textlink="">
      <xdr:nvSpPr>
        <xdr:cNvPr id="3" name="Right Arrow 3">
          <a:extLst>
            <a:ext uri="{FF2B5EF4-FFF2-40B4-BE49-F238E27FC236}">
              <a16:creationId xmlns:a16="http://schemas.microsoft.com/office/drawing/2014/main" id="{326CE969-DFAB-45E5-9B54-CDDD7FF136EA}"/>
            </a:ext>
          </a:extLst>
        </xdr:cNvPr>
        <xdr:cNvSpPr/>
      </xdr:nvSpPr>
      <xdr:spPr>
        <a:xfrm rot="10800000">
          <a:off x="8766175" y="3216275"/>
          <a:ext cx="720725" cy="29368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4</xdr:row>
          <xdr:rowOff>28575</xdr:rowOff>
        </xdr:from>
        <xdr:to>
          <xdr:col>10</xdr:col>
          <xdr:colOff>733425</xdr:colOff>
          <xdr:row>4</xdr:row>
          <xdr:rowOff>228600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9525</xdr:rowOff>
        </xdr:from>
        <xdr:to>
          <xdr:col>12</xdr:col>
          <xdr:colOff>752475</xdr:colOff>
          <xdr:row>4</xdr:row>
          <xdr:rowOff>219075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B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xdr:row>
          <xdr:rowOff>9525</xdr:rowOff>
        </xdr:from>
        <xdr:to>
          <xdr:col>10</xdr:col>
          <xdr:colOff>752475</xdr:colOff>
          <xdr:row>5</xdr:row>
          <xdr:rowOff>219075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B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28575</xdr:rowOff>
        </xdr:from>
        <xdr:to>
          <xdr:col>12</xdr:col>
          <xdr:colOff>752475</xdr:colOff>
          <xdr:row>6</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B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9525</xdr:rowOff>
        </xdr:from>
        <xdr:to>
          <xdr:col>10</xdr:col>
          <xdr:colOff>752475</xdr:colOff>
          <xdr:row>6</xdr:row>
          <xdr:rowOff>219075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B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28575</xdr:rowOff>
        </xdr:from>
        <xdr:to>
          <xdr:col>12</xdr:col>
          <xdr:colOff>752475</xdr:colOff>
          <xdr:row>6</xdr:row>
          <xdr:rowOff>228600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B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10</xdr:col>
          <xdr:colOff>733425</xdr:colOff>
          <xdr:row>7</xdr:row>
          <xdr:rowOff>228600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B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752475</xdr:colOff>
          <xdr:row>8</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B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9525</xdr:rowOff>
        </xdr:from>
        <xdr:to>
          <xdr:col>10</xdr:col>
          <xdr:colOff>733425</xdr:colOff>
          <xdr:row>8</xdr:row>
          <xdr:rowOff>219075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B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28575</xdr:rowOff>
        </xdr:from>
        <xdr:to>
          <xdr:col>12</xdr:col>
          <xdr:colOff>752475</xdr:colOff>
          <xdr:row>9</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B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752475</xdr:colOff>
          <xdr:row>10</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B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28575</xdr:rowOff>
        </xdr:from>
        <xdr:to>
          <xdr:col>12</xdr:col>
          <xdr:colOff>752475</xdr:colOff>
          <xdr:row>10</xdr:row>
          <xdr:rowOff>9525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B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31</xdr:row>
          <xdr:rowOff>85725</xdr:rowOff>
        </xdr:from>
        <xdr:to>
          <xdr:col>0</xdr:col>
          <xdr:colOff>504825</xdr:colOff>
          <xdr:row>32</xdr:row>
          <xdr:rowOff>152400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B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104775</xdr:rowOff>
        </xdr:from>
        <xdr:to>
          <xdr:col>3</xdr:col>
          <xdr:colOff>28575</xdr:colOff>
          <xdr:row>32</xdr:row>
          <xdr:rowOff>142875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B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104775</xdr:rowOff>
        </xdr:from>
        <xdr:to>
          <xdr:col>1</xdr:col>
          <xdr:colOff>419100</xdr:colOff>
          <xdr:row>32</xdr:row>
          <xdr:rowOff>142875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B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38100</xdr:colOff>
          <xdr:row>40</xdr:row>
          <xdr:rowOff>9525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B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3</xdr:col>
          <xdr:colOff>104775</xdr:colOff>
          <xdr:row>40</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B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190500</xdr:rowOff>
        </xdr:from>
        <xdr:to>
          <xdr:col>2</xdr:col>
          <xdr:colOff>104775</xdr:colOff>
          <xdr:row>39</xdr:row>
          <xdr:rowOff>180975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B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28575</xdr:rowOff>
        </xdr:from>
        <xdr:to>
          <xdr:col>1</xdr:col>
          <xdr:colOff>28575</xdr:colOff>
          <xdr:row>41</xdr:row>
          <xdr:rowOff>152400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B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0</xdr:rowOff>
        </xdr:from>
        <xdr:to>
          <xdr:col>3</xdr:col>
          <xdr:colOff>85725</xdr:colOff>
          <xdr:row>42</xdr:row>
          <xdr:rowOff>9525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B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180975</xdr:rowOff>
        </xdr:from>
        <xdr:to>
          <xdr:col>2</xdr:col>
          <xdr:colOff>104775</xdr:colOff>
          <xdr:row>42</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B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1</xdr:col>
          <xdr:colOff>257175</xdr:colOff>
          <xdr:row>19</xdr:row>
          <xdr:rowOff>28575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B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190500</xdr:rowOff>
        </xdr:from>
        <xdr:to>
          <xdr:col>2</xdr:col>
          <xdr:colOff>104775</xdr:colOff>
          <xdr:row>19</xdr:row>
          <xdr:rowOff>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B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3</xdr:col>
          <xdr:colOff>257175</xdr:colOff>
          <xdr:row>19</xdr:row>
          <xdr:rowOff>28575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B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180975</xdr:rowOff>
        </xdr:from>
        <xdr:to>
          <xdr:col>1</xdr:col>
          <xdr:colOff>38100</xdr:colOff>
          <xdr:row>38</xdr:row>
          <xdr:rowOff>9525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B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0</xdr:rowOff>
        </xdr:from>
        <xdr:to>
          <xdr:col>3</xdr:col>
          <xdr:colOff>104775</xdr:colOff>
          <xdr:row>38</xdr:row>
          <xdr:rowOff>9525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B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190500</xdr:rowOff>
        </xdr:from>
        <xdr:to>
          <xdr:col>2</xdr:col>
          <xdr:colOff>104775</xdr:colOff>
          <xdr:row>37</xdr:row>
          <xdr:rowOff>180975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B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1</xdr:col>
          <xdr:colOff>28575</xdr:colOff>
          <xdr:row>46</xdr:row>
          <xdr:rowOff>152400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B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0</xdr:rowOff>
        </xdr:from>
        <xdr:to>
          <xdr:col>3</xdr:col>
          <xdr:colOff>85725</xdr:colOff>
          <xdr:row>47</xdr:row>
          <xdr:rowOff>9525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B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180975</xdr:rowOff>
        </xdr:from>
        <xdr:to>
          <xdr:col>2</xdr:col>
          <xdr:colOff>104775</xdr:colOff>
          <xdr:row>47</xdr:row>
          <xdr:rowOff>9525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B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0</xdr:rowOff>
        </xdr:from>
        <xdr:to>
          <xdr:col>0</xdr:col>
          <xdr:colOff>485775</xdr:colOff>
          <xdr:row>28</xdr:row>
          <xdr:rowOff>257175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B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28575</xdr:rowOff>
        </xdr:from>
        <xdr:to>
          <xdr:col>3</xdr:col>
          <xdr:colOff>28575</xdr:colOff>
          <xdr:row>28</xdr:row>
          <xdr:rowOff>257175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B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28575</xdr:rowOff>
        </xdr:from>
        <xdr:to>
          <xdr:col>2</xdr:col>
          <xdr:colOff>9525</xdr:colOff>
          <xdr:row>28</xdr:row>
          <xdr:rowOff>238125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B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1</xdr:col>
          <xdr:colOff>257175</xdr:colOff>
          <xdr:row>24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B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190500</xdr:rowOff>
        </xdr:from>
        <xdr:to>
          <xdr:col>2</xdr:col>
          <xdr:colOff>104775</xdr:colOff>
          <xdr:row>24</xdr:row>
          <xdr:rowOff>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B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180975</xdr:rowOff>
        </xdr:from>
        <xdr:to>
          <xdr:col>3</xdr:col>
          <xdr:colOff>257175</xdr:colOff>
          <xdr:row>24</xdr:row>
          <xdr:rowOff>28575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B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28575</xdr:rowOff>
        </xdr:from>
        <xdr:to>
          <xdr:col>1</xdr:col>
          <xdr:colOff>28575</xdr:colOff>
          <xdr:row>52</xdr:row>
          <xdr:rowOff>152400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B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0</xdr:rowOff>
        </xdr:from>
        <xdr:to>
          <xdr:col>3</xdr:col>
          <xdr:colOff>85725</xdr:colOff>
          <xdr:row>53</xdr:row>
          <xdr:rowOff>9525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B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2</xdr:col>
          <xdr:colOff>104775</xdr:colOff>
          <xdr:row>53</xdr:row>
          <xdr:rowOff>9525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B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28575</xdr:rowOff>
        </xdr:from>
        <xdr:to>
          <xdr:col>1</xdr:col>
          <xdr:colOff>28575</xdr:colOff>
          <xdr:row>54</xdr:row>
          <xdr:rowOff>152400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B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180975</xdr:rowOff>
        </xdr:from>
        <xdr:to>
          <xdr:col>3</xdr:col>
          <xdr:colOff>104775</xdr:colOff>
          <xdr:row>54</xdr:row>
          <xdr:rowOff>190500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B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180975</xdr:rowOff>
        </xdr:from>
        <xdr:to>
          <xdr:col>2</xdr:col>
          <xdr:colOff>104775</xdr:colOff>
          <xdr:row>55</xdr:row>
          <xdr:rowOff>9525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B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28575</xdr:rowOff>
        </xdr:from>
        <xdr:to>
          <xdr:col>1</xdr:col>
          <xdr:colOff>28575</xdr:colOff>
          <xdr:row>57</xdr:row>
          <xdr:rowOff>152400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B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0</xdr:rowOff>
        </xdr:from>
        <xdr:to>
          <xdr:col>3</xdr:col>
          <xdr:colOff>85725</xdr:colOff>
          <xdr:row>58</xdr:row>
          <xdr:rowOff>9525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B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180975</xdr:rowOff>
        </xdr:from>
        <xdr:to>
          <xdr:col>2</xdr:col>
          <xdr:colOff>104775</xdr:colOff>
          <xdr:row>58</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B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28575</xdr:rowOff>
        </xdr:from>
        <xdr:to>
          <xdr:col>1</xdr:col>
          <xdr:colOff>28575</xdr:colOff>
          <xdr:row>59</xdr:row>
          <xdr:rowOff>152400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B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190500</xdr:rowOff>
        </xdr:from>
        <xdr:to>
          <xdr:col>3</xdr:col>
          <xdr:colOff>76200</xdr:colOff>
          <xdr:row>60</xdr:row>
          <xdr:rowOff>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B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180975</xdr:rowOff>
        </xdr:from>
        <xdr:to>
          <xdr:col>2</xdr:col>
          <xdr:colOff>104775</xdr:colOff>
          <xdr:row>60</xdr:row>
          <xdr:rowOff>9525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B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1</xdr:col>
          <xdr:colOff>28575</xdr:colOff>
          <xdr:row>61</xdr:row>
          <xdr:rowOff>152400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B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180975</xdr:rowOff>
        </xdr:from>
        <xdr:to>
          <xdr:col>3</xdr:col>
          <xdr:colOff>76200</xdr:colOff>
          <xdr:row>61</xdr:row>
          <xdr:rowOff>190500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B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180975</xdr:rowOff>
        </xdr:from>
        <xdr:to>
          <xdr:col>2</xdr:col>
          <xdr:colOff>104775</xdr:colOff>
          <xdr:row>62</xdr:row>
          <xdr:rowOff>9525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B00-00003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28575</xdr:rowOff>
        </xdr:from>
        <xdr:to>
          <xdr:col>1</xdr:col>
          <xdr:colOff>28575</xdr:colOff>
          <xdr:row>65</xdr:row>
          <xdr:rowOff>152400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B00-00003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0</xdr:rowOff>
        </xdr:from>
        <xdr:to>
          <xdr:col>3</xdr:col>
          <xdr:colOff>85725</xdr:colOff>
          <xdr:row>66</xdr:row>
          <xdr:rowOff>9525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B00-00003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180975</xdr:rowOff>
        </xdr:from>
        <xdr:to>
          <xdr:col>2</xdr:col>
          <xdr:colOff>104775</xdr:colOff>
          <xdr:row>66</xdr:row>
          <xdr:rowOff>9525</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B00-00003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28575</xdr:rowOff>
        </xdr:from>
        <xdr:to>
          <xdr:col>1</xdr:col>
          <xdr:colOff>28575</xdr:colOff>
          <xdr:row>67</xdr:row>
          <xdr:rowOff>152400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B00-00003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0</xdr:rowOff>
        </xdr:from>
        <xdr:to>
          <xdr:col>3</xdr:col>
          <xdr:colOff>85725</xdr:colOff>
          <xdr:row>68</xdr:row>
          <xdr:rowOff>9525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B00-00003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180975</xdr:rowOff>
        </xdr:from>
        <xdr:to>
          <xdr:col>2</xdr:col>
          <xdr:colOff>104775</xdr:colOff>
          <xdr:row>68</xdr:row>
          <xdr:rowOff>9525</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B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28575</xdr:rowOff>
        </xdr:from>
        <xdr:to>
          <xdr:col>1</xdr:col>
          <xdr:colOff>28575</xdr:colOff>
          <xdr:row>73</xdr:row>
          <xdr:rowOff>152400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B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73</xdr:row>
          <xdr:rowOff>0</xdr:rowOff>
        </xdr:from>
        <xdr:to>
          <xdr:col>3</xdr:col>
          <xdr:colOff>85725</xdr:colOff>
          <xdr:row>74</xdr:row>
          <xdr:rowOff>9525</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B00-00003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72</xdr:row>
          <xdr:rowOff>180975</xdr:rowOff>
        </xdr:from>
        <xdr:to>
          <xdr:col>2</xdr:col>
          <xdr:colOff>104775</xdr:colOff>
          <xdr:row>74</xdr:row>
          <xdr:rowOff>9525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B00-00003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75</xdr:row>
          <xdr:rowOff>28575</xdr:rowOff>
        </xdr:from>
        <xdr:to>
          <xdr:col>1</xdr:col>
          <xdr:colOff>28575</xdr:colOff>
          <xdr:row>75</xdr:row>
          <xdr:rowOff>152400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B00-00003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75</xdr:row>
          <xdr:rowOff>0</xdr:rowOff>
        </xdr:from>
        <xdr:to>
          <xdr:col>3</xdr:col>
          <xdr:colOff>85725</xdr:colOff>
          <xdr:row>76</xdr:row>
          <xdr:rowOff>9525</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0B00-00003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180975</xdr:rowOff>
        </xdr:from>
        <xdr:to>
          <xdr:col>2</xdr:col>
          <xdr:colOff>104775</xdr:colOff>
          <xdr:row>76</xdr:row>
          <xdr:rowOff>9525</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0B00-00003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81</xdr:row>
          <xdr:rowOff>28575</xdr:rowOff>
        </xdr:from>
        <xdr:to>
          <xdr:col>1</xdr:col>
          <xdr:colOff>28575</xdr:colOff>
          <xdr:row>81</xdr:row>
          <xdr:rowOff>152400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B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81</xdr:row>
          <xdr:rowOff>0</xdr:rowOff>
        </xdr:from>
        <xdr:to>
          <xdr:col>3</xdr:col>
          <xdr:colOff>85725</xdr:colOff>
          <xdr:row>82</xdr:row>
          <xdr:rowOff>9525</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B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80</xdr:row>
          <xdr:rowOff>180975</xdr:rowOff>
        </xdr:from>
        <xdr:to>
          <xdr:col>2</xdr:col>
          <xdr:colOff>104775</xdr:colOff>
          <xdr:row>82</xdr:row>
          <xdr:rowOff>9525</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B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83</xdr:row>
          <xdr:rowOff>28575</xdr:rowOff>
        </xdr:from>
        <xdr:to>
          <xdr:col>1</xdr:col>
          <xdr:colOff>28575</xdr:colOff>
          <xdr:row>83</xdr:row>
          <xdr:rowOff>152400</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B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83</xdr:row>
          <xdr:rowOff>0</xdr:rowOff>
        </xdr:from>
        <xdr:to>
          <xdr:col>3</xdr:col>
          <xdr:colOff>85725</xdr:colOff>
          <xdr:row>84</xdr:row>
          <xdr:rowOff>9525</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B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180975</xdr:rowOff>
        </xdr:from>
        <xdr:to>
          <xdr:col>2</xdr:col>
          <xdr:colOff>104775</xdr:colOff>
          <xdr:row>84</xdr:row>
          <xdr:rowOff>9525</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B00-00004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85</xdr:row>
          <xdr:rowOff>28575</xdr:rowOff>
        </xdr:from>
        <xdr:to>
          <xdr:col>1</xdr:col>
          <xdr:colOff>28575</xdr:colOff>
          <xdr:row>85</xdr:row>
          <xdr:rowOff>152400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B00-00004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85</xdr:row>
          <xdr:rowOff>0</xdr:rowOff>
        </xdr:from>
        <xdr:to>
          <xdr:col>3</xdr:col>
          <xdr:colOff>85725</xdr:colOff>
          <xdr:row>86</xdr:row>
          <xdr:rowOff>9525</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B00-00004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84</xdr:row>
          <xdr:rowOff>180975</xdr:rowOff>
        </xdr:from>
        <xdr:to>
          <xdr:col>2</xdr:col>
          <xdr:colOff>104775</xdr:colOff>
          <xdr:row>86</xdr:row>
          <xdr:rowOff>9525</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0B00-00004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87</xdr:row>
          <xdr:rowOff>28575</xdr:rowOff>
        </xdr:from>
        <xdr:to>
          <xdr:col>1</xdr:col>
          <xdr:colOff>28575</xdr:colOff>
          <xdr:row>87</xdr:row>
          <xdr:rowOff>152400</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0B00-00004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87</xdr:row>
          <xdr:rowOff>0</xdr:rowOff>
        </xdr:from>
        <xdr:to>
          <xdr:col>3</xdr:col>
          <xdr:colOff>85725</xdr:colOff>
          <xdr:row>88</xdr:row>
          <xdr:rowOff>9525</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0B00-00004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86</xdr:row>
          <xdr:rowOff>180975</xdr:rowOff>
        </xdr:from>
        <xdr:to>
          <xdr:col>2</xdr:col>
          <xdr:colOff>104775</xdr:colOff>
          <xdr:row>88</xdr:row>
          <xdr:rowOff>9525</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0B00-00004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94</xdr:row>
          <xdr:rowOff>28575</xdr:rowOff>
        </xdr:from>
        <xdr:to>
          <xdr:col>1</xdr:col>
          <xdr:colOff>28575</xdr:colOff>
          <xdr:row>94</xdr:row>
          <xdr:rowOff>152400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B00-00004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0</xdr:rowOff>
        </xdr:from>
        <xdr:to>
          <xdr:col>3</xdr:col>
          <xdr:colOff>85725</xdr:colOff>
          <xdr:row>95</xdr:row>
          <xdr:rowOff>9525</xdr:rowOff>
        </xdr:to>
        <xdr:sp macro="" textlink="">
          <xdr:nvSpPr>
            <xdr:cNvPr id="35917" name="Check Box 77" hidden="1">
              <a:extLst>
                <a:ext uri="{63B3BB69-23CF-44E3-9099-C40C66FF867C}">
                  <a14:compatExt spid="_x0000_s35917"/>
                </a:ext>
                <a:ext uri="{FF2B5EF4-FFF2-40B4-BE49-F238E27FC236}">
                  <a16:creationId xmlns:a16="http://schemas.microsoft.com/office/drawing/2014/main" id="{00000000-0008-0000-0B00-00004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93</xdr:row>
          <xdr:rowOff>180975</xdr:rowOff>
        </xdr:from>
        <xdr:to>
          <xdr:col>2</xdr:col>
          <xdr:colOff>104775</xdr:colOff>
          <xdr:row>95</xdr:row>
          <xdr:rowOff>9525</xdr:rowOff>
        </xdr:to>
        <xdr:sp macro="" textlink="">
          <xdr:nvSpPr>
            <xdr:cNvPr id="35918" name="Check Box 78" hidden="1">
              <a:extLst>
                <a:ext uri="{63B3BB69-23CF-44E3-9099-C40C66FF867C}">
                  <a14:compatExt spid="_x0000_s35918"/>
                </a:ext>
                <a:ext uri="{FF2B5EF4-FFF2-40B4-BE49-F238E27FC236}">
                  <a16:creationId xmlns:a16="http://schemas.microsoft.com/office/drawing/2014/main" id="{00000000-0008-0000-0B00-00004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0</xdr:rowOff>
        </xdr:from>
        <xdr:to>
          <xdr:col>3</xdr:col>
          <xdr:colOff>85725</xdr:colOff>
          <xdr:row>95</xdr:row>
          <xdr:rowOff>9525</xdr:rowOff>
        </xdr:to>
        <xdr:sp macro="" textlink="">
          <xdr:nvSpPr>
            <xdr:cNvPr id="35919" name="Check Box 79" hidden="1">
              <a:extLst>
                <a:ext uri="{63B3BB69-23CF-44E3-9099-C40C66FF867C}">
                  <a14:compatExt spid="_x0000_s35919"/>
                </a:ext>
                <a:ext uri="{FF2B5EF4-FFF2-40B4-BE49-F238E27FC236}">
                  <a16:creationId xmlns:a16="http://schemas.microsoft.com/office/drawing/2014/main" id="{00000000-0008-0000-0B00-00004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96</xdr:row>
          <xdr:rowOff>28575</xdr:rowOff>
        </xdr:from>
        <xdr:to>
          <xdr:col>1</xdr:col>
          <xdr:colOff>28575</xdr:colOff>
          <xdr:row>96</xdr:row>
          <xdr:rowOff>152400</xdr:rowOff>
        </xdr:to>
        <xdr:sp macro="" textlink="">
          <xdr:nvSpPr>
            <xdr:cNvPr id="35920" name="Check Box 80" hidden="1">
              <a:extLst>
                <a:ext uri="{63B3BB69-23CF-44E3-9099-C40C66FF867C}">
                  <a14:compatExt spid="_x0000_s35920"/>
                </a:ext>
                <a:ext uri="{FF2B5EF4-FFF2-40B4-BE49-F238E27FC236}">
                  <a16:creationId xmlns:a16="http://schemas.microsoft.com/office/drawing/2014/main" id="{00000000-0008-0000-0B00-00005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96</xdr:row>
          <xdr:rowOff>0</xdr:rowOff>
        </xdr:from>
        <xdr:to>
          <xdr:col>3</xdr:col>
          <xdr:colOff>85725</xdr:colOff>
          <xdr:row>97</xdr:row>
          <xdr:rowOff>9525</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0B00-00005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95</xdr:row>
          <xdr:rowOff>180975</xdr:rowOff>
        </xdr:from>
        <xdr:to>
          <xdr:col>2</xdr:col>
          <xdr:colOff>104775</xdr:colOff>
          <xdr:row>97</xdr:row>
          <xdr:rowOff>9525</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0B00-00005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101</xdr:row>
          <xdr:rowOff>142875</xdr:rowOff>
        </xdr:from>
        <xdr:to>
          <xdr:col>1</xdr:col>
          <xdr:colOff>38100</xdr:colOff>
          <xdr:row>101</xdr:row>
          <xdr:rowOff>257175</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B00-00005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101</xdr:row>
          <xdr:rowOff>76200</xdr:rowOff>
        </xdr:from>
        <xdr:to>
          <xdr:col>3</xdr:col>
          <xdr:colOff>104775</xdr:colOff>
          <xdr:row>101</xdr:row>
          <xdr:rowOff>295275</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B00-00005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101</xdr:row>
          <xdr:rowOff>66675</xdr:rowOff>
        </xdr:from>
        <xdr:to>
          <xdr:col>2</xdr:col>
          <xdr:colOff>85725</xdr:colOff>
          <xdr:row>101</xdr:row>
          <xdr:rowOff>295275</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0B00-00005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103</xdr:row>
          <xdr:rowOff>142875</xdr:rowOff>
        </xdr:from>
        <xdr:to>
          <xdr:col>1</xdr:col>
          <xdr:colOff>28575</xdr:colOff>
          <xdr:row>103</xdr:row>
          <xdr:rowOff>276225</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0B00-00005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103</xdr:row>
          <xdr:rowOff>85725</xdr:rowOff>
        </xdr:from>
        <xdr:to>
          <xdr:col>3</xdr:col>
          <xdr:colOff>104775</xdr:colOff>
          <xdr:row>103</xdr:row>
          <xdr:rowOff>295275</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0B00-00005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66675</xdr:rowOff>
        </xdr:from>
        <xdr:to>
          <xdr:col>2</xdr:col>
          <xdr:colOff>104775</xdr:colOff>
          <xdr:row>103</xdr:row>
          <xdr:rowOff>295275</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0B00-00005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105</xdr:row>
          <xdr:rowOff>66675</xdr:rowOff>
        </xdr:from>
        <xdr:to>
          <xdr:col>1</xdr:col>
          <xdr:colOff>28575</xdr:colOff>
          <xdr:row>105</xdr:row>
          <xdr:rowOff>190500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0B00-00005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105</xdr:row>
          <xdr:rowOff>28575</xdr:rowOff>
        </xdr:from>
        <xdr:to>
          <xdr:col>3</xdr:col>
          <xdr:colOff>104775</xdr:colOff>
          <xdr:row>105</xdr:row>
          <xdr:rowOff>228600</xdr:rowOff>
        </xdr:to>
        <xdr:sp macro="" textlink="">
          <xdr:nvSpPr>
            <xdr:cNvPr id="35932" name="Check Box 92" hidden="1">
              <a:extLst>
                <a:ext uri="{63B3BB69-23CF-44E3-9099-C40C66FF867C}">
                  <a14:compatExt spid="_x0000_s35932"/>
                </a:ext>
                <a:ext uri="{FF2B5EF4-FFF2-40B4-BE49-F238E27FC236}">
                  <a16:creationId xmlns:a16="http://schemas.microsoft.com/office/drawing/2014/main" id="{00000000-0008-0000-0B00-00005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105</xdr:row>
          <xdr:rowOff>9525</xdr:rowOff>
        </xdr:from>
        <xdr:to>
          <xdr:col>2</xdr:col>
          <xdr:colOff>104775</xdr:colOff>
          <xdr:row>105</xdr:row>
          <xdr:rowOff>238125</xdr:rowOff>
        </xdr:to>
        <xdr:sp macro="" textlink="">
          <xdr:nvSpPr>
            <xdr:cNvPr id="35933" name="Check Box 93" hidden="1">
              <a:extLst>
                <a:ext uri="{63B3BB69-23CF-44E3-9099-C40C66FF867C}">
                  <a14:compatExt spid="_x0000_s35933"/>
                </a:ext>
                <a:ext uri="{FF2B5EF4-FFF2-40B4-BE49-F238E27FC236}">
                  <a16:creationId xmlns:a16="http://schemas.microsoft.com/office/drawing/2014/main" id="{00000000-0008-0000-0B00-00005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107</xdr:row>
          <xdr:rowOff>104775</xdr:rowOff>
        </xdr:from>
        <xdr:to>
          <xdr:col>1</xdr:col>
          <xdr:colOff>28575</xdr:colOff>
          <xdr:row>107</xdr:row>
          <xdr:rowOff>238125</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0B00-00005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107</xdr:row>
          <xdr:rowOff>66675</xdr:rowOff>
        </xdr:from>
        <xdr:to>
          <xdr:col>3</xdr:col>
          <xdr:colOff>85725</xdr:colOff>
          <xdr:row>107</xdr:row>
          <xdr:rowOff>276225</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0B00-00005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107</xdr:row>
          <xdr:rowOff>66675</xdr:rowOff>
        </xdr:from>
        <xdr:to>
          <xdr:col>2</xdr:col>
          <xdr:colOff>104775</xdr:colOff>
          <xdr:row>107</xdr:row>
          <xdr:rowOff>295275</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0B00-00006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xdr:row>
          <xdr:rowOff>409575</xdr:rowOff>
        </xdr:from>
        <xdr:to>
          <xdr:col>10</xdr:col>
          <xdr:colOff>752475</xdr:colOff>
          <xdr:row>5</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C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390525</xdr:rowOff>
        </xdr:from>
        <xdr:to>
          <xdr:col>12</xdr:col>
          <xdr:colOff>790575</xdr:colOff>
          <xdr:row>5</xdr:row>
          <xdr:rowOff>28575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C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0</xdr:rowOff>
        </xdr:from>
        <xdr:to>
          <xdr:col>10</xdr:col>
          <xdr:colOff>752475</xdr:colOff>
          <xdr:row>6</xdr:row>
          <xdr:rowOff>28575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228600</xdr:rowOff>
        </xdr:from>
        <xdr:to>
          <xdr:col>12</xdr:col>
          <xdr:colOff>752475</xdr:colOff>
          <xdr:row>6</xdr:row>
          <xdr:rowOff>38100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0</xdr:rowOff>
        </xdr:from>
        <xdr:to>
          <xdr:col>10</xdr:col>
          <xdr:colOff>752475</xdr:colOff>
          <xdr:row>7</xdr:row>
          <xdr:rowOff>38100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C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12</xdr:col>
          <xdr:colOff>695325</xdr:colOff>
          <xdr:row>6</xdr:row>
          <xdr:rowOff>219075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C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xdr:row>
          <xdr:rowOff>0</xdr:rowOff>
        </xdr:from>
        <xdr:to>
          <xdr:col>10</xdr:col>
          <xdr:colOff>752475</xdr:colOff>
          <xdr:row>8</xdr:row>
          <xdr:rowOff>38100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C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638175</xdr:colOff>
          <xdr:row>7</xdr:row>
          <xdr:rowOff>200025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C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28575</xdr:rowOff>
        </xdr:from>
        <xdr:to>
          <xdr:col>10</xdr:col>
          <xdr:colOff>752475</xdr:colOff>
          <xdr:row>9</xdr:row>
          <xdr:rowOff>66675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C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0</xdr:rowOff>
        </xdr:from>
        <xdr:to>
          <xdr:col>12</xdr:col>
          <xdr:colOff>752475</xdr:colOff>
          <xdr:row>9</xdr:row>
          <xdr:rowOff>38100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C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9525</xdr:rowOff>
        </xdr:from>
        <xdr:to>
          <xdr:col>10</xdr:col>
          <xdr:colOff>752475</xdr:colOff>
          <xdr:row>10</xdr:row>
          <xdr:rowOff>47625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C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9525</xdr:rowOff>
        </xdr:from>
        <xdr:to>
          <xdr:col>12</xdr:col>
          <xdr:colOff>752475</xdr:colOff>
          <xdr:row>10</xdr:row>
          <xdr:rowOff>66675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C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180975</xdr:rowOff>
        </xdr:from>
        <xdr:to>
          <xdr:col>0</xdr:col>
          <xdr:colOff>390525</xdr:colOff>
          <xdr:row>31</xdr:row>
          <xdr:rowOff>38100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C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180975</xdr:rowOff>
        </xdr:from>
        <xdr:to>
          <xdr:col>2</xdr:col>
          <xdr:colOff>409575</xdr:colOff>
          <xdr:row>31</xdr:row>
          <xdr:rowOff>38100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C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180975</xdr:rowOff>
        </xdr:from>
        <xdr:to>
          <xdr:col>1</xdr:col>
          <xdr:colOff>428625</xdr:colOff>
          <xdr:row>31</xdr:row>
          <xdr:rowOff>38100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C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142875</xdr:rowOff>
        </xdr:from>
        <xdr:to>
          <xdr:col>1</xdr:col>
          <xdr:colOff>114300</xdr:colOff>
          <xdr:row>38</xdr:row>
          <xdr:rowOff>66675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C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142875</xdr:rowOff>
        </xdr:from>
        <xdr:to>
          <xdr:col>3</xdr:col>
          <xdr:colOff>295275</xdr:colOff>
          <xdr:row>38</xdr:row>
          <xdr:rowOff>38100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C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123825</xdr:rowOff>
        </xdr:from>
        <xdr:to>
          <xdr:col>1</xdr:col>
          <xdr:colOff>571500</xdr:colOff>
          <xdr:row>38</xdr:row>
          <xdr:rowOff>38100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C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314325</xdr:colOff>
          <xdr:row>40</xdr:row>
          <xdr:rowOff>9525</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C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180975</xdr:rowOff>
        </xdr:from>
        <xdr:to>
          <xdr:col>3</xdr:col>
          <xdr:colOff>314325</xdr:colOff>
          <xdr:row>40</xdr:row>
          <xdr:rowOff>9525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C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38</xdr:row>
          <xdr:rowOff>180975</xdr:rowOff>
        </xdr:from>
        <xdr:to>
          <xdr:col>2</xdr:col>
          <xdr:colOff>66675</xdr:colOff>
          <xdr:row>40</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C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0</xdr:col>
          <xdr:colOff>390525</xdr:colOff>
          <xdr:row>19</xdr:row>
          <xdr:rowOff>38100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C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180975</xdr:rowOff>
        </xdr:from>
        <xdr:to>
          <xdr:col>2</xdr:col>
          <xdr:colOff>409575</xdr:colOff>
          <xdr:row>19</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C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180975</xdr:rowOff>
        </xdr:from>
        <xdr:to>
          <xdr:col>1</xdr:col>
          <xdr:colOff>428625</xdr:colOff>
          <xdr:row>19</xdr:row>
          <xdr:rowOff>38100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C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0</xdr:col>
          <xdr:colOff>390525</xdr:colOff>
          <xdr:row>23</xdr:row>
          <xdr:rowOff>238125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C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180975</xdr:rowOff>
        </xdr:from>
        <xdr:to>
          <xdr:col>2</xdr:col>
          <xdr:colOff>409575</xdr:colOff>
          <xdr:row>23</xdr:row>
          <xdr:rowOff>238125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C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180975</xdr:rowOff>
        </xdr:from>
        <xdr:to>
          <xdr:col>1</xdr:col>
          <xdr:colOff>428625</xdr:colOff>
          <xdr:row>23</xdr:row>
          <xdr:rowOff>238125</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C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180975</xdr:rowOff>
        </xdr:from>
        <xdr:to>
          <xdr:col>0</xdr:col>
          <xdr:colOff>390525</xdr:colOff>
          <xdr:row>29</xdr:row>
          <xdr:rowOff>38100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C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2</xdr:col>
          <xdr:colOff>409575</xdr:colOff>
          <xdr:row>29</xdr:row>
          <xdr:rowOff>38100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C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180975</xdr:rowOff>
        </xdr:from>
        <xdr:to>
          <xdr:col>1</xdr:col>
          <xdr:colOff>428625</xdr:colOff>
          <xdr:row>29</xdr:row>
          <xdr:rowOff>38100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C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114300</xdr:rowOff>
        </xdr:from>
        <xdr:to>
          <xdr:col>1</xdr:col>
          <xdr:colOff>9525</xdr:colOff>
          <xdr:row>36</xdr:row>
          <xdr:rowOff>47625</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C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142875</xdr:rowOff>
        </xdr:from>
        <xdr:to>
          <xdr:col>2</xdr:col>
          <xdr:colOff>581025</xdr:colOff>
          <xdr:row>36</xdr:row>
          <xdr:rowOff>38100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C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142875</xdr:rowOff>
        </xdr:from>
        <xdr:to>
          <xdr:col>2</xdr:col>
          <xdr:colOff>28575</xdr:colOff>
          <xdr:row>36</xdr:row>
          <xdr:rowOff>47625</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C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228600</xdr:rowOff>
        </xdr:from>
        <xdr:to>
          <xdr:col>1</xdr:col>
          <xdr:colOff>333375</xdr:colOff>
          <xdr:row>45</xdr:row>
          <xdr:rowOff>28575</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C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228600</xdr:rowOff>
        </xdr:from>
        <xdr:to>
          <xdr:col>3</xdr:col>
          <xdr:colOff>304800</xdr:colOff>
          <xdr:row>45</xdr:row>
          <xdr:rowOff>28575</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C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228600</xdr:rowOff>
        </xdr:from>
        <xdr:to>
          <xdr:col>2</xdr:col>
          <xdr:colOff>38100</xdr:colOff>
          <xdr:row>45</xdr:row>
          <xdr:rowOff>9525</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C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142875</xdr:rowOff>
        </xdr:from>
        <xdr:to>
          <xdr:col>1</xdr:col>
          <xdr:colOff>333375</xdr:colOff>
          <xdr:row>50</xdr:row>
          <xdr:rowOff>28575</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C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142875</xdr:rowOff>
        </xdr:from>
        <xdr:to>
          <xdr:col>3</xdr:col>
          <xdr:colOff>304800</xdr:colOff>
          <xdr:row>50</xdr:row>
          <xdr:rowOff>28575</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C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142875</xdr:rowOff>
        </xdr:from>
        <xdr:to>
          <xdr:col>2</xdr:col>
          <xdr:colOff>38100</xdr:colOff>
          <xdr:row>50</xdr:row>
          <xdr:rowOff>28575</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C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55</xdr:row>
          <xdr:rowOff>152400</xdr:rowOff>
        </xdr:from>
        <xdr:to>
          <xdr:col>1</xdr:col>
          <xdr:colOff>342900</xdr:colOff>
          <xdr:row>57</xdr:row>
          <xdr:rowOff>38100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C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161925</xdr:rowOff>
        </xdr:from>
        <xdr:to>
          <xdr:col>3</xdr:col>
          <xdr:colOff>314325</xdr:colOff>
          <xdr:row>57</xdr:row>
          <xdr:rowOff>47625</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C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55</xdr:row>
          <xdr:rowOff>152400</xdr:rowOff>
        </xdr:from>
        <xdr:to>
          <xdr:col>2</xdr:col>
          <xdr:colOff>47625</xdr:colOff>
          <xdr:row>57</xdr:row>
          <xdr:rowOff>28575</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C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57</xdr:row>
          <xdr:rowOff>142875</xdr:rowOff>
        </xdr:from>
        <xdr:to>
          <xdr:col>1</xdr:col>
          <xdr:colOff>342900</xdr:colOff>
          <xdr:row>59</xdr:row>
          <xdr:rowOff>28575</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C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57</xdr:row>
          <xdr:rowOff>180975</xdr:rowOff>
        </xdr:from>
        <xdr:to>
          <xdr:col>3</xdr:col>
          <xdr:colOff>333375</xdr:colOff>
          <xdr:row>59</xdr:row>
          <xdr:rowOff>66675</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C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57</xdr:row>
          <xdr:rowOff>161925</xdr:rowOff>
        </xdr:from>
        <xdr:to>
          <xdr:col>2</xdr:col>
          <xdr:colOff>47625</xdr:colOff>
          <xdr:row>59</xdr:row>
          <xdr:rowOff>38100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C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59</xdr:row>
          <xdr:rowOff>142875</xdr:rowOff>
        </xdr:from>
        <xdr:to>
          <xdr:col>1</xdr:col>
          <xdr:colOff>342900</xdr:colOff>
          <xdr:row>61</xdr:row>
          <xdr:rowOff>28575</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C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152400</xdr:rowOff>
        </xdr:from>
        <xdr:to>
          <xdr:col>3</xdr:col>
          <xdr:colOff>314325</xdr:colOff>
          <xdr:row>61</xdr:row>
          <xdr:rowOff>38100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C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59</xdr:row>
          <xdr:rowOff>161925</xdr:rowOff>
        </xdr:from>
        <xdr:to>
          <xdr:col>2</xdr:col>
          <xdr:colOff>47625</xdr:colOff>
          <xdr:row>61</xdr:row>
          <xdr:rowOff>38100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C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61</xdr:row>
          <xdr:rowOff>152400</xdr:rowOff>
        </xdr:from>
        <xdr:to>
          <xdr:col>1</xdr:col>
          <xdr:colOff>333375</xdr:colOff>
          <xdr:row>63</xdr:row>
          <xdr:rowOff>38100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C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152400</xdr:rowOff>
        </xdr:from>
        <xdr:to>
          <xdr:col>3</xdr:col>
          <xdr:colOff>295275</xdr:colOff>
          <xdr:row>63</xdr:row>
          <xdr:rowOff>38100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C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142875</xdr:rowOff>
        </xdr:from>
        <xdr:to>
          <xdr:col>2</xdr:col>
          <xdr:colOff>38100</xdr:colOff>
          <xdr:row>63</xdr:row>
          <xdr:rowOff>28575</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C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76</xdr:row>
          <xdr:rowOff>38100</xdr:rowOff>
        </xdr:from>
        <xdr:to>
          <xdr:col>1</xdr:col>
          <xdr:colOff>104775</xdr:colOff>
          <xdr:row>76</xdr:row>
          <xdr:rowOff>238125</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C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28575</xdr:rowOff>
        </xdr:from>
        <xdr:to>
          <xdr:col>3</xdr:col>
          <xdr:colOff>104775</xdr:colOff>
          <xdr:row>76</xdr:row>
          <xdr:rowOff>257175</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C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76</xdr:row>
          <xdr:rowOff>28575</xdr:rowOff>
        </xdr:from>
        <xdr:to>
          <xdr:col>2</xdr:col>
          <xdr:colOff>104775</xdr:colOff>
          <xdr:row>76</xdr:row>
          <xdr:rowOff>257175</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C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78</xdr:row>
          <xdr:rowOff>85725</xdr:rowOff>
        </xdr:from>
        <xdr:to>
          <xdr:col>1</xdr:col>
          <xdr:colOff>142875</xdr:colOff>
          <xdr:row>78</xdr:row>
          <xdr:rowOff>295275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C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78</xdr:row>
          <xdr:rowOff>66675</xdr:rowOff>
        </xdr:from>
        <xdr:to>
          <xdr:col>3</xdr:col>
          <xdr:colOff>104775</xdr:colOff>
          <xdr:row>78</xdr:row>
          <xdr:rowOff>276225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C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78</xdr:row>
          <xdr:rowOff>66675</xdr:rowOff>
        </xdr:from>
        <xdr:to>
          <xdr:col>2</xdr:col>
          <xdr:colOff>104775</xdr:colOff>
          <xdr:row>78</xdr:row>
          <xdr:rowOff>295275</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C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68</xdr:row>
          <xdr:rowOff>161925</xdr:rowOff>
        </xdr:from>
        <xdr:to>
          <xdr:col>1</xdr:col>
          <xdr:colOff>304800</xdr:colOff>
          <xdr:row>70</xdr:row>
          <xdr:rowOff>47625</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00000000-0008-0000-0C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152400</xdr:rowOff>
        </xdr:from>
        <xdr:to>
          <xdr:col>3</xdr:col>
          <xdr:colOff>304800</xdr:colOff>
          <xdr:row>70</xdr:row>
          <xdr:rowOff>38100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00000000-0008-0000-0C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142875</xdr:rowOff>
        </xdr:from>
        <xdr:to>
          <xdr:col>2</xdr:col>
          <xdr:colOff>38100</xdr:colOff>
          <xdr:row>70</xdr:row>
          <xdr:rowOff>28575</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00000000-0008-0000-0C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161925</xdr:rowOff>
        </xdr:from>
        <xdr:to>
          <xdr:col>1</xdr:col>
          <xdr:colOff>304800</xdr:colOff>
          <xdr:row>72</xdr:row>
          <xdr:rowOff>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00000000-0008-0000-0C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152400</xdr:rowOff>
        </xdr:from>
        <xdr:to>
          <xdr:col>3</xdr:col>
          <xdr:colOff>304800</xdr:colOff>
          <xdr:row>71</xdr:row>
          <xdr:rowOff>238125</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0C00-00003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70</xdr:row>
          <xdr:rowOff>142875</xdr:rowOff>
        </xdr:from>
        <xdr:to>
          <xdr:col>2</xdr:col>
          <xdr:colOff>38100</xdr:colOff>
          <xdr:row>71</xdr:row>
          <xdr:rowOff>219075</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0C00-00003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0</xdr:rowOff>
        </xdr:from>
        <xdr:to>
          <xdr:col>3</xdr:col>
          <xdr:colOff>85725</xdr:colOff>
          <xdr:row>39</xdr:row>
          <xdr:rowOff>219075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0C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048576" totalsRowShown="0" headerRowDxfId="0">
  <autoFilter ref="A1:B1048576" xr:uid="{00000000-0009-0000-0100-000001000000}"/>
  <tableColumns count="2">
    <tableColumn id="1" xr3:uid="{00000000-0010-0000-0000-000001000000}" name="WAP Agencies"/>
    <tableColumn id="2" xr3:uid="{00000000-0010-0000-0000-000002000000}" name="Counti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6.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https://www.tdhca.state.tx.us/community-affairs/wap/docs/22-WAP-Health&amp;Safety.pdf"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https://tdhca.wufoo.com/forms/tdhca-doorwindow-replacement-requests/" TargetMode="Externa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64.xml"/><Relationship Id="rId117" Type="http://schemas.openxmlformats.org/officeDocument/2006/relationships/ctrlProp" Target="../ctrlProps/ctrlProp155.xml"/><Relationship Id="rId21" Type="http://schemas.openxmlformats.org/officeDocument/2006/relationships/hyperlink" Target="https://sws.nrel.gov/spec/50108" TargetMode="External"/><Relationship Id="rId42" Type="http://schemas.openxmlformats.org/officeDocument/2006/relationships/ctrlProp" Target="../ctrlProps/ctrlProp80.xml"/><Relationship Id="rId47" Type="http://schemas.openxmlformats.org/officeDocument/2006/relationships/ctrlProp" Target="../ctrlProps/ctrlProp85.xml"/><Relationship Id="rId63" Type="http://schemas.openxmlformats.org/officeDocument/2006/relationships/ctrlProp" Target="../ctrlProps/ctrlProp101.xml"/><Relationship Id="rId68" Type="http://schemas.openxmlformats.org/officeDocument/2006/relationships/ctrlProp" Target="../ctrlProps/ctrlProp106.xml"/><Relationship Id="rId84" Type="http://schemas.openxmlformats.org/officeDocument/2006/relationships/ctrlProp" Target="../ctrlProps/ctrlProp122.xml"/><Relationship Id="rId89" Type="http://schemas.openxmlformats.org/officeDocument/2006/relationships/ctrlProp" Target="../ctrlProps/ctrlProp127.xml"/><Relationship Id="rId112" Type="http://schemas.openxmlformats.org/officeDocument/2006/relationships/ctrlProp" Target="../ctrlProps/ctrlProp150.xml"/><Relationship Id="rId16" Type="http://schemas.openxmlformats.org/officeDocument/2006/relationships/hyperlink" Target="https://sws.nrel.gov/spec/403" TargetMode="External"/><Relationship Id="rId107" Type="http://schemas.openxmlformats.org/officeDocument/2006/relationships/ctrlProp" Target="../ctrlProps/ctrlProp145.xml"/><Relationship Id="rId11" Type="http://schemas.openxmlformats.org/officeDocument/2006/relationships/hyperlink" Target="https://sws.nrel.gov/spec/3" TargetMode="External"/><Relationship Id="rId32" Type="http://schemas.openxmlformats.org/officeDocument/2006/relationships/ctrlProp" Target="../ctrlProps/ctrlProp70.xml"/><Relationship Id="rId37" Type="http://schemas.openxmlformats.org/officeDocument/2006/relationships/ctrlProp" Target="../ctrlProps/ctrlProp75.xml"/><Relationship Id="rId53" Type="http://schemas.openxmlformats.org/officeDocument/2006/relationships/ctrlProp" Target="../ctrlProps/ctrlProp91.xml"/><Relationship Id="rId58" Type="http://schemas.openxmlformats.org/officeDocument/2006/relationships/ctrlProp" Target="../ctrlProps/ctrlProp96.xml"/><Relationship Id="rId74" Type="http://schemas.openxmlformats.org/officeDocument/2006/relationships/ctrlProp" Target="../ctrlProps/ctrlProp112.xml"/><Relationship Id="rId79" Type="http://schemas.openxmlformats.org/officeDocument/2006/relationships/ctrlProp" Target="../ctrlProps/ctrlProp117.xml"/><Relationship Id="rId102" Type="http://schemas.openxmlformats.org/officeDocument/2006/relationships/ctrlProp" Target="../ctrlProps/ctrlProp140.xml"/><Relationship Id="rId5" Type="http://schemas.openxmlformats.org/officeDocument/2006/relationships/hyperlink" Target="https://sws.nrel.gov/spec/702011" TargetMode="External"/><Relationship Id="rId90" Type="http://schemas.openxmlformats.org/officeDocument/2006/relationships/ctrlProp" Target="../ctrlProps/ctrlProp128.xml"/><Relationship Id="rId95" Type="http://schemas.openxmlformats.org/officeDocument/2006/relationships/ctrlProp" Target="../ctrlProps/ctrlProp133.xml"/><Relationship Id="rId22" Type="http://schemas.openxmlformats.org/officeDocument/2006/relationships/printerSettings" Target="../printerSettings/printerSettings12.bin"/><Relationship Id="rId27" Type="http://schemas.openxmlformats.org/officeDocument/2006/relationships/ctrlProp" Target="../ctrlProps/ctrlProp65.xml"/><Relationship Id="rId43" Type="http://schemas.openxmlformats.org/officeDocument/2006/relationships/ctrlProp" Target="../ctrlProps/ctrlProp81.xml"/><Relationship Id="rId48" Type="http://schemas.openxmlformats.org/officeDocument/2006/relationships/ctrlProp" Target="../ctrlProps/ctrlProp86.xml"/><Relationship Id="rId64" Type="http://schemas.openxmlformats.org/officeDocument/2006/relationships/ctrlProp" Target="../ctrlProps/ctrlProp102.xml"/><Relationship Id="rId69" Type="http://schemas.openxmlformats.org/officeDocument/2006/relationships/ctrlProp" Target="../ctrlProps/ctrlProp107.xml"/><Relationship Id="rId113" Type="http://schemas.openxmlformats.org/officeDocument/2006/relationships/ctrlProp" Target="../ctrlProps/ctrlProp151.xml"/><Relationship Id="rId118" Type="http://schemas.openxmlformats.org/officeDocument/2006/relationships/ctrlProp" Target="../ctrlProps/ctrlProp156.xml"/><Relationship Id="rId80" Type="http://schemas.openxmlformats.org/officeDocument/2006/relationships/ctrlProp" Target="../ctrlProps/ctrlProp118.xml"/><Relationship Id="rId85" Type="http://schemas.openxmlformats.org/officeDocument/2006/relationships/ctrlProp" Target="../ctrlProps/ctrlProp123.xml"/><Relationship Id="rId12" Type="http://schemas.openxmlformats.org/officeDocument/2006/relationships/hyperlink" Target="https://sws.nrel.gov/spec/701031" TargetMode="External"/><Relationship Id="rId17" Type="http://schemas.openxmlformats.org/officeDocument/2006/relationships/hyperlink" Target="https://sws.nrel.gov/spec/20202" TargetMode="External"/><Relationship Id="rId33" Type="http://schemas.openxmlformats.org/officeDocument/2006/relationships/ctrlProp" Target="../ctrlProps/ctrlProp71.xml"/><Relationship Id="rId38" Type="http://schemas.openxmlformats.org/officeDocument/2006/relationships/ctrlProp" Target="../ctrlProps/ctrlProp76.xml"/><Relationship Id="rId59" Type="http://schemas.openxmlformats.org/officeDocument/2006/relationships/ctrlProp" Target="../ctrlProps/ctrlProp97.xml"/><Relationship Id="rId103" Type="http://schemas.openxmlformats.org/officeDocument/2006/relationships/ctrlProp" Target="../ctrlProps/ctrlProp141.xml"/><Relationship Id="rId108" Type="http://schemas.openxmlformats.org/officeDocument/2006/relationships/ctrlProp" Target="../ctrlProps/ctrlProp146.xml"/><Relationship Id="rId54" Type="http://schemas.openxmlformats.org/officeDocument/2006/relationships/ctrlProp" Target="../ctrlProps/ctrlProp92.xml"/><Relationship Id="rId70" Type="http://schemas.openxmlformats.org/officeDocument/2006/relationships/ctrlProp" Target="../ctrlProps/ctrlProp108.xml"/><Relationship Id="rId75" Type="http://schemas.openxmlformats.org/officeDocument/2006/relationships/ctrlProp" Target="../ctrlProps/ctrlProp113.xml"/><Relationship Id="rId91" Type="http://schemas.openxmlformats.org/officeDocument/2006/relationships/ctrlProp" Target="../ctrlProps/ctrlProp129.xml"/><Relationship Id="rId96" Type="http://schemas.openxmlformats.org/officeDocument/2006/relationships/ctrlProp" Target="../ctrlProps/ctrlProp134.xml"/><Relationship Id="rId1" Type="http://schemas.openxmlformats.org/officeDocument/2006/relationships/hyperlink" Target="Attic%20Floors-%20Unconditoned%20Attic%20SWS" TargetMode="External"/><Relationship Id="rId6" Type="http://schemas.openxmlformats.org/officeDocument/2006/relationships/hyperlink" Target="https://sws.nrel.gov/spec/702011" TargetMode="External"/><Relationship Id="rId23" Type="http://schemas.openxmlformats.org/officeDocument/2006/relationships/drawing" Target="../drawings/drawing8.xml"/><Relationship Id="rId28" Type="http://schemas.openxmlformats.org/officeDocument/2006/relationships/ctrlProp" Target="../ctrlProps/ctrlProp66.xml"/><Relationship Id="rId49" Type="http://schemas.openxmlformats.org/officeDocument/2006/relationships/ctrlProp" Target="../ctrlProps/ctrlProp87.xml"/><Relationship Id="rId114" Type="http://schemas.openxmlformats.org/officeDocument/2006/relationships/ctrlProp" Target="../ctrlProps/ctrlProp152.xml"/><Relationship Id="rId10" Type="http://schemas.openxmlformats.org/officeDocument/2006/relationships/hyperlink" Target="https://sws.nrel.gov/spec/401023" TargetMode="Externa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86" Type="http://schemas.openxmlformats.org/officeDocument/2006/relationships/ctrlProp" Target="../ctrlProps/ctrlProp124.xml"/><Relationship Id="rId94" Type="http://schemas.openxmlformats.org/officeDocument/2006/relationships/ctrlProp" Target="../ctrlProps/ctrlProp132.xml"/><Relationship Id="rId99" Type="http://schemas.openxmlformats.org/officeDocument/2006/relationships/ctrlProp" Target="../ctrlProps/ctrlProp137.xml"/><Relationship Id="rId101" Type="http://schemas.openxmlformats.org/officeDocument/2006/relationships/ctrlProp" Target="../ctrlProps/ctrlProp139.xml"/><Relationship Id="rId4" Type="http://schemas.openxmlformats.org/officeDocument/2006/relationships/hyperlink" Target="https://sws.nrel.gov/spec/40104"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50106" TargetMode="External"/><Relationship Id="rId18" Type="http://schemas.openxmlformats.org/officeDocument/2006/relationships/hyperlink" Target="https://sws.nrel.gov/spec/703012" TargetMode="External"/><Relationship Id="rId39" Type="http://schemas.openxmlformats.org/officeDocument/2006/relationships/ctrlProp" Target="../ctrlProps/ctrlProp77.xml"/><Relationship Id="rId109" Type="http://schemas.openxmlformats.org/officeDocument/2006/relationships/ctrlProp" Target="../ctrlProps/ctrlProp14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97" Type="http://schemas.openxmlformats.org/officeDocument/2006/relationships/ctrlProp" Target="../ctrlProps/ctrlProp135.xml"/><Relationship Id="rId104" Type="http://schemas.openxmlformats.org/officeDocument/2006/relationships/ctrlProp" Target="../ctrlProps/ctrlProp142.xml"/><Relationship Id="rId7" Type="http://schemas.openxmlformats.org/officeDocument/2006/relationships/hyperlink" Target="https://www.energy.gov/scep/wap/articles/weatherization-program-notice-22-7-weatherization-health-and-safety" TargetMode="External"/><Relationship Id="rId71" Type="http://schemas.openxmlformats.org/officeDocument/2006/relationships/ctrlProp" Target="../ctrlProps/ctrlProp109.xml"/><Relationship Id="rId92" Type="http://schemas.openxmlformats.org/officeDocument/2006/relationships/ctrlProp" Target="../ctrlProps/ctrlProp130.xml"/><Relationship Id="rId2" Type="http://schemas.openxmlformats.org/officeDocument/2006/relationships/hyperlink" Target="Attic%20Floors-%20Unconditoned%20Attic%20SWS" TargetMode="External"/><Relationship Id="rId29" Type="http://schemas.openxmlformats.org/officeDocument/2006/relationships/ctrlProp" Target="../ctrlProps/ctrlProp67.xml"/><Relationship Id="rId24" Type="http://schemas.openxmlformats.org/officeDocument/2006/relationships/vmlDrawing" Target="../drawings/vmlDrawing3.vml"/><Relationship Id="rId40" Type="http://schemas.openxmlformats.org/officeDocument/2006/relationships/ctrlProp" Target="../ctrlProps/ctrlProp78.xml"/><Relationship Id="rId45" Type="http://schemas.openxmlformats.org/officeDocument/2006/relationships/ctrlProp" Target="../ctrlProps/ctrlProp83.xml"/><Relationship Id="rId66" Type="http://schemas.openxmlformats.org/officeDocument/2006/relationships/ctrlProp" Target="../ctrlProps/ctrlProp104.xml"/><Relationship Id="rId87" Type="http://schemas.openxmlformats.org/officeDocument/2006/relationships/ctrlProp" Target="../ctrlProps/ctrlProp125.xml"/><Relationship Id="rId110" Type="http://schemas.openxmlformats.org/officeDocument/2006/relationships/ctrlProp" Target="../ctrlProps/ctrlProp148.xml"/><Relationship Id="rId115" Type="http://schemas.openxmlformats.org/officeDocument/2006/relationships/ctrlProp" Target="../ctrlProps/ctrlProp153.xml"/><Relationship Id="rId61" Type="http://schemas.openxmlformats.org/officeDocument/2006/relationships/ctrlProp" Target="../ctrlProps/ctrlProp99.xml"/><Relationship Id="rId82" Type="http://schemas.openxmlformats.org/officeDocument/2006/relationships/ctrlProp" Target="../ctrlProps/ctrlProp120.xml"/><Relationship Id="rId19" Type="http://schemas.openxmlformats.org/officeDocument/2006/relationships/hyperlink" Target="https://sws.nrel.gov/spec/703011" TargetMode="External"/><Relationship Id="rId14" Type="http://schemas.openxmlformats.org/officeDocument/2006/relationships/hyperlink" Target="https://sws.nrel.gov/spec/501071" TargetMode="External"/><Relationship Id="rId30" Type="http://schemas.openxmlformats.org/officeDocument/2006/relationships/ctrlProp" Target="../ctrlProps/ctrlProp68.xml"/><Relationship Id="rId35" Type="http://schemas.openxmlformats.org/officeDocument/2006/relationships/ctrlProp" Target="../ctrlProps/ctrlProp73.xml"/><Relationship Id="rId56" Type="http://schemas.openxmlformats.org/officeDocument/2006/relationships/ctrlProp" Target="../ctrlProps/ctrlProp94.xml"/><Relationship Id="rId77" Type="http://schemas.openxmlformats.org/officeDocument/2006/relationships/ctrlProp" Target="../ctrlProps/ctrlProp115.xml"/><Relationship Id="rId100" Type="http://schemas.openxmlformats.org/officeDocument/2006/relationships/ctrlProp" Target="../ctrlProps/ctrlProp138.xml"/><Relationship Id="rId105" Type="http://schemas.openxmlformats.org/officeDocument/2006/relationships/ctrlProp" Target="../ctrlProps/ctrlProp143.xml"/><Relationship Id="rId8" Type="http://schemas.openxmlformats.org/officeDocument/2006/relationships/hyperlink" Target="https://sws.nrel.gov/spec/40103" TargetMode="External"/><Relationship Id="rId51" Type="http://schemas.openxmlformats.org/officeDocument/2006/relationships/ctrlProp" Target="../ctrlProps/ctrlProp89.xml"/><Relationship Id="rId72" Type="http://schemas.openxmlformats.org/officeDocument/2006/relationships/ctrlProp" Target="../ctrlProps/ctrlProp110.xml"/><Relationship Id="rId93" Type="http://schemas.openxmlformats.org/officeDocument/2006/relationships/ctrlProp" Target="../ctrlProps/ctrlProp131.xml"/><Relationship Id="rId98" Type="http://schemas.openxmlformats.org/officeDocument/2006/relationships/ctrlProp" Target="../ctrlProps/ctrlProp136.xml"/><Relationship Id="rId3" Type="http://schemas.openxmlformats.org/officeDocument/2006/relationships/hyperlink" Target="https://sws.nrel.gov/spec/40103" TargetMode="External"/><Relationship Id="rId25" Type="http://schemas.openxmlformats.org/officeDocument/2006/relationships/ctrlProp" Target="../ctrlProps/ctrlProp63.xml"/><Relationship Id="rId46" Type="http://schemas.openxmlformats.org/officeDocument/2006/relationships/ctrlProp" Target="../ctrlProps/ctrlProp84.xml"/><Relationship Id="rId67" Type="http://schemas.openxmlformats.org/officeDocument/2006/relationships/ctrlProp" Target="../ctrlProps/ctrlProp105.xml"/><Relationship Id="rId116" Type="http://schemas.openxmlformats.org/officeDocument/2006/relationships/ctrlProp" Target="../ctrlProps/ctrlProp154.xml"/><Relationship Id="rId20" Type="http://schemas.openxmlformats.org/officeDocument/2006/relationships/hyperlink" Target="https://sws.nrel.gov/spec/701011" TargetMode="External"/><Relationship Id="rId41" Type="http://schemas.openxmlformats.org/officeDocument/2006/relationships/ctrlProp" Target="../ctrlProps/ctrlProp79.xml"/><Relationship Id="rId62" Type="http://schemas.openxmlformats.org/officeDocument/2006/relationships/ctrlProp" Target="../ctrlProps/ctrlProp100.xml"/><Relationship Id="rId83" Type="http://schemas.openxmlformats.org/officeDocument/2006/relationships/ctrlProp" Target="../ctrlProps/ctrlProp121.xml"/><Relationship Id="rId88" Type="http://schemas.openxmlformats.org/officeDocument/2006/relationships/ctrlProp" Target="../ctrlProps/ctrlProp126.xml"/><Relationship Id="rId111" Type="http://schemas.openxmlformats.org/officeDocument/2006/relationships/ctrlProp" Target="../ctrlProps/ctrlProp149.xml"/><Relationship Id="rId15" Type="http://schemas.openxmlformats.org/officeDocument/2006/relationships/hyperlink" Target="https://sws.nrel.gov/spec/402021" TargetMode="External"/><Relationship Id="rId36" Type="http://schemas.openxmlformats.org/officeDocument/2006/relationships/ctrlProp" Target="../ctrlProps/ctrlProp74.xml"/><Relationship Id="rId57" Type="http://schemas.openxmlformats.org/officeDocument/2006/relationships/ctrlProp" Target="../ctrlProps/ctrlProp95.xml"/><Relationship Id="rId106" Type="http://schemas.openxmlformats.org/officeDocument/2006/relationships/ctrlProp" Target="../ctrlProps/ctrlProp144.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66.xml"/><Relationship Id="rId21" Type="http://schemas.openxmlformats.org/officeDocument/2006/relationships/ctrlProp" Target="../ctrlProps/ctrlProp161.xml"/><Relationship Id="rId42" Type="http://schemas.openxmlformats.org/officeDocument/2006/relationships/ctrlProp" Target="../ctrlProps/ctrlProp182.xml"/><Relationship Id="rId47" Type="http://schemas.openxmlformats.org/officeDocument/2006/relationships/ctrlProp" Target="../ctrlProps/ctrlProp187.xml"/><Relationship Id="rId63" Type="http://schemas.openxmlformats.org/officeDocument/2006/relationships/ctrlProp" Target="../ctrlProps/ctrlProp203.xml"/><Relationship Id="rId68" Type="http://schemas.openxmlformats.org/officeDocument/2006/relationships/ctrlProp" Target="../ctrlProps/ctrlProp208.xml"/><Relationship Id="rId16" Type="http://schemas.openxmlformats.org/officeDocument/2006/relationships/vmlDrawing" Target="../drawings/vmlDrawing4.vml"/><Relationship Id="rId11" Type="http://schemas.openxmlformats.org/officeDocument/2006/relationships/hyperlink" Target="https://sws.nrel.gov/spec/701011" TargetMode="Externa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3" Type="http://schemas.openxmlformats.org/officeDocument/2006/relationships/ctrlProp" Target="../ctrlProps/ctrlProp193.xml"/><Relationship Id="rId58" Type="http://schemas.openxmlformats.org/officeDocument/2006/relationships/ctrlProp" Target="../ctrlProps/ctrlProp198.xml"/><Relationship Id="rId66" Type="http://schemas.openxmlformats.org/officeDocument/2006/relationships/ctrlProp" Target="../ctrlProps/ctrlProp206.xml"/><Relationship Id="rId74" Type="http://schemas.openxmlformats.org/officeDocument/2006/relationships/ctrlProp" Target="../ctrlProps/ctrlProp214.xml"/><Relationship Id="rId79" Type="http://schemas.openxmlformats.org/officeDocument/2006/relationships/ctrlProp" Target="../ctrlProps/ctrlProp219.xml"/><Relationship Id="rId5" Type="http://schemas.openxmlformats.org/officeDocument/2006/relationships/hyperlink" Target="https://sws.nrel.gov/spec/703011" TargetMode="External"/><Relationship Id="rId61" Type="http://schemas.openxmlformats.org/officeDocument/2006/relationships/ctrlProp" Target="../ctrlProps/ctrlProp201.xml"/><Relationship Id="rId19" Type="http://schemas.openxmlformats.org/officeDocument/2006/relationships/ctrlProp" Target="../ctrlProps/ctrlProp159.xml"/><Relationship Id="rId14" Type="http://schemas.openxmlformats.org/officeDocument/2006/relationships/printerSettings" Target="../printerSettings/printerSettings13.bin"/><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56" Type="http://schemas.openxmlformats.org/officeDocument/2006/relationships/ctrlProp" Target="../ctrlProps/ctrlProp196.xml"/><Relationship Id="rId64" Type="http://schemas.openxmlformats.org/officeDocument/2006/relationships/ctrlProp" Target="../ctrlProps/ctrlProp204.xml"/><Relationship Id="rId69" Type="http://schemas.openxmlformats.org/officeDocument/2006/relationships/ctrlProp" Target="../ctrlProps/ctrlProp209.xml"/><Relationship Id="rId77" Type="http://schemas.openxmlformats.org/officeDocument/2006/relationships/ctrlProp" Target="../ctrlProps/ctrlProp217.xml"/><Relationship Id="rId8" Type="http://schemas.openxmlformats.org/officeDocument/2006/relationships/hyperlink" Target="https://sws.nrel.gov/spec/3" TargetMode="External"/><Relationship Id="rId51" Type="http://schemas.openxmlformats.org/officeDocument/2006/relationships/ctrlProp" Target="../ctrlProps/ctrlProp191.xml"/><Relationship Id="rId72" Type="http://schemas.openxmlformats.org/officeDocument/2006/relationships/ctrlProp" Target="../ctrlProps/ctrlProp212.xml"/><Relationship Id="rId80" Type="http://schemas.openxmlformats.org/officeDocument/2006/relationships/ctrlProp" Target="../ctrlProps/ctrlProp220.xml"/><Relationship Id="rId3" Type="http://schemas.openxmlformats.org/officeDocument/2006/relationships/hyperlink" Target="https://sws.nrel.gov/spec/702011" TargetMode="External"/><Relationship Id="rId12" Type="http://schemas.openxmlformats.org/officeDocument/2006/relationships/hyperlink" Target="https://sws.nrel.gov/spec/50108" TargetMode="Externa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59" Type="http://schemas.openxmlformats.org/officeDocument/2006/relationships/ctrlProp" Target="../ctrlProps/ctrlProp199.xml"/><Relationship Id="rId67" Type="http://schemas.openxmlformats.org/officeDocument/2006/relationships/ctrlProp" Target="../ctrlProps/ctrlProp207.xml"/><Relationship Id="rId20" Type="http://schemas.openxmlformats.org/officeDocument/2006/relationships/ctrlProp" Target="../ctrlProps/ctrlProp160.xml"/><Relationship Id="rId41" Type="http://schemas.openxmlformats.org/officeDocument/2006/relationships/ctrlProp" Target="../ctrlProps/ctrlProp181.xml"/><Relationship Id="rId54" Type="http://schemas.openxmlformats.org/officeDocument/2006/relationships/ctrlProp" Target="../ctrlProps/ctrlProp194.xml"/><Relationship Id="rId62" Type="http://schemas.openxmlformats.org/officeDocument/2006/relationships/ctrlProp" Target="../ctrlProps/ctrlProp202.xml"/><Relationship Id="rId70" Type="http://schemas.openxmlformats.org/officeDocument/2006/relationships/ctrlProp" Target="../ctrlProps/ctrlProp210.xml"/><Relationship Id="rId75" Type="http://schemas.openxmlformats.org/officeDocument/2006/relationships/ctrlProp" Target="../ctrlProps/ctrlProp215.xml"/><Relationship Id="rId1" Type="http://schemas.openxmlformats.org/officeDocument/2006/relationships/hyperlink" Target="Attic%20Floors-%20Unconditoned%20Attic%20SWS" TargetMode="External"/><Relationship Id="rId6" Type="http://schemas.openxmlformats.org/officeDocument/2006/relationships/hyperlink" Target="https://www.energy.gov/scep/wap/articles/weatherization-program-notice-22-7-weatherization-health-and-safety" TargetMode="External"/><Relationship Id="rId15" Type="http://schemas.openxmlformats.org/officeDocument/2006/relationships/drawing" Target="../drawings/drawing9.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57" Type="http://schemas.openxmlformats.org/officeDocument/2006/relationships/ctrlProp" Target="../ctrlProps/ctrlProp197.xml"/><Relationship Id="rId10" Type="http://schemas.openxmlformats.org/officeDocument/2006/relationships/hyperlink" Target="https://sws.nrel.gov/spec/703012" TargetMode="External"/><Relationship Id="rId31" Type="http://schemas.openxmlformats.org/officeDocument/2006/relationships/ctrlProp" Target="../ctrlProps/ctrlProp171.xml"/><Relationship Id="rId44" Type="http://schemas.openxmlformats.org/officeDocument/2006/relationships/ctrlProp" Target="../ctrlProps/ctrlProp184.xml"/><Relationship Id="rId52" Type="http://schemas.openxmlformats.org/officeDocument/2006/relationships/ctrlProp" Target="../ctrlProps/ctrlProp192.xml"/><Relationship Id="rId60" Type="http://schemas.openxmlformats.org/officeDocument/2006/relationships/ctrlProp" Target="../ctrlProps/ctrlProp200.xml"/><Relationship Id="rId65" Type="http://schemas.openxmlformats.org/officeDocument/2006/relationships/ctrlProp" Target="../ctrlProps/ctrlProp205.xml"/><Relationship Id="rId73" Type="http://schemas.openxmlformats.org/officeDocument/2006/relationships/ctrlProp" Target="../ctrlProps/ctrlProp213.xml"/><Relationship Id="rId78" Type="http://schemas.openxmlformats.org/officeDocument/2006/relationships/ctrlProp" Target="../ctrlProps/ctrlProp218.xml"/><Relationship Id="rId4" Type="http://schemas.openxmlformats.org/officeDocument/2006/relationships/hyperlink" Target="https://sws.nrel.gov/spec/302019" TargetMode="External"/><Relationship Id="rId9" Type="http://schemas.openxmlformats.org/officeDocument/2006/relationships/hyperlink" Target="https://sws.nrel.gov/spec/50106" TargetMode="External"/><Relationship Id="rId13" Type="http://schemas.openxmlformats.org/officeDocument/2006/relationships/hyperlink" Target="https://sws.nrel.gov/spec/40103" TargetMode="External"/><Relationship Id="rId18" Type="http://schemas.openxmlformats.org/officeDocument/2006/relationships/ctrlProp" Target="../ctrlProps/ctrlProp158.xml"/><Relationship Id="rId39" Type="http://schemas.openxmlformats.org/officeDocument/2006/relationships/ctrlProp" Target="../ctrlProps/ctrlProp179.xml"/><Relationship Id="rId34" Type="http://schemas.openxmlformats.org/officeDocument/2006/relationships/ctrlProp" Target="../ctrlProps/ctrlProp174.xml"/><Relationship Id="rId50" Type="http://schemas.openxmlformats.org/officeDocument/2006/relationships/ctrlProp" Target="../ctrlProps/ctrlProp190.xml"/><Relationship Id="rId55" Type="http://schemas.openxmlformats.org/officeDocument/2006/relationships/ctrlProp" Target="../ctrlProps/ctrlProp195.xml"/><Relationship Id="rId76" Type="http://schemas.openxmlformats.org/officeDocument/2006/relationships/ctrlProp" Target="../ctrlProps/ctrlProp216.xml"/><Relationship Id="rId7" Type="http://schemas.openxmlformats.org/officeDocument/2006/relationships/hyperlink" Target="https://sws.nrel.gov/spec/701031" TargetMode="External"/><Relationship Id="rId71" Type="http://schemas.openxmlformats.org/officeDocument/2006/relationships/ctrlProp" Target="../ctrlProps/ctrlProp211.xml"/><Relationship Id="rId2" Type="http://schemas.openxmlformats.org/officeDocument/2006/relationships/hyperlink" Target="https://sws.nrel.gov/spec/702011" TargetMode="External"/><Relationship Id="rId29" Type="http://schemas.openxmlformats.org/officeDocument/2006/relationships/ctrlProp" Target="../ctrlProps/ctrlProp169.xml"/></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28.xml"/><Relationship Id="rId21" Type="http://schemas.openxmlformats.org/officeDocument/2006/relationships/ctrlProp" Target="../ctrlProps/ctrlProp223.xml"/><Relationship Id="rId42" Type="http://schemas.openxmlformats.org/officeDocument/2006/relationships/ctrlProp" Target="../ctrlProps/ctrlProp244.xml"/><Relationship Id="rId47" Type="http://schemas.openxmlformats.org/officeDocument/2006/relationships/ctrlProp" Target="../ctrlProps/ctrlProp249.xml"/><Relationship Id="rId63" Type="http://schemas.openxmlformats.org/officeDocument/2006/relationships/ctrlProp" Target="../ctrlProps/ctrlProp265.xml"/><Relationship Id="rId68" Type="http://schemas.openxmlformats.org/officeDocument/2006/relationships/ctrlProp" Target="../ctrlProps/ctrlProp270.xml"/><Relationship Id="rId84" Type="http://schemas.openxmlformats.org/officeDocument/2006/relationships/ctrlProp" Target="../ctrlProps/ctrlProp286.xml"/><Relationship Id="rId89" Type="http://schemas.openxmlformats.org/officeDocument/2006/relationships/ctrlProp" Target="../ctrlProps/ctrlProp291.xml"/><Relationship Id="rId16" Type="http://schemas.openxmlformats.org/officeDocument/2006/relationships/printerSettings" Target="../printerSettings/printerSettings14.bin"/><Relationship Id="rId11" Type="http://schemas.openxmlformats.org/officeDocument/2006/relationships/hyperlink" Target="https://sws.nrel.gov/spec/703011" TargetMode="External"/><Relationship Id="rId32" Type="http://schemas.openxmlformats.org/officeDocument/2006/relationships/ctrlProp" Target="../ctrlProps/ctrlProp234.xml"/><Relationship Id="rId37" Type="http://schemas.openxmlformats.org/officeDocument/2006/relationships/ctrlProp" Target="../ctrlProps/ctrlProp239.xml"/><Relationship Id="rId53" Type="http://schemas.openxmlformats.org/officeDocument/2006/relationships/ctrlProp" Target="../ctrlProps/ctrlProp255.xml"/><Relationship Id="rId58" Type="http://schemas.openxmlformats.org/officeDocument/2006/relationships/ctrlProp" Target="../ctrlProps/ctrlProp260.xml"/><Relationship Id="rId74" Type="http://schemas.openxmlformats.org/officeDocument/2006/relationships/ctrlProp" Target="../ctrlProps/ctrlProp276.xml"/><Relationship Id="rId79" Type="http://schemas.openxmlformats.org/officeDocument/2006/relationships/ctrlProp" Target="../ctrlProps/ctrlProp281.xml"/><Relationship Id="rId5" Type="http://schemas.openxmlformats.org/officeDocument/2006/relationships/hyperlink" Target="https://sws.nrel.gov/spec/701031" TargetMode="External"/><Relationship Id="rId90" Type="http://schemas.openxmlformats.org/officeDocument/2006/relationships/ctrlProp" Target="../ctrlProps/ctrlProp292.xml"/><Relationship Id="rId22" Type="http://schemas.openxmlformats.org/officeDocument/2006/relationships/ctrlProp" Target="../ctrlProps/ctrlProp224.xml"/><Relationship Id="rId27" Type="http://schemas.openxmlformats.org/officeDocument/2006/relationships/ctrlProp" Target="../ctrlProps/ctrlProp229.xml"/><Relationship Id="rId43" Type="http://schemas.openxmlformats.org/officeDocument/2006/relationships/ctrlProp" Target="../ctrlProps/ctrlProp245.xml"/><Relationship Id="rId48" Type="http://schemas.openxmlformats.org/officeDocument/2006/relationships/ctrlProp" Target="../ctrlProps/ctrlProp250.xml"/><Relationship Id="rId64" Type="http://schemas.openxmlformats.org/officeDocument/2006/relationships/ctrlProp" Target="../ctrlProps/ctrlProp266.xml"/><Relationship Id="rId69" Type="http://schemas.openxmlformats.org/officeDocument/2006/relationships/ctrlProp" Target="../ctrlProps/ctrlProp271.xml"/><Relationship Id="rId8" Type="http://schemas.openxmlformats.org/officeDocument/2006/relationships/hyperlink" Target="https://sws.nrel.gov/spec/501071" TargetMode="External"/><Relationship Id="rId51" Type="http://schemas.openxmlformats.org/officeDocument/2006/relationships/ctrlProp" Target="../ctrlProps/ctrlProp253.xml"/><Relationship Id="rId72" Type="http://schemas.openxmlformats.org/officeDocument/2006/relationships/ctrlProp" Target="../ctrlProps/ctrlProp274.xml"/><Relationship Id="rId80" Type="http://schemas.openxmlformats.org/officeDocument/2006/relationships/ctrlProp" Target="../ctrlProps/ctrlProp282.xml"/><Relationship Id="rId85" Type="http://schemas.openxmlformats.org/officeDocument/2006/relationships/ctrlProp" Target="../ctrlProps/ctrlProp287.xml"/><Relationship Id="rId93" Type="http://schemas.openxmlformats.org/officeDocument/2006/relationships/ctrlProp" Target="../ctrlProps/ctrlProp295.xml"/><Relationship Id="rId3" Type="http://schemas.openxmlformats.org/officeDocument/2006/relationships/hyperlink" Target="https://sws.nrel.gov/spec/702011" TargetMode="External"/><Relationship Id="rId12" Type="http://schemas.openxmlformats.org/officeDocument/2006/relationships/hyperlink" Target="https://sws.nrel.gov/spec/701011" TargetMode="External"/><Relationship Id="rId17" Type="http://schemas.openxmlformats.org/officeDocument/2006/relationships/drawing" Target="../drawings/drawing10.xml"/><Relationship Id="rId25" Type="http://schemas.openxmlformats.org/officeDocument/2006/relationships/ctrlProp" Target="../ctrlProps/ctrlProp227.xml"/><Relationship Id="rId33" Type="http://schemas.openxmlformats.org/officeDocument/2006/relationships/ctrlProp" Target="../ctrlProps/ctrlProp235.xml"/><Relationship Id="rId38" Type="http://schemas.openxmlformats.org/officeDocument/2006/relationships/ctrlProp" Target="../ctrlProps/ctrlProp240.xml"/><Relationship Id="rId46" Type="http://schemas.openxmlformats.org/officeDocument/2006/relationships/ctrlProp" Target="../ctrlProps/ctrlProp248.xml"/><Relationship Id="rId59" Type="http://schemas.openxmlformats.org/officeDocument/2006/relationships/ctrlProp" Target="../ctrlProps/ctrlProp261.xml"/><Relationship Id="rId67" Type="http://schemas.openxmlformats.org/officeDocument/2006/relationships/ctrlProp" Target="../ctrlProps/ctrlProp269.xml"/><Relationship Id="rId20" Type="http://schemas.openxmlformats.org/officeDocument/2006/relationships/ctrlProp" Target="../ctrlProps/ctrlProp222.xml"/><Relationship Id="rId41" Type="http://schemas.openxmlformats.org/officeDocument/2006/relationships/ctrlProp" Target="../ctrlProps/ctrlProp243.xml"/><Relationship Id="rId54" Type="http://schemas.openxmlformats.org/officeDocument/2006/relationships/ctrlProp" Target="../ctrlProps/ctrlProp256.xml"/><Relationship Id="rId62" Type="http://schemas.openxmlformats.org/officeDocument/2006/relationships/ctrlProp" Target="../ctrlProps/ctrlProp264.xml"/><Relationship Id="rId70" Type="http://schemas.openxmlformats.org/officeDocument/2006/relationships/ctrlProp" Target="../ctrlProps/ctrlProp272.xml"/><Relationship Id="rId75" Type="http://schemas.openxmlformats.org/officeDocument/2006/relationships/ctrlProp" Target="../ctrlProps/ctrlProp277.xml"/><Relationship Id="rId83" Type="http://schemas.openxmlformats.org/officeDocument/2006/relationships/ctrlProp" Target="../ctrlProps/ctrlProp285.xml"/><Relationship Id="rId88" Type="http://schemas.openxmlformats.org/officeDocument/2006/relationships/ctrlProp" Target="../ctrlProps/ctrlProp290.xml"/><Relationship Id="rId91" Type="http://schemas.openxmlformats.org/officeDocument/2006/relationships/ctrlProp" Target="../ctrlProps/ctrlProp293.xml"/><Relationship Id="rId1" Type="http://schemas.openxmlformats.org/officeDocument/2006/relationships/hyperlink" Target="Attic%20Floors-%20Unconditoned%20Attic%20SWS" TargetMode="External"/><Relationship Id="rId6" Type="http://schemas.openxmlformats.org/officeDocument/2006/relationships/hyperlink" Target="https://sws.nrel.gov/spec/3" TargetMode="External"/><Relationship Id="rId15" Type="http://schemas.openxmlformats.org/officeDocument/2006/relationships/hyperlink" Target="https://sws.nrel.gov/spec/40103" TargetMode="External"/><Relationship Id="rId23" Type="http://schemas.openxmlformats.org/officeDocument/2006/relationships/ctrlProp" Target="../ctrlProps/ctrlProp225.xml"/><Relationship Id="rId28" Type="http://schemas.openxmlformats.org/officeDocument/2006/relationships/ctrlProp" Target="../ctrlProps/ctrlProp230.xml"/><Relationship Id="rId36" Type="http://schemas.openxmlformats.org/officeDocument/2006/relationships/ctrlProp" Target="../ctrlProps/ctrlProp238.xml"/><Relationship Id="rId49" Type="http://schemas.openxmlformats.org/officeDocument/2006/relationships/ctrlProp" Target="../ctrlProps/ctrlProp251.xml"/><Relationship Id="rId57" Type="http://schemas.openxmlformats.org/officeDocument/2006/relationships/ctrlProp" Target="../ctrlProps/ctrlProp259.xml"/><Relationship Id="rId10" Type="http://schemas.openxmlformats.org/officeDocument/2006/relationships/hyperlink" Target="https://sws.nrel.gov/spec/703012" TargetMode="External"/><Relationship Id="rId31" Type="http://schemas.openxmlformats.org/officeDocument/2006/relationships/ctrlProp" Target="../ctrlProps/ctrlProp233.xml"/><Relationship Id="rId44" Type="http://schemas.openxmlformats.org/officeDocument/2006/relationships/ctrlProp" Target="../ctrlProps/ctrlProp246.xml"/><Relationship Id="rId52" Type="http://schemas.openxmlformats.org/officeDocument/2006/relationships/ctrlProp" Target="../ctrlProps/ctrlProp254.xml"/><Relationship Id="rId60" Type="http://schemas.openxmlformats.org/officeDocument/2006/relationships/ctrlProp" Target="../ctrlProps/ctrlProp262.xml"/><Relationship Id="rId65" Type="http://schemas.openxmlformats.org/officeDocument/2006/relationships/ctrlProp" Target="../ctrlProps/ctrlProp267.xml"/><Relationship Id="rId73" Type="http://schemas.openxmlformats.org/officeDocument/2006/relationships/ctrlProp" Target="../ctrlProps/ctrlProp275.xml"/><Relationship Id="rId78" Type="http://schemas.openxmlformats.org/officeDocument/2006/relationships/ctrlProp" Target="../ctrlProps/ctrlProp280.xml"/><Relationship Id="rId81" Type="http://schemas.openxmlformats.org/officeDocument/2006/relationships/ctrlProp" Target="../ctrlProps/ctrlProp283.xml"/><Relationship Id="rId86" Type="http://schemas.openxmlformats.org/officeDocument/2006/relationships/ctrlProp" Target="../ctrlProps/ctrlProp288.xml"/><Relationship Id="rId94" Type="http://schemas.openxmlformats.org/officeDocument/2006/relationships/ctrlProp" Target="../ctrlProps/ctrlProp296.xml"/><Relationship Id="rId4" Type="http://schemas.openxmlformats.org/officeDocument/2006/relationships/hyperlink" Target="https://www.energy.gov/scep/wap/articles/weatherization-program-notice-22-7-weatherization-health-and-safety" TargetMode="External"/><Relationship Id="rId9" Type="http://schemas.openxmlformats.org/officeDocument/2006/relationships/hyperlink" Target="https://sws.nrel.gov/spec/402021" TargetMode="External"/><Relationship Id="rId13" Type="http://schemas.openxmlformats.org/officeDocument/2006/relationships/hyperlink" Target="https://sws.nrel.gov/spec/701031" TargetMode="External"/><Relationship Id="rId18" Type="http://schemas.openxmlformats.org/officeDocument/2006/relationships/vmlDrawing" Target="../drawings/vmlDrawing5.vml"/><Relationship Id="rId39" Type="http://schemas.openxmlformats.org/officeDocument/2006/relationships/ctrlProp" Target="../ctrlProps/ctrlProp241.xml"/><Relationship Id="rId34" Type="http://schemas.openxmlformats.org/officeDocument/2006/relationships/ctrlProp" Target="../ctrlProps/ctrlProp236.xml"/><Relationship Id="rId50" Type="http://schemas.openxmlformats.org/officeDocument/2006/relationships/ctrlProp" Target="../ctrlProps/ctrlProp252.xml"/><Relationship Id="rId55" Type="http://schemas.openxmlformats.org/officeDocument/2006/relationships/ctrlProp" Target="../ctrlProps/ctrlProp257.xml"/><Relationship Id="rId76" Type="http://schemas.openxmlformats.org/officeDocument/2006/relationships/ctrlProp" Target="../ctrlProps/ctrlProp278.xml"/><Relationship Id="rId7" Type="http://schemas.openxmlformats.org/officeDocument/2006/relationships/hyperlink" Target="https://sws.nrel.gov/spec/50106" TargetMode="External"/><Relationship Id="rId71" Type="http://schemas.openxmlformats.org/officeDocument/2006/relationships/ctrlProp" Target="../ctrlProps/ctrlProp273.xml"/><Relationship Id="rId92" Type="http://schemas.openxmlformats.org/officeDocument/2006/relationships/ctrlProp" Target="../ctrlProps/ctrlProp294.xml"/><Relationship Id="rId2" Type="http://schemas.openxmlformats.org/officeDocument/2006/relationships/hyperlink" Target="https://sws.nrel.gov/spec/702011" TargetMode="External"/><Relationship Id="rId29" Type="http://schemas.openxmlformats.org/officeDocument/2006/relationships/ctrlProp" Target="../ctrlProps/ctrlProp231.xml"/><Relationship Id="rId24" Type="http://schemas.openxmlformats.org/officeDocument/2006/relationships/ctrlProp" Target="../ctrlProps/ctrlProp226.xml"/><Relationship Id="rId40" Type="http://schemas.openxmlformats.org/officeDocument/2006/relationships/ctrlProp" Target="../ctrlProps/ctrlProp242.xml"/><Relationship Id="rId45" Type="http://schemas.openxmlformats.org/officeDocument/2006/relationships/ctrlProp" Target="../ctrlProps/ctrlProp247.xml"/><Relationship Id="rId66" Type="http://schemas.openxmlformats.org/officeDocument/2006/relationships/ctrlProp" Target="../ctrlProps/ctrlProp268.xml"/><Relationship Id="rId87" Type="http://schemas.openxmlformats.org/officeDocument/2006/relationships/ctrlProp" Target="../ctrlProps/ctrlProp289.xml"/><Relationship Id="rId61" Type="http://schemas.openxmlformats.org/officeDocument/2006/relationships/ctrlProp" Target="../ctrlProps/ctrlProp263.xml"/><Relationship Id="rId82" Type="http://schemas.openxmlformats.org/officeDocument/2006/relationships/ctrlProp" Target="../ctrlProps/ctrlProp284.xml"/><Relationship Id="rId19" Type="http://schemas.openxmlformats.org/officeDocument/2006/relationships/ctrlProp" Target="../ctrlProps/ctrlProp221.xml"/><Relationship Id="rId14" Type="http://schemas.openxmlformats.org/officeDocument/2006/relationships/hyperlink" Target="https://sws.nrel.gov/spec/50108" TargetMode="External"/><Relationship Id="rId30" Type="http://schemas.openxmlformats.org/officeDocument/2006/relationships/ctrlProp" Target="../ctrlProps/ctrlProp232.xml"/><Relationship Id="rId35" Type="http://schemas.openxmlformats.org/officeDocument/2006/relationships/ctrlProp" Target="../ctrlProps/ctrlProp237.xml"/><Relationship Id="rId56" Type="http://schemas.openxmlformats.org/officeDocument/2006/relationships/ctrlProp" Target="../ctrlProps/ctrlProp258.xml"/><Relationship Id="rId77" Type="http://schemas.openxmlformats.org/officeDocument/2006/relationships/ctrlProp" Target="../ctrlProps/ctrlProp279.xml"/></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298.xml"/><Relationship Id="rId117" Type="http://schemas.openxmlformats.org/officeDocument/2006/relationships/ctrlProp" Target="../ctrlProps/ctrlProp389.xml"/><Relationship Id="rId21" Type="http://schemas.openxmlformats.org/officeDocument/2006/relationships/hyperlink" Target="https://sws.nrel.gov/spec/703011" TargetMode="External"/><Relationship Id="rId42" Type="http://schemas.openxmlformats.org/officeDocument/2006/relationships/ctrlProp" Target="../ctrlProps/ctrlProp314.xml"/><Relationship Id="rId47" Type="http://schemas.openxmlformats.org/officeDocument/2006/relationships/ctrlProp" Target="../ctrlProps/ctrlProp319.xml"/><Relationship Id="rId63" Type="http://schemas.openxmlformats.org/officeDocument/2006/relationships/ctrlProp" Target="../ctrlProps/ctrlProp335.xml"/><Relationship Id="rId68" Type="http://schemas.openxmlformats.org/officeDocument/2006/relationships/ctrlProp" Target="../ctrlProps/ctrlProp340.xml"/><Relationship Id="rId84" Type="http://schemas.openxmlformats.org/officeDocument/2006/relationships/ctrlProp" Target="../ctrlProps/ctrlProp356.xml"/><Relationship Id="rId89" Type="http://schemas.openxmlformats.org/officeDocument/2006/relationships/ctrlProp" Target="../ctrlProps/ctrlProp361.xml"/><Relationship Id="rId112" Type="http://schemas.openxmlformats.org/officeDocument/2006/relationships/ctrlProp" Target="../ctrlProps/ctrlProp384.xml"/><Relationship Id="rId16" Type="http://schemas.openxmlformats.org/officeDocument/2006/relationships/hyperlink" Target="https://sws.nrel.gov/spec/403" TargetMode="External"/><Relationship Id="rId107" Type="http://schemas.openxmlformats.org/officeDocument/2006/relationships/ctrlProp" Target="../ctrlProps/ctrlProp379.xml"/><Relationship Id="rId11" Type="http://schemas.openxmlformats.org/officeDocument/2006/relationships/hyperlink" Target="https://sws.nrel.gov/spec/701031" TargetMode="External"/><Relationship Id="rId32" Type="http://schemas.openxmlformats.org/officeDocument/2006/relationships/ctrlProp" Target="../ctrlProps/ctrlProp304.xml"/><Relationship Id="rId37" Type="http://schemas.openxmlformats.org/officeDocument/2006/relationships/ctrlProp" Target="../ctrlProps/ctrlProp309.xml"/><Relationship Id="rId53" Type="http://schemas.openxmlformats.org/officeDocument/2006/relationships/ctrlProp" Target="../ctrlProps/ctrlProp325.xml"/><Relationship Id="rId58" Type="http://schemas.openxmlformats.org/officeDocument/2006/relationships/ctrlProp" Target="../ctrlProps/ctrlProp330.xml"/><Relationship Id="rId74" Type="http://schemas.openxmlformats.org/officeDocument/2006/relationships/ctrlProp" Target="../ctrlProps/ctrlProp346.xml"/><Relationship Id="rId79" Type="http://schemas.openxmlformats.org/officeDocument/2006/relationships/ctrlProp" Target="../ctrlProps/ctrlProp351.xml"/><Relationship Id="rId102" Type="http://schemas.openxmlformats.org/officeDocument/2006/relationships/ctrlProp" Target="../ctrlProps/ctrlProp374.xml"/><Relationship Id="rId5" Type="http://schemas.openxmlformats.org/officeDocument/2006/relationships/hyperlink" Target="https://sws.nrel.gov/spec/702011" TargetMode="External"/><Relationship Id="rId90" Type="http://schemas.openxmlformats.org/officeDocument/2006/relationships/ctrlProp" Target="../ctrlProps/ctrlProp362.xml"/><Relationship Id="rId95" Type="http://schemas.openxmlformats.org/officeDocument/2006/relationships/ctrlProp" Target="../ctrlProps/ctrlProp367.xml"/><Relationship Id="rId22" Type="http://schemas.openxmlformats.org/officeDocument/2006/relationships/printerSettings" Target="../printerSettings/printerSettings15.bin"/><Relationship Id="rId27" Type="http://schemas.openxmlformats.org/officeDocument/2006/relationships/ctrlProp" Target="../ctrlProps/ctrlProp299.xml"/><Relationship Id="rId43" Type="http://schemas.openxmlformats.org/officeDocument/2006/relationships/ctrlProp" Target="../ctrlProps/ctrlProp315.xml"/><Relationship Id="rId48" Type="http://schemas.openxmlformats.org/officeDocument/2006/relationships/ctrlProp" Target="../ctrlProps/ctrlProp320.xml"/><Relationship Id="rId64" Type="http://schemas.openxmlformats.org/officeDocument/2006/relationships/ctrlProp" Target="../ctrlProps/ctrlProp336.xml"/><Relationship Id="rId69" Type="http://schemas.openxmlformats.org/officeDocument/2006/relationships/ctrlProp" Target="../ctrlProps/ctrlProp341.xml"/><Relationship Id="rId113" Type="http://schemas.openxmlformats.org/officeDocument/2006/relationships/ctrlProp" Target="../ctrlProps/ctrlProp385.xml"/><Relationship Id="rId118" Type="http://schemas.openxmlformats.org/officeDocument/2006/relationships/ctrlProp" Target="../ctrlProps/ctrlProp390.xml"/><Relationship Id="rId80" Type="http://schemas.openxmlformats.org/officeDocument/2006/relationships/ctrlProp" Target="../ctrlProps/ctrlProp352.xml"/><Relationship Id="rId85" Type="http://schemas.openxmlformats.org/officeDocument/2006/relationships/ctrlProp" Target="../ctrlProps/ctrlProp357.xml"/><Relationship Id="rId12" Type="http://schemas.openxmlformats.org/officeDocument/2006/relationships/hyperlink" Target="https://sws.nrel.gov/spec/3" TargetMode="External"/><Relationship Id="rId17" Type="http://schemas.openxmlformats.org/officeDocument/2006/relationships/hyperlink" Target="https://sws.nrel.gov/spec/20202" TargetMode="External"/><Relationship Id="rId33" Type="http://schemas.openxmlformats.org/officeDocument/2006/relationships/ctrlProp" Target="../ctrlProps/ctrlProp305.xml"/><Relationship Id="rId38" Type="http://schemas.openxmlformats.org/officeDocument/2006/relationships/ctrlProp" Target="../ctrlProps/ctrlProp310.xml"/><Relationship Id="rId59" Type="http://schemas.openxmlformats.org/officeDocument/2006/relationships/ctrlProp" Target="../ctrlProps/ctrlProp331.xml"/><Relationship Id="rId103" Type="http://schemas.openxmlformats.org/officeDocument/2006/relationships/ctrlProp" Target="../ctrlProps/ctrlProp375.xml"/><Relationship Id="rId108" Type="http://schemas.openxmlformats.org/officeDocument/2006/relationships/ctrlProp" Target="../ctrlProps/ctrlProp380.xml"/><Relationship Id="rId54" Type="http://schemas.openxmlformats.org/officeDocument/2006/relationships/ctrlProp" Target="../ctrlProps/ctrlProp326.xml"/><Relationship Id="rId70" Type="http://schemas.openxmlformats.org/officeDocument/2006/relationships/ctrlProp" Target="../ctrlProps/ctrlProp342.xml"/><Relationship Id="rId75" Type="http://schemas.openxmlformats.org/officeDocument/2006/relationships/ctrlProp" Target="../ctrlProps/ctrlProp347.xml"/><Relationship Id="rId91" Type="http://schemas.openxmlformats.org/officeDocument/2006/relationships/ctrlProp" Target="../ctrlProps/ctrlProp363.xml"/><Relationship Id="rId96" Type="http://schemas.openxmlformats.org/officeDocument/2006/relationships/ctrlProp" Target="../ctrlProps/ctrlProp368.xml"/><Relationship Id="rId1" Type="http://schemas.openxmlformats.org/officeDocument/2006/relationships/hyperlink" Target="Attic%20Floors-%20Unconditoned%20Attic%20SWS" TargetMode="External"/><Relationship Id="rId6" Type="http://schemas.openxmlformats.org/officeDocument/2006/relationships/hyperlink" Target="https://sws.nrel.gov/spec/702011" TargetMode="External"/><Relationship Id="rId23" Type="http://schemas.openxmlformats.org/officeDocument/2006/relationships/drawing" Target="../drawings/drawing11.xml"/><Relationship Id="rId28" Type="http://schemas.openxmlformats.org/officeDocument/2006/relationships/ctrlProp" Target="../ctrlProps/ctrlProp300.xml"/><Relationship Id="rId49" Type="http://schemas.openxmlformats.org/officeDocument/2006/relationships/ctrlProp" Target="../ctrlProps/ctrlProp321.xml"/><Relationship Id="rId114" Type="http://schemas.openxmlformats.org/officeDocument/2006/relationships/ctrlProp" Target="../ctrlProps/ctrlProp386.xml"/><Relationship Id="rId119" Type="http://schemas.openxmlformats.org/officeDocument/2006/relationships/ctrlProp" Target="../ctrlProps/ctrlProp391.xml"/><Relationship Id="rId10" Type="http://schemas.openxmlformats.org/officeDocument/2006/relationships/hyperlink" Target="https://sws.nrel.gov/spec/401023" TargetMode="External"/><Relationship Id="rId31" Type="http://schemas.openxmlformats.org/officeDocument/2006/relationships/ctrlProp" Target="../ctrlProps/ctrlProp303.xml"/><Relationship Id="rId44" Type="http://schemas.openxmlformats.org/officeDocument/2006/relationships/ctrlProp" Target="../ctrlProps/ctrlProp316.xml"/><Relationship Id="rId52" Type="http://schemas.openxmlformats.org/officeDocument/2006/relationships/ctrlProp" Target="../ctrlProps/ctrlProp324.xml"/><Relationship Id="rId60" Type="http://schemas.openxmlformats.org/officeDocument/2006/relationships/ctrlProp" Target="../ctrlProps/ctrlProp332.xml"/><Relationship Id="rId65" Type="http://schemas.openxmlformats.org/officeDocument/2006/relationships/ctrlProp" Target="../ctrlProps/ctrlProp337.xml"/><Relationship Id="rId73" Type="http://schemas.openxmlformats.org/officeDocument/2006/relationships/ctrlProp" Target="../ctrlProps/ctrlProp345.xml"/><Relationship Id="rId78" Type="http://schemas.openxmlformats.org/officeDocument/2006/relationships/ctrlProp" Target="../ctrlProps/ctrlProp350.xml"/><Relationship Id="rId81" Type="http://schemas.openxmlformats.org/officeDocument/2006/relationships/ctrlProp" Target="../ctrlProps/ctrlProp353.xml"/><Relationship Id="rId86" Type="http://schemas.openxmlformats.org/officeDocument/2006/relationships/ctrlProp" Target="../ctrlProps/ctrlProp358.xml"/><Relationship Id="rId94" Type="http://schemas.openxmlformats.org/officeDocument/2006/relationships/ctrlProp" Target="../ctrlProps/ctrlProp366.xml"/><Relationship Id="rId99" Type="http://schemas.openxmlformats.org/officeDocument/2006/relationships/ctrlProp" Target="../ctrlProps/ctrlProp371.xml"/><Relationship Id="rId101" Type="http://schemas.openxmlformats.org/officeDocument/2006/relationships/ctrlProp" Target="../ctrlProps/ctrlProp373.xml"/><Relationship Id="rId4" Type="http://schemas.openxmlformats.org/officeDocument/2006/relationships/hyperlink" Target="https://sws.nrel.gov/spec/40104"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50106" TargetMode="External"/><Relationship Id="rId18" Type="http://schemas.openxmlformats.org/officeDocument/2006/relationships/hyperlink" Target="https://sws.nrel.gov/spec/701011" TargetMode="External"/><Relationship Id="rId39" Type="http://schemas.openxmlformats.org/officeDocument/2006/relationships/ctrlProp" Target="../ctrlProps/ctrlProp311.xml"/><Relationship Id="rId109" Type="http://schemas.openxmlformats.org/officeDocument/2006/relationships/ctrlProp" Target="../ctrlProps/ctrlProp381.xml"/><Relationship Id="rId34" Type="http://schemas.openxmlformats.org/officeDocument/2006/relationships/ctrlProp" Target="../ctrlProps/ctrlProp306.xml"/><Relationship Id="rId50" Type="http://schemas.openxmlformats.org/officeDocument/2006/relationships/ctrlProp" Target="../ctrlProps/ctrlProp322.xml"/><Relationship Id="rId55" Type="http://schemas.openxmlformats.org/officeDocument/2006/relationships/ctrlProp" Target="../ctrlProps/ctrlProp327.xml"/><Relationship Id="rId76" Type="http://schemas.openxmlformats.org/officeDocument/2006/relationships/ctrlProp" Target="../ctrlProps/ctrlProp348.xml"/><Relationship Id="rId97" Type="http://schemas.openxmlformats.org/officeDocument/2006/relationships/ctrlProp" Target="../ctrlProps/ctrlProp369.xml"/><Relationship Id="rId104" Type="http://schemas.openxmlformats.org/officeDocument/2006/relationships/ctrlProp" Target="../ctrlProps/ctrlProp376.xml"/><Relationship Id="rId7" Type="http://schemas.openxmlformats.org/officeDocument/2006/relationships/hyperlink" Target="https://www.energy.gov/scep/wap/articles/weatherization-program-notice-22-7-weatherization-health-and-safety" TargetMode="External"/><Relationship Id="rId71" Type="http://schemas.openxmlformats.org/officeDocument/2006/relationships/ctrlProp" Target="../ctrlProps/ctrlProp343.xml"/><Relationship Id="rId92" Type="http://schemas.openxmlformats.org/officeDocument/2006/relationships/ctrlProp" Target="../ctrlProps/ctrlProp364.xml"/><Relationship Id="rId2" Type="http://schemas.openxmlformats.org/officeDocument/2006/relationships/hyperlink" Target="Attic%20Floors-%20Unconditoned%20Attic%20SWS" TargetMode="External"/><Relationship Id="rId29" Type="http://schemas.openxmlformats.org/officeDocument/2006/relationships/ctrlProp" Target="../ctrlProps/ctrlProp301.xml"/><Relationship Id="rId24" Type="http://schemas.openxmlformats.org/officeDocument/2006/relationships/vmlDrawing" Target="../drawings/vmlDrawing6.vml"/><Relationship Id="rId40" Type="http://schemas.openxmlformats.org/officeDocument/2006/relationships/ctrlProp" Target="../ctrlProps/ctrlProp312.xml"/><Relationship Id="rId45" Type="http://schemas.openxmlformats.org/officeDocument/2006/relationships/ctrlProp" Target="../ctrlProps/ctrlProp317.xml"/><Relationship Id="rId66" Type="http://schemas.openxmlformats.org/officeDocument/2006/relationships/ctrlProp" Target="../ctrlProps/ctrlProp338.xml"/><Relationship Id="rId87" Type="http://schemas.openxmlformats.org/officeDocument/2006/relationships/ctrlProp" Target="../ctrlProps/ctrlProp359.xml"/><Relationship Id="rId110" Type="http://schemas.openxmlformats.org/officeDocument/2006/relationships/ctrlProp" Target="../ctrlProps/ctrlProp382.xml"/><Relationship Id="rId115" Type="http://schemas.openxmlformats.org/officeDocument/2006/relationships/ctrlProp" Target="../ctrlProps/ctrlProp387.xml"/><Relationship Id="rId61" Type="http://schemas.openxmlformats.org/officeDocument/2006/relationships/ctrlProp" Target="../ctrlProps/ctrlProp333.xml"/><Relationship Id="rId82" Type="http://schemas.openxmlformats.org/officeDocument/2006/relationships/ctrlProp" Target="../ctrlProps/ctrlProp354.xml"/><Relationship Id="rId19" Type="http://schemas.openxmlformats.org/officeDocument/2006/relationships/hyperlink" Target="https://sws.nrel.gov/spec/50108" TargetMode="External"/><Relationship Id="rId14" Type="http://schemas.openxmlformats.org/officeDocument/2006/relationships/hyperlink" Target="https://sws.nrel.gov/spec/501071" TargetMode="External"/><Relationship Id="rId30" Type="http://schemas.openxmlformats.org/officeDocument/2006/relationships/ctrlProp" Target="../ctrlProps/ctrlProp302.xml"/><Relationship Id="rId35" Type="http://schemas.openxmlformats.org/officeDocument/2006/relationships/ctrlProp" Target="../ctrlProps/ctrlProp307.xml"/><Relationship Id="rId56" Type="http://schemas.openxmlformats.org/officeDocument/2006/relationships/ctrlProp" Target="../ctrlProps/ctrlProp328.xml"/><Relationship Id="rId77" Type="http://schemas.openxmlformats.org/officeDocument/2006/relationships/ctrlProp" Target="../ctrlProps/ctrlProp349.xml"/><Relationship Id="rId100" Type="http://schemas.openxmlformats.org/officeDocument/2006/relationships/ctrlProp" Target="../ctrlProps/ctrlProp372.xml"/><Relationship Id="rId105" Type="http://schemas.openxmlformats.org/officeDocument/2006/relationships/ctrlProp" Target="../ctrlProps/ctrlProp377.xml"/><Relationship Id="rId8" Type="http://schemas.openxmlformats.org/officeDocument/2006/relationships/hyperlink" Target="https://sws.nrel.gov/spec/40103" TargetMode="External"/><Relationship Id="rId51" Type="http://schemas.openxmlformats.org/officeDocument/2006/relationships/ctrlProp" Target="../ctrlProps/ctrlProp323.xml"/><Relationship Id="rId72" Type="http://schemas.openxmlformats.org/officeDocument/2006/relationships/ctrlProp" Target="../ctrlProps/ctrlProp344.xml"/><Relationship Id="rId93" Type="http://schemas.openxmlformats.org/officeDocument/2006/relationships/ctrlProp" Target="../ctrlProps/ctrlProp365.xml"/><Relationship Id="rId98" Type="http://schemas.openxmlformats.org/officeDocument/2006/relationships/ctrlProp" Target="../ctrlProps/ctrlProp370.xml"/><Relationship Id="rId3" Type="http://schemas.openxmlformats.org/officeDocument/2006/relationships/hyperlink" Target="https://sws.nrel.gov/spec/40103" TargetMode="External"/><Relationship Id="rId25" Type="http://schemas.openxmlformats.org/officeDocument/2006/relationships/ctrlProp" Target="../ctrlProps/ctrlProp297.xml"/><Relationship Id="rId46" Type="http://schemas.openxmlformats.org/officeDocument/2006/relationships/ctrlProp" Target="../ctrlProps/ctrlProp318.xml"/><Relationship Id="rId67" Type="http://schemas.openxmlformats.org/officeDocument/2006/relationships/ctrlProp" Target="../ctrlProps/ctrlProp339.xml"/><Relationship Id="rId116" Type="http://schemas.openxmlformats.org/officeDocument/2006/relationships/ctrlProp" Target="../ctrlProps/ctrlProp388.xml"/><Relationship Id="rId20" Type="http://schemas.openxmlformats.org/officeDocument/2006/relationships/hyperlink" Target="https://sws.nrel.gov/spec/703012" TargetMode="External"/><Relationship Id="rId41" Type="http://schemas.openxmlformats.org/officeDocument/2006/relationships/ctrlProp" Target="../ctrlProps/ctrlProp313.xml"/><Relationship Id="rId62" Type="http://schemas.openxmlformats.org/officeDocument/2006/relationships/ctrlProp" Target="../ctrlProps/ctrlProp334.xml"/><Relationship Id="rId83" Type="http://schemas.openxmlformats.org/officeDocument/2006/relationships/ctrlProp" Target="../ctrlProps/ctrlProp355.xml"/><Relationship Id="rId88" Type="http://schemas.openxmlformats.org/officeDocument/2006/relationships/ctrlProp" Target="../ctrlProps/ctrlProp360.xml"/><Relationship Id="rId111" Type="http://schemas.openxmlformats.org/officeDocument/2006/relationships/ctrlProp" Target="../ctrlProps/ctrlProp383.xml"/><Relationship Id="rId15" Type="http://schemas.openxmlformats.org/officeDocument/2006/relationships/hyperlink" Target="https://sws.nrel.gov/spec/402021" TargetMode="External"/><Relationship Id="rId36" Type="http://schemas.openxmlformats.org/officeDocument/2006/relationships/ctrlProp" Target="../ctrlProps/ctrlProp308.xml"/><Relationship Id="rId57" Type="http://schemas.openxmlformats.org/officeDocument/2006/relationships/ctrlProp" Target="../ctrlProps/ctrlProp329.xml"/><Relationship Id="rId106" Type="http://schemas.openxmlformats.org/officeDocument/2006/relationships/ctrlProp" Target="../ctrlProps/ctrlProp378.xml"/></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401.xml"/><Relationship Id="rId21" Type="http://schemas.openxmlformats.org/officeDocument/2006/relationships/ctrlProp" Target="../ctrlProps/ctrlProp396.xml"/><Relationship Id="rId42" Type="http://schemas.openxmlformats.org/officeDocument/2006/relationships/ctrlProp" Target="../ctrlProps/ctrlProp417.xml"/><Relationship Id="rId47" Type="http://schemas.openxmlformats.org/officeDocument/2006/relationships/ctrlProp" Target="../ctrlProps/ctrlProp422.xml"/><Relationship Id="rId63" Type="http://schemas.openxmlformats.org/officeDocument/2006/relationships/ctrlProp" Target="../ctrlProps/ctrlProp438.xml"/><Relationship Id="rId68" Type="http://schemas.openxmlformats.org/officeDocument/2006/relationships/ctrlProp" Target="../ctrlProps/ctrlProp443.xml"/><Relationship Id="rId16" Type="http://schemas.openxmlformats.org/officeDocument/2006/relationships/vmlDrawing" Target="../drawings/vmlDrawing7.vml"/><Relationship Id="rId11" Type="http://schemas.openxmlformats.org/officeDocument/2006/relationships/hyperlink" Target="https://sws.nrel.gov/spec/50108" TargetMode="External"/><Relationship Id="rId24" Type="http://schemas.openxmlformats.org/officeDocument/2006/relationships/ctrlProp" Target="../ctrlProps/ctrlProp399.xml"/><Relationship Id="rId32" Type="http://schemas.openxmlformats.org/officeDocument/2006/relationships/ctrlProp" Target="../ctrlProps/ctrlProp407.xml"/><Relationship Id="rId37" Type="http://schemas.openxmlformats.org/officeDocument/2006/relationships/ctrlProp" Target="../ctrlProps/ctrlProp412.xml"/><Relationship Id="rId40" Type="http://schemas.openxmlformats.org/officeDocument/2006/relationships/ctrlProp" Target="../ctrlProps/ctrlProp415.xml"/><Relationship Id="rId45" Type="http://schemas.openxmlformats.org/officeDocument/2006/relationships/ctrlProp" Target="../ctrlProps/ctrlProp420.xml"/><Relationship Id="rId53" Type="http://schemas.openxmlformats.org/officeDocument/2006/relationships/ctrlProp" Target="../ctrlProps/ctrlProp428.xml"/><Relationship Id="rId58" Type="http://schemas.openxmlformats.org/officeDocument/2006/relationships/ctrlProp" Target="../ctrlProps/ctrlProp433.xml"/><Relationship Id="rId66" Type="http://schemas.openxmlformats.org/officeDocument/2006/relationships/ctrlProp" Target="../ctrlProps/ctrlProp441.xml"/><Relationship Id="rId74" Type="http://schemas.openxmlformats.org/officeDocument/2006/relationships/ctrlProp" Target="../ctrlProps/ctrlProp449.xml"/><Relationship Id="rId79" Type="http://schemas.openxmlformats.org/officeDocument/2006/relationships/ctrlProp" Target="../ctrlProps/ctrlProp454.xml"/><Relationship Id="rId5" Type="http://schemas.openxmlformats.org/officeDocument/2006/relationships/hyperlink" Target="https://sws.nrel.gov/spec/703011" TargetMode="External"/><Relationship Id="rId61" Type="http://schemas.openxmlformats.org/officeDocument/2006/relationships/ctrlProp" Target="../ctrlProps/ctrlProp436.xml"/><Relationship Id="rId19" Type="http://schemas.openxmlformats.org/officeDocument/2006/relationships/ctrlProp" Target="../ctrlProps/ctrlProp394.xml"/><Relationship Id="rId14" Type="http://schemas.openxmlformats.org/officeDocument/2006/relationships/printerSettings" Target="../printerSettings/printerSettings16.bin"/><Relationship Id="rId22" Type="http://schemas.openxmlformats.org/officeDocument/2006/relationships/ctrlProp" Target="../ctrlProps/ctrlProp397.xml"/><Relationship Id="rId27" Type="http://schemas.openxmlformats.org/officeDocument/2006/relationships/ctrlProp" Target="../ctrlProps/ctrlProp402.xml"/><Relationship Id="rId30" Type="http://schemas.openxmlformats.org/officeDocument/2006/relationships/ctrlProp" Target="../ctrlProps/ctrlProp405.xml"/><Relationship Id="rId35" Type="http://schemas.openxmlformats.org/officeDocument/2006/relationships/ctrlProp" Target="../ctrlProps/ctrlProp410.xml"/><Relationship Id="rId43" Type="http://schemas.openxmlformats.org/officeDocument/2006/relationships/ctrlProp" Target="../ctrlProps/ctrlProp418.xml"/><Relationship Id="rId48" Type="http://schemas.openxmlformats.org/officeDocument/2006/relationships/ctrlProp" Target="../ctrlProps/ctrlProp423.xml"/><Relationship Id="rId56" Type="http://schemas.openxmlformats.org/officeDocument/2006/relationships/ctrlProp" Target="../ctrlProps/ctrlProp431.xml"/><Relationship Id="rId64" Type="http://schemas.openxmlformats.org/officeDocument/2006/relationships/ctrlProp" Target="../ctrlProps/ctrlProp439.xml"/><Relationship Id="rId69" Type="http://schemas.openxmlformats.org/officeDocument/2006/relationships/ctrlProp" Target="../ctrlProps/ctrlProp444.xml"/><Relationship Id="rId77" Type="http://schemas.openxmlformats.org/officeDocument/2006/relationships/ctrlProp" Target="../ctrlProps/ctrlProp452.xml"/><Relationship Id="rId8" Type="http://schemas.openxmlformats.org/officeDocument/2006/relationships/hyperlink" Target="https://sws.nrel.gov/spec/3" TargetMode="External"/><Relationship Id="rId51" Type="http://schemas.openxmlformats.org/officeDocument/2006/relationships/ctrlProp" Target="../ctrlProps/ctrlProp426.xml"/><Relationship Id="rId72" Type="http://schemas.openxmlformats.org/officeDocument/2006/relationships/ctrlProp" Target="../ctrlProps/ctrlProp447.xml"/><Relationship Id="rId3" Type="http://schemas.openxmlformats.org/officeDocument/2006/relationships/hyperlink" Target="https://sws.nrel.gov/spec/702011" TargetMode="External"/><Relationship Id="rId12" Type="http://schemas.openxmlformats.org/officeDocument/2006/relationships/hyperlink" Target="https://sws.nrel.gov/spec/40103" TargetMode="External"/><Relationship Id="rId17" Type="http://schemas.openxmlformats.org/officeDocument/2006/relationships/ctrlProp" Target="../ctrlProps/ctrlProp392.xml"/><Relationship Id="rId25" Type="http://schemas.openxmlformats.org/officeDocument/2006/relationships/ctrlProp" Target="../ctrlProps/ctrlProp400.xml"/><Relationship Id="rId33" Type="http://schemas.openxmlformats.org/officeDocument/2006/relationships/ctrlProp" Target="../ctrlProps/ctrlProp408.xml"/><Relationship Id="rId38" Type="http://schemas.openxmlformats.org/officeDocument/2006/relationships/ctrlProp" Target="../ctrlProps/ctrlProp413.xml"/><Relationship Id="rId46" Type="http://schemas.openxmlformats.org/officeDocument/2006/relationships/ctrlProp" Target="../ctrlProps/ctrlProp421.xml"/><Relationship Id="rId59" Type="http://schemas.openxmlformats.org/officeDocument/2006/relationships/ctrlProp" Target="../ctrlProps/ctrlProp434.xml"/><Relationship Id="rId67" Type="http://schemas.openxmlformats.org/officeDocument/2006/relationships/ctrlProp" Target="../ctrlProps/ctrlProp442.xml"/><Relationship Id="rId20" Type="http://schemas.openxmlformats.org/officeDocument/2006/relationships/ctrlProp" Target="../ctrlProps/ctrlProp395.xml"/><Relationship Id="rId41" Type="http://schemas.openxmlformats.org/officeDocument/2006/relationships/ctrlProp" Target="../ctrlProps/ctrlProp416.xml"/><Relationship Id="rId54" Type="http://schemas.openxmlformats.org/officeDocument/2006/relationships/ctrlProp" Target="../ctrlProps/ctrlProp429.xml"/><Relationship Id="rId62" Type="http://schemas.openxmlformats.org/officeDocument/2006/relationships/ctrlProp" Target="../ctrlProps/ctrlProp437.xml"/><Relationship Id="rId70" Type="http://schemas.openxmlformats.org/officeDocument/2006/relationships/ctrlProp" Target="../ctrlProps/ctrlProp445.xml"/><Relationship Id="rId75" Type="http://schemas.openxmlformats.org/officeDocument/2006/relationships/ctrlProp" Target="../ctrlProps/ctrlProp450.xml"/><Relationship Id="rId1" Type="http://schemas.openxmlformats.org/officeDocument/2006/relationships/hyperlink" Target="Attic%20Floors-%20Unconditoned%20Attic%20SWS" TargetMode="External"/><Relationship Id="rId6" Type="http://schemas.openxmlformats.org/officeDocument/2006/relationships/hyperlink" Target="https://www.energy.gov/scep/wap/articles/weatherization-program-notice-22-7-weatherization-health-and-safety" TargetMode="External"/><Relationship Id="rId15" Type="http://schemas.openxmlformats.org/officeDocument/2006/relationships/drawing" Target="../drawings/drawing12.xml"/><Relationship Id="rId23" Type="http://schemas.openxmlformats.org/officeDocument/2006/relationships/ctrlProp" Target="../ctrlProps/ctrlProp398.xml"/><Relationship Id="rId28" Type="http://schemas.openxmlformats.org/officeDocument/2006/relationships/ctrlProp" Target="../ctrlProps/ctrlProp403.xml"/><Relationship Id="rId36" Type="http://schemas.openxmlformats.org/officeDocument/2006/relationships/ctrlProp" Target="../ctrlProps/ctrlProp411.xml"/><Relationship Id="rId49" Type="http://schemas.openxmlformats.org/officeDocument/2006/relationships/ctrlProp" Target="../ctrlProps/ctrlProp424.xml"/><Relationship Id="rId57" Type="http://schemas.openxmlformats.org/officeDocument/2006/relationships/ctrlProp" Target="../ctrlProps/ctrlProp432.xml"/><Relationship Id="rId10" Type="http://schemas.openxmlformats.org/officeDocument/2006/relationships/hyperlink" Target="https://sws.nrel.gov/spec/703012" TargetMode="External"/><Relationship Id="rId31" Type="http://schemas.openxmlformats.org/officeDocument/2006/relationships/ctrlProp" Target="../ctrlProps/ctrlProp406.xml"/><Relationship Id="rId44" Type="http://schemas.openxmlformats.org/officeDocument/2006/relationships/ctrlProp" Target="../ctrlProps/ctrlProp419.xml"/><Relationship Id="rId52" Type="http://schemas.openxmlformats.org/officeDocument/2006/relationships/ctrlProp" Target="../ctrlProps/ctrlProp427.xml"/><Relationship Id="rId60" Type="http://schemas.openxmlformats.org/officeDocument/2006/relationships/ctrlProp" Target="../ctrlProps/ctrlProp435.xml"/><Relationship Id="rId65" Type="http://schemas.openxmlformats.org/officeDocument/2006/relationships/ctrlProp" Target="../ctrlProps/ctrlProp440.xml"/><Relationship Id="rId73" Type="http://schemas.openxmlformats.org/officeDocument/2006/relationships/ctrlProp" Target="../ctrlProps/ctrlProp448.xml"/><Relationship Id="rId78" Type="http://schemas.openxmlformats.org/officeDocument/2006/relationships/ctrlProp" Target="../ctrlProps/ctrlProp453.xml"/><Relationship Id="rId4" Type="http://schemas.openxmlformats.org/officeDocument/2006/relationships/hyperlink" Target="https://sws.nrel.gov/spec/302019" TargetMode="External"/><Relationship Id="rId9" Type="http://schemas.openxmlformats.org/officeDocument/2006/relationships/hyperlink" Target="https://sws.nrel.gov/spec/50106" TargetMode="External"/><Relationship Id="rId13" Type="http://schemas.openxmlformats.org/officeDocument/2006/relationships/hyperlink" Target="https://sws.nrel.gov/spec/701011" TargetMode="External"/><Relationship Id="rId18" Type="http://schemas.openxmlformats.org/officeDocument/2006/relationships/ctrlProp" Target="../ctrlProps/ctrlProp393.xml"/><Relationship Id="rId39" Type="http://schemas.openxmlformats.org/officeDocument/2006/relationships/ctrlProp" Target="../ctrlProps/ctrlProp414.xml"/><Relationship Id="rId34" Type="http://schemas.openxmlformats.org/officeDocument/2006/relationships/ctrlProp" Target="../ctrlProps/ctrlProp409.xml"/><Relationship Id="rId50" Type="http://schemas.openxmlformats.org/officeDocument/2006/relationships/ctrlProp" Target="../ctrlProps/ctrlProp425.xml"/><Relationship Id="rId55" Type="http://schemas.openxmlformats.org/officeDocument/2006/relationships/ctrlProp" Target="../ctrlProps/ctrlProp430.xml"/><Relationship Id="rId76" Type="http://schemas.openxmlformats.org/officeDocument/2006/relationships/ctrlProp" Target="../ctrlProps/ctrlProp451.xml"/><Relationship Id="rId7" Type="http://schemas.openxmlformats.org/officeDocument/2006/relationships/hyperlink" Target="https://sws.nrel.gov/spec/701031" TargetMode="External"/><Relationship Id="rId71" Type="http://schemas.openxmlformats.org/officeDocument/2006/relationships/ctrlProp" Target="../ctrlProps/ctrlProp446.xml"/><Relationship Id="rId2" Type="http://schemas.openxmlformats.org/officeDocument/2006/relationships/hyperlink" Target="https://sws.nrel.gov/spec/702011" TargetMode="External"/><Relationship Id="rId29" Type="http://schemas.openxmlformats.org/officeDocument/2006/relationships/ctrlProp" Target="../ctrlProps/ctrlProp404.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462.xml"/><Relationship Id="rId21" Type="http://schemas.openxmlformats.org/officeDocument/2006/relationships/ctrlProp" Target="../ctrlProps/ctrlProp457.xml"/><Relationship Id="rId42" Type="http://schemas.openxmlformats.org/officeDocument/2006/relationships/ctrlProp" Target="../ctrlProps/ctrlProp478.xml"/><Relationship Id="rId47" Type="http://schemas.openxmlformats.org/officeDocument/2006/relationships/ctrlProp" Target="../ctrlProps/ctrlProp483.xml"/><Relationship Id="rId63" Type="http://schemas.openxmlformats.org/officeDocument/2006/relationships/ctrlProp" Target="../ctrlProps/ctrlProp499.xml"/><Relationship Id="rId68" Type="http://schemas.openxmlformats.org/officeDocument/2006/relationships/ctrlProp" Target="../ctrlProps/ctrlProp504.xml"/><Relationship Id="rId84" Type="http://schemas.openxmlformats.org/officeDocument/2006/relationships/ctrlProp" Target="../ctrlProps/ctrlProp520.xml"/><Relationship Id="rId89" Type="http://schemas.openxmlformats.org/officeDocument/2006/relationships/ctrlProp" Target="../ctrlProps/ctrlProp525.xml"/><Relationship Id="rId16" Type="http://schemas.openxmlformats.org/officeDocument/2006/relationships/printerSettings" Target="../printerSettings/printerSettings17.bin"/><Relationship Id="rId11" Type="http://schemas.openxmlformats.org/officeDocument/2006/relationships/hyperlink" Target="https://sws.nrel.gov/spec/703012" TargetMode="External"/><Relationship Id="rId32" Type="http://schemas.openxmlformats.org/officeDocument/2006/relationships/ctrlProp" Target="../ctrlProps/ctrlProp468.xml"/><Relationship Id="rId37" Type="http://schemas.openxmlformats.org/officeDocument/2006/relationships/ctrlProp" Target="../ctrlProps/ctrlProp473.xml"/><Relationship Id="rId53" Type="http://schemas.openxmlformats.org/officeDocument/2006/relationships/ctrlProp" Target="../ctrlProps/ctrlProp489.xml"/><Relationship Id="rId58" Type="http://schemas.openxmlformats.org/officeDocument/2006/relationships/ctrlProp" Target="../ctrlProps/ctrlProp494.xml"/><Relationship Id="rId74" Type="http://schemas.openxmlformats.org/officeDocument/2006/relationships/ctrlProp" Target="../ctrlProps/ctrlProp510.xml"/><Relationship Id="rId79" Type="http://schemas.openxmlformats.org/officeDocument/2006/relationships/ctrlProp" Target="../ctrlProps/ctrlProp515.xml"/><Relationship Id="rId5" Type="http://schemas.openxmlformats.org/officeDocument/2006/relationships/hyperlink" Target="https://sws.nrel.gov/spec/701031" TargetMode="External"/><Relationship Id="rId90" Type="http://schemas.openxmlformats.org/officeDocument/2006/relationships/ctrlProp" Target="../ctrlProps/ctrlProp526.xml"/><Relationship Id="rId95" Type="http://schemas.openxmlformats.org/officeDocument/2006/relationships/ctrlProp" Target="../ctrlProps/ctrlProp531.xml"/><Relationship Id="rId22" Type="http://schemas.openxmlformats.org/officeDocument/2006/relationships/ctrlProp" Target="../ctrlProps/ctrlProp458.xml"/><Relationship Id="rId27" Type="http://schemas.openxmlformats.org/officeDocument/2006/relationships/ctrlProp" Target="../ctrlProps/ctrlProp463.xml"/><Relationship Id="rId43" Type="http://schemas.openxmlformats.org/officeDocument/2006/relationships/ctrlProp" Target="../ctrlProps/ctrlProp479.xml"/><Relationship Id="rId48" Type="http://schemas.openxmlformats.org/officeDocument/2006/relationships/ctrlProp" Target="../ctrlProps/ctrlProp484.xml"/><Relationship Id="rId64" Type="http://schemas.openxmlformats.org/officeDocument/2006/relationships/ctrlProp" Target="../ctrlProps/ctrlProp500.xml"/><Relationship Id="rId69" Type="http://schemas.openxmlformats.org/officeDocument/2006/relationships/ctrlProp" Target="../ctrlProps/ctrlProp505.xml"/><Relationship Id="rId8" Type="http://schemas.openxmlformats.org/officeDocument/2006/relationships/hyperlink" Target="https://sws.nrel.gov/spec/501071" TargetMode="External"/><Relationship Id="rId51" Type="http://schemas.openxmlformats.org/officeDocument/2006/relationships/ctrlProp" Target="../ctrlProps/ctrlProp487.xml"/><Relationship Id="rId72" Type="http://schemas.openxmlformats.org/officeDocument/2006/relationships/ctrlProp" Target="../ctrlProps/ctrlProp508.xml"/><Relationship Id="rId80" Type="http://schemas.openxmlformats.org/officeDocument/2006/relationships/ctrlProp" Target="../ctrlProps/ctrlProp516.xml"/><Relationship Id="rId85" Type="http://schemas.openxmlformats.org/officeDocument/2006/relationships/ctrlProp" Target="../ctrlProps/ctrlProp521.xml"/><Relationship Id="rId93" Type="http://schemas.openxmlformats.org/officeDocument/2006/relationships/ctrlProp" Target="../ctrlProps/ctrlProp529.xml"/><Relationship Id="rId3" Type="http://schemas.openxmlformats.org/officeDocument/2006/relationships/hyperlink" Target="https://sws.nrel.gov/spec/702011" TargetMode="External"/><Relationship Id="rId12" Type="http://schemas.openxmlformats.org/officeDocument/2006/relationships/hyperlink" Target="https://sws.nrel.gov/spec/703011" TargetMode="External"/><Relationship Id="rId17" Type="http://schemas.openxmlformats.org/officeDocument/2006/relationships/drawing" Target="../drawings/drawing13.xml"/><Relationship Id="rId25" Type="http://schemas.openxmlformats.org/officeDocument/2006/relationships/ctrlProp" Target="../ctrlProps/ctrlProp461.xml"/><Relationship Id="rId33" Type="http://schemas.openxmlformats.org/officeDocument/2006/relationships/ctrlProp" Target="../ctrlProps/ctrlProp469.xml"/><Relationship Id="rId38" Type="http://schemas.openxmlformats.org/officeDocument/2006/relationships/ctrlProp" Target="../ctrlProps/ctrlProp474.xml"/><Relationship Id="rId46" Type="http://schemas.openxmlformats.org/officeDocument/2006/relationships/ctrlProp" Target="../ctrlProps/ctrlProp482.xml"/><Relationship Id="rId59" Type="http://schemas.openxmlformats.org/officeDocument/2006/relationships/ctrlProp" Target="../ctrlProps/ctrlProp495.xml"/><Relationship Id="rId67" Type="http://schemas.openxmlformats.org/officeDocument/2006/relationships/ctrlProp" Target="../ctrlProps/ctrlProp503.xml"/><Relationship Id="rId20" Type="http://schemas.openxmlformats.org/officeDocument/2006/relationships/ctrlProp" Target="../ctrlProps/ctrlProp456.xml"/><Relationship Id="rId41" Type="http://schemas.openxmlformats.org/officeDocument/2006/relationships/ctrlProp" Target="../ctrlProps/ctrlProp477.xml"/><Relationship Id="rId54" Type="http://schemas.openxmlformats.org/officeDocument/2006/relationships/ctrlProp" Target="../ctrlProps/ctrlProp490.xml"/><Relationship Id="rId62" Type="http://schemas.openxmlformats.org/officeDocument/2006/relationships/ctrlProp" Target="../ctrlProps/ctrlProp498.xml"/><Relationship Id="rId70" Type="http://schemas.openxmlformats.org/officeDocument/2006/relationships/ctrlProp" Target="../ctrlProps/ctrlProp506.xml"/><Relationship Id="rId75" Type="http://schemas.openxmlformats.org/officeDocument/2006/relationships/ctrlProp" Target="../ctrlProps/ctrlProp511.xml"/><Relationship Id="rId83" Type="http://schemas.openxmlformats.org/officeDocument/2006/relationships/ctrlProp" Target="../ctrlProps/ctrlProp519.xml"/><Relationship Id="rId88" Type="http://schemas.openxmlformats.org/officeDocument/2006/relationships/ctrlProp" Target="../ctrlProps/ctrlProp524.xml"/><Relationship Id="rId91" Type="http://schemas.openxmlformats.org/officeDocument/2006/relationships/ctrlProp" Target="../ctrlProps/ctrlProp527.xml"/><Relationship Id="rId96" Type="http://schemas.openxmlformats.org/officeDocument/2006/relationships/ctrlProp" Target="../ctrlProps/ctrlProp532.xml"/><Relationship Id="rId1" Type="http://schemas.openxmlformats.org/officeDocument/2006/relationships/hyperlink" Target="Attic%20Floors-%20Unconditoned%20Attic%20SWS" TargetMode="External"/><Relationship Id="rId6" Type="http://schemas.openxmlformats.org/officeDocument/2006/relationships/hyperlink" Target="https://sws.nrel.gov/spec/3" TargetMode="External"/><Relationship Id="rId15" Type="http://schemas.openxmlformats.org/officeDocument/2006/relationships/hyperlink" Target="https://sws.nrel.gov/spec/50108" TargetMode="External"/><Relationship Id="rId23" Type="http://schemas.openxmlformats.org/officeDocument/2006/relationships/ctrlProp" Target="../ctrlProps/ctrlProp459.xml"/><Relationship Id="rId28" Type="http://schemas.openxmlformats.org/officeDocument/2006/relationships/ctrlProp" Target="../ctrlProps/ctrlProp464.xml"/><Relationship Id="rId36" Type="http://schemas.openxmlformats.org/officeDocument/2006/relationships/ctrlProp" Target="../ctrlProps/ctrlProp472.xml"/><Relationship Id="rId49" Type="http://schemas.openxmlformats.org/officeDocument/2006/relationships/ctrlProp" Target="../ctrlProps/ctrlProp485.xml"/><Relationship Id="rId57" Type="http://schemas.openxmlformats.org/officeDocument/2006/relationships/ctrlProp" Target="../ctrlProps/ctrlProp493.xml"/><Relationship Id="rId10" Type="http://schemas.openxmlformats.org/officeDocument/2006/relationships/hyperlink" Target="https://sws.nrel.gov/spec/402021" TargetMode="External"/><Relationship Id="rId31" Type="http://schemas.openxmlformats.org/officeDocument/2006/relationships/ctrlProp" Target="../ctrlProps/ctrlProp467.xml"/><Relationship Id="rId44" Type="http://schemas.openxmlformats.org/officeDocument/2006/relationships/ctrlProp" Target="../ctrlProps/ctrlProp480.xml"/><Relationship Id="rId52" Type="http://schemas.openxmlformats.org/officeDocument/2006/relationships/ctrlProp" Target="../ctrlProps/ctrlProp488.xml"/><Relationship Id="rId60" Type="http://schemas.openxmlformats.org/officeDocument/2006/relationships/ctrlProp" Target="../ctrlProps/ctrlProp496.xml"/><Relationship Id="rId65" Type="http://schemas.openxmlformats.org/officeDocument/2006/relationships/ctrlProp" Target="../ctrlProps/ctrlProp501.xml"/><Relationship Id="rId73" Type="http://schemas.openxmlformats.org/officeDocument/2006/relationships/ctrlProp" Target="../ctrlProps/ctrlProp509.xml"/><Relationship Id="rId78" Type="http://schemas.openxmlformats.org/officeDocument/2006/relationships/ctrlProp" Target="../ctrlProps/ctrlProp514.xml"/><Relationship Id="rId81" Type="http://schemas.openxmlformats.org/officeDocument/2006/relationships/ctrlProp" Target="../ctrlProps/ctrlProp517.xml"/><Relationship Id="rId86" Type="http://schemas.openxmlformats.org/officeDocument/2006/relationships/ctrlProp" Target="../ctrlProps/ctrlProp522.xml"/><Relationship Id="rId94" Type="http://schemas.openxmlformats.org/officeDocument/2006/relationships/ctrlProp" Target="../ctrlProps/ctrlProp530.xml"/><Relationship Id="rId4" Type="http://schemas.openxmlformats.org/officeDocument/2006/relationships/hyperlink" Target="https://www.energy.gov/scep/wap/articles/weatherization-program-notice-22-7-weatherization-health-and-safety"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701011" TargetMode="External"/><Relationship Id="rId18" Type="http://schemas.openxmlformats.org/officeDocument/2006/relationships/vmlDrawing" Target="../drawings/vmlDrawing8.vml"/><Relationship Id="rId39" Type="http://schemas.openxmlformats.org/officeDocument/2006/relationships/ctrlProp" Target="../ctrlProps/ctrlProp475.xml"/><Relationship Id="rId34" Type="http://schemas.openxmlformats.org/officeDocument/2006/relationships/ctrlProp" Target="../ctrlProps/ctrlProp470.xml"/><Relationship Id="rId50" Type="http://schemas.openxmlformats.org/officeDocument/2006/relationships/ctrlProp" Target="../ctrlProps/ctrlProp486.xml"/><Relationship Id="rId55" Type="http://schemas.openxmlformats.org/officeDocument/2006/relationships/ctrlProp" Target="../ctrlProps/ctrlProp491.xml"/><Relationship Id="rId76" Type="http://schemas.openxmlformats.org/officeDocument/2006/relationships/ctrlProp" Target="../ctrlProps/ctrlProp512.xml"/><Relationship Id="rId7" Type="http://schemas.openxmlformats.org/officeDocument/2006/relationships/hyperlink" Target="https://sws.nrel.gov/spec/50106" TargetMode="External"/><Relationship Id="rId71" Type="http://schemas.openxmlformats.org/officeDocument/2006/relationships/ctrlProp" Target="../ctrlProps/ctrlProp507.xml"/><Relationship Id="rId92" Type="http://schemas.openxmlformats.org/officeDocument/2006/relationships/ctrlProp" Target="../ctrlProps/ctrlProp528.xml"/><Relationship Id="rId2" Type="http://schemas.openxmlformats.org/officeDocument/2006/relationships/hyperlink" Target="https://sws.nrel.gov/spec/702011" TargetMode="External"/><Relationship Id="rId29" Type="http://schemas.openxmlformats.org/officeDocument/2006/relationships/ctrlProp" Target="../ctrlProps/ctrlProp465.xml"/><Relationship Id="rId24" Type="http://schemas.openxmlformats.org/officeDocument/2006/relationships/ctrlProp" Target="../ctrlProps/ctrlProp460.xml"/><Relationship Id="rId40" Type="http://schemas.openxmlformats.org/officeDocument/2006/relationships/ctrlProp" Target="../ctrlProps/ctrlProp476.xml"/><Relationship Id="rId45" Type="http://schemas.openxmlformats.org/officeDocument/2006/relationships/ctrlProp" Target="../ctrlProps/ctrlProp481.xml"/><Relationship Id="rId66" Type="http://schemas.openxmlformats.org/officeDocument/2006/relationships/ctrlProp" Target="../ctrlProps/ctrlProp502.xml"/><Relationship Id="rId87" Type="http://schemas.openxmlformats.org/officeDocument/2006/relationships/ctrlProp" Target="../ctrlProps/ctrlProp523.xml"/><Relationship Id="rId61" Type="http://schemas.openxmlformats.org/officeDocument/2006/relationships/ctrlProp" Target="../ctrlProps/ctrlProp497.xml"/><Relationship Id="rId82" Type="http://schemas.openxmlformats.org/officeDocument/2006/relationships/ctrlProp" Target="../ctrlProps/ctrlProp518.xml"/><Relationship Id="rId19" Type="http://schemas.openxmlformats.org/officeDocument/2006/relationships/ctrlProp" Target="../ctrlProps/ctrlProp455.xml"/><Relationship Id="rId14" Type="http://schemas.openxmlformats.org/officeDocument/2006/relationships/hyperlink" Target="https://sws.nrel.gov/spec/701031" TargetMode="External"/><Relationship Id="rId30" Type="http://schemas.openxmlformats.org/officeDocument/2006/relationships/ctrlProp" Target="../ctrlProps/ctrlProp466.xml"/><Relationship Id="rId35" Type="http://schemas.openxmlformats.org/officeDocument/2006/relationships/ctrlProp" Target="../ctrlProps/ctrlProp471.xml"/><Relationship Id="rId56" Type="http://schemas.openxmlformats.org/officeDocument/2006/relationships/ctrlProp" Target="../ctrlProps/ctrlProp492.xml"/><Relationship Id="rId77" Type="http://schemas.openxmlformats.org/officeDocument/2006/relationships/ctrlProp" Target="../ctrlProps/ctrlProp513.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building-center.org/" TargetMode="External"/><Relationship Id="rId2" Type="http://schemas.openxmlformats.org/officeDocument/2006/relationships/hyperlink" Target="http://www.nrel.gov/docs/fy06osti/38238.pdf" TargetMode="External"/><Relationship Id="rId1" Type="http://schemas.openxmlformats.org/officeDocument/2006/relationships/hyperlink" Target="http://www.nrel.gov/docs/fy06osti/38238.pdf" TargetMode="External"/><Relationship Id="rId5" Type="http://schemas.openxmlformats.org/officeDocument/2006/relationships/printerSettings" Target="../printerSettings/printerSettings8.bin"/><Relationship Id="rId4" Type="http://schemas.openxmlformats.org/officeDocument/2006/relationships/hyperlink" Target="https://www.energy.gov/scep/wap/articles/weatherization-program-notice-23-6-revised-energy-audit-approval-procedur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0"/>
  <sheetViews>
    <sheetView showGridLines="0" workbookViewId="0">
      <selection activeCell="C9" sqref="C9"/>
    </sheetView>
  </sheetViews>
  <sheetFormatPr defaultColWidth="9.140625" defaultRowHeight="12.75" x14ac:dyDescent="0.2"/>
  <cols>
    <col min="1" max="1" width="11.140625" style="1" bestFit="1" customWidth="1"/>
    <col min="2" max="2" width="17.140625" style="1" customWidth="1"/>
    <col min="3" max="3" width="16.85546875" style="1" bestFit="1" customWidth="1"/>
    <col min="4" max="16384" width="9.140625" style="1"/>
  </cols>
  <sheetData>
    <row r="1" spans="1:10" s="12" customFormat="1" ht="25.5" x14ac:dyDescent="0.2">
      <c r="A1" s="368" t="s">
        <v>198</v>
      </c>
      <c r="B1" s="659"/>
      <c r="C1" s="659"/>
      <c r="D1" s="659"/>
      <c r="E1" s="659"/>
      <c r="F1" s="659"/>
      <c r="G1" s="659"/>
      <c r="H1" s="659"/>
      <c r="I1" s="659"/>
      <c r="J1" s="11"/>
    </row>
    <row r="2" spans="1:10" s="12" customFormat="1" ht="35.1" customHeight="1" x14ac:dyDescent="0.2">
      <c r="A2" s="660" t="s">
        <v>199</v>
      </c>
      <c r="B2" s="660"/>
      <c r="C2" s="660"/>
      <c r="D2" s="660"/>
      <c r="E2" s="660"/>
      <c r="F2" s="660"/>
      <c r="G2" s="660"/>
      <c r="H2" s="660"/>
      <c r="I2" s="660"/>
    </row>
    <row r="3" spans="1:10" s="12" customFormat="1" ht="35.1" customHeight="1" x14ac:dyDescent="0.2">
      <c r="A3" s="369" t="s">
        <v>200</v>
      </c>
      <c r="B3" s="370"/>
      <c r="C3" s="369" t="s">
        <v>278</v>
      </c>
      <c r="D3" s="662"/>
      <c r="E3" s="662"/>
      <c r="F3" s="662"/>
      <c r="G3" s="662"/>
      <c r="H3" s="662"/>
      <c r="I3" s="662"/>
    </row>
    <row r="4" spans="1:10" s="12" customFormat="1" ht="35.1" customHeight="1" x14ac:dyDescent="0.2">
      <c r="A4" s="369" t="s">
        <v>296</v>
      </c>
      <c r="B4" s="371"/>
      <c r="C4" s="369" t="s">
        <v>392</v>
      </c>
      <c r="D4" s="662"/>
      <c r="E4" s="662"/>
      <c r="F4" s="662"/>
      <c r="G4" s="662"/>
      <c r="H4" s="662"/>
      <c r="I4" s="662"/>
    </row>
    <row r="5" spans="1:10" ht="35.1" customHeight="1" x14ac:dyDescent="0.2">
      <c r="A5" s="369" t="s">
        <v>398</v>
      </c>
      <c r="B5" s="372"/>
      <c r="C5" s="661"/>
      <c r="D5" s="661"/>
      <c r="E5" s="661"/>
      <c r="F5" s="661"/>
      <c r="G5" s="661"/>
      <c r="H5" s="661"/>
      <c r="I5" s="661"/>
    </row>
    <row r="7" spans="1:10" ht="14.1" customHeight="1" x14ac:dyDescent="0.2"/>
    <row r="8" spans="1:10" ht="14.1" customHeight="1" x14ac:dyDescent="0.2">
      <c r="B8" s="246" t="s">
        <v>646</v>
      </c>
      <c r="C8" s="247">
        <v>46134</v>
      </c>
    </row>
    <row r="13" spans="1:10" ht="14.1" customHeight="1" x14ac:dyDescent="0.2"/>
    <row r="14" spans="1:10" ht="14.1" customHeight="1" x14ac:dyDescent="0.2"/>
    <row r="18" spans="3:3" ht="14.25" customHeight="1" x14ac:dyDescent="0.2"/>
    <row r="22" spans="3:3" x14ac:dyDescent="0.2">
      <c r="C22" s="9"/>
    </row>
    <row r="23" spans="3:3" x14ac:dyDescent="0.2">
      <c r="C23" s="9"/>
    </row>
    <row r="39" ht="15.75" customHeight="1" x14ac:dyDescent="0.2"/>
    <row r="40" ht="13.5" customHeight="1" x14ac:dyDescent="0.2"/>
  </sheetData>
  <sheetProtection selectLockedCells="1" autoFilter="0"/>
  <mergeCells count="5">
    <mergeCell ref="B1:I1"/>
    <mergeCell ref="A2:I2"/>
    <mergeCell ref="C5:I5"/>
    <mergeCell ref="D3:I3"/>
    <mergeCell ref="D4:I4"/>
  </mergeCells>
  <dataValidations count="5">
    <dataValidation allowBlank="1" showInputMessage="1" showErrorMessage="1" promptTitle="Head of Household Name" prompt="Enter the name of the head of household from the client application; enter first and last name." sqref="D3" xr:uid="{00000000-0002-0000-0000-000000000000}"/>
    <dataValidation allowBlank="1" showInputMessage="1" showErrorMessage="1" promptTitle="Job Number" prompt="Enter the job number/client ID/audit number for this client. " sqref="B3" xr:uid="{00000000-0002-0000-0000-000001000000}"/>
    <dataValidation allowBlank="1" showInputMessage="1" showErrorMessage="1" promptTitle="Date" prompt="Enter Date of Assessment _x000a_" sqref="B4" xr:uid="{00000000-0002-0000-0000-000002000000}"/>
    <dataValidation allowBlank="1" showInputMessage="1" showErrorMessage="1" promptTitle="Address" prompt="Enter Full Address for Client (Address. City, State)" sqref="D4" xr:uid="{00000000-0002-0000-0000-000003000000}"/>
    <dataValidation allowBlank="1" showInputMessage="1" showErrorMessage="1" promptTitle="Sq. Footage" prompt="Enter Sq. Footage from Assessment. _x000a_" sqref="B5" xr:uid="{00000000-0002-0000-0000-000004000000}"/>
  </dataValidations>
  <printOptions horizontalCentered="1"/>
  <pageMargins left="0.7" right="0.7" top="0.75" bottom="0.75" header="0.3" footer="0.3"/>
  <pageSetup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Subrecipient Name" prompt="Input the name of the Subrecipient doing the work on this client's home." xr:uid="{00000000-0002-0000-0000-000005000000}">
          <x14:formula1>
            <xm:f>'Agency-County'!$A$2:$A$22</xm:f>
          </x14:formula1>
          <xm:sqref>B1:I1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209"/>
  <sheetViews>
    <sheetView showGridLines="0" topLeftCell="A23" zoomScale="120" zoomScaleNormal="120" workbookViewId="0">
      <selection activeCell="AF24" sqref="AF24"/>
    </sheetView>
  </sheetViews>
  <sheetFormatPr defaultColWidth="9.140625" defaultRowHeight="15" x14ac:dyDescent="0.25"/>
  <cols>
    <col min="1" max="9" width="9.140625" style="3"/>
    <col min="10" max="10" width="11.140625" style="3" customWidth="1"/>
    <col min="11" max="11" width="8" style="3" customWidth="1"/>
    <col min="12" max="30" width="0" style="3" hidden="1" customWidth="1"/>
    <col min="31" max="16384" width="9.140625" style="3"/>
  </cols>
  <sheetData>
    <row r="1" spans="1:13" customFormat="1" ht="3.75" customHeight="1" thickBot="1" x14ac:dyDescent="0.3">
      <c r="A1" s="1028"/>
      <c r="B1" s="1028"/>
      <c r="C1" s="1028"/>
      <c r="D1" s="1028"/>
      <c r="E1" s="1028"/>
      <c r="F1" s="1028"/>
      <c r="G1" s="1028"/>
      <c r="H1" s="1028"/>
      <c r="I1" s="1028"/>
      <c r="J1" s="1028"/>
      <c r="K1" s="1028"/>
      <c r="L1" s="1028"/>
      <c r="M1" s="1028"/>
    </row>
    <row r="2" spans="1:13" x14ac:dyDescent="0.25">
      <c r="A2" s="297" t="s">
        <v>197</v>
      </c>
      <c r="B2" s="1065">
        <f>'Contact Info'!B3</f>
        <v>0</v>
      </c>
      <c r="C2" s="1065"/>
      <c r="D2" s="297" t="s">
        <v>196</v>
      </c>
      <c r="E2" s="1066">
        <f>'Contact Info'!D3</f>
        <v>0</v>
      </c>
      <c r="F2" s="1067"/>
      <c r="G2" s="1067"/>
      <c r="H2" s="1067"/>
      <c r="I2" s="1067"/>
      <c r="J2" s="1067"/>
      <c r="K2" s="1068"/>
    </row>
    <row r="3" spans="1:13" x14ac:dyDescent="0.25">
      <c r="A3" s="1075"/>
      <c r="B3" s="1075"/>
      <c r="C3" s="1075"/>
      <c r="D3" s="1075"/>
      <c r="E3" s="1075"/>
      <c r="F3" s="1075"/>
      <c r="G3" s="1075"/>
      <c r="H3" s="1075"/>
      <c r="I3" s="1075"/>
      <c r="J3" s="1075"/>
      <c r="K3" s="1075"/>
    </row>
    <row r="4" spans="1:13" ht="18" customHeight="1" x14ac:dyDescent="0.3">
      <c r="A4" s="1047" t="s">
        <v>171</v>
      </c>
      <c r="B4" s="1047"/>
      <c r="C4" s="1047"/>
      <c r="D4" s="1047"/>
      <c r="E4" s="1047"/>
      <c r="F4" s="1047"/>
      <c r="G4" s="1047"/>
      <c r="H4" s="1047"/>
      <c r="I4" s="1047"/>
      <c r="J4" s="1047"/>
      <c r="K4" s="1047"/>
    </row>
    <row r="5" spans="1:13" ht="18" customHeight="1" x14ac:dyDescent="0.25">
      <c r="A5" s="1048" t="s">
        <v>195</v>
      </c>
      <c r="B5" s="1048"/>
      <c r="C5" s="1048"/>
      <c r="D5" s="1048"/>
      <c r="E5" s="1048"/>
      <c r="F5" s="1048"/>
      <c r="G5" s="1048"/>
      <c r="H5" s="1048"/>
      <c r="I5" s="1048"/>
      <c r="J5" s="1048"/>
      <c r="K5" s="1048"/>
    </row>
    <row r="6" spans="1:13" ht="9" customHeight="1" x14ac:dyDescent="0.25">
      <c r="A6" s="1049"/>
      <c r="B6" s="1049"/>
      <c r="C6" s="1049"/>
      <c r="D6" s="1049"/>
      <c r="E6" s="1049"/>
      <c r="F6" s="1049"/>
      <c r="G6" s="1049"/>
      <c r="H6" s="1049"/>
      <c r="I6" s="1049"/>
      <c r="J6" s="1049"/>
      <c r="K6" s="1049"/>
    </row>
    <row r="7" spans="1:13" ht="14.45" customHeight="1" x14ac:dyDescent="0.25">
      <c r="A7" s="1038" t="s">
        <v>690</v>
      </c>
      <c r="B7" s="1038"/>
      <c r="C7" s="1038"/>
      <c r="D7" s="1038"/>
      <c r="E7" s="1038"/>
      <c r="F7" s="1038"/>
      <c r="G7" s="1038"/>
      <c r="H7" s="1038"/>
      <c r="I7" s="1038"/>
      <c r="J7" s="1038"/>
      <c r="K7" s="1038"/>
    </row>
    <row r="8" spans="1:13" ht="18" customHeight="1" x14ac:dyDescent="0.25">
      <c r="A8" s="1038"/>
      <c r="B8" s="1038"/>
      <c r="C8" s="1038"/>
      <c r="D8" s="1038"/>
      <c r="E8" s="1038"/>
      <c r="F8" s="1038"/>
      <c r="G8" s="1038"/>
      <c r="H8" s="1038"/>
      <c r="I8" s="1038"/>
      <c r="J8" s="1038"/>
      <c r="K8" s="1038"/>
    </row>
    <row r="9" spans="1:13" x14ac:dyDescent="0.25">
      <c r="A9" s="1038"/>
      <c r="B9" s="1038"/>
      <c r="C9" s="1038"/>
      <c r="D9" s="1038"/>
      <c r="E9" s="1038"/>
      <c r="F9" s="1038"/>
      <c r="G9" s="1038"/>
      <c r="H9" s="1038"/>
      <c r="I9" s="1038"/>
      <c r="J9" s="1038"/>
      <c r="K9" s="1038"/>
    </row>
    <row r="10" spans="1:13" ht="18" customHeight="1" x14ac:dyDescent="0.25">
      <c r="A10" s="1038"/>
      <c r="B10" s="1038"/>
      <c r="C10" s="1038"/>
      <c r="D10" s="1038"/>
      <c r="E10" s="1038"/>
      <c r="F10" s="1038"/>
      <c r="G10" s="1038"/>
      <c r="H10" s="1038"/>
      <c r="I10" s="1038"/>
      <c r="J10" s="1038"/>
      <c r="K10" s="1038"/>
    </row>
    <row r="11" spans="1:13" ht="9" customHeight="1" x14ac:dyDescent="0.25">
      <c r="A11" s="1050"/>
      <c r="B11" s="1050"/>
      <c r="C11" s="1050"/>
      <c r="D11" s="1050"/>
      <c r="E11" s="1050"/>
      <c r="F11" s="1050"/>
      <c r="G11" s="1050"/>
      <c r="H11" s="1050"/>
      <c r="I11" s="1050"/>
      <c r="J11" s="1050"/>
      <c r="K11" s="1050"/>
    </row>
    <row r="12" spans="1:13" ht="14.45" customHeight="1" x14ac:dyDescent="0.25">
      <c r="A12" s="1051" t="s">
        <v>935</v>
      </c>
      <c r="B12" s="1038"/>
      <c r="C12" s="1038"/>
      <c r="D12" s="1038"/>
      <c r="E12" s="1038"/>
      <c r="F12" s="1038"/>
      <c r="G12" s="1038"/>
      <c r="H12" s="1038"/>
      <c r="I12" s="1038"/>
      <c r="J12" s="1038"/>
      <c r="K12" s="1038"/>
    </row>
    <row r="13" spans="1:13" ht="18" customHeight="1" x14ac:dyDescent="0.25">
      <c r="A13" s="1038"/>
      <c r="B13" s="1038"/>
      <c r="C13" s="1038"/>
      <c r="D13" s="1038"/>
      <c r="E13" s="1038"/>
      <c r="F13" s="1038"/>
      <c r="G13" s="1038"/>
      <c r="H13" s="1038"/>
      <c r="I13" s="1038"/>
      <c r="J13" s="1038"/>
      <c r="K13" s="1038"/>
    </row>
    <row r="14" spans="1:13" x14ac:dyDescent="0.25">
      <c r="A14" s="1038"/>
      <c r="B14" s="1038"/>
      <c r="C14" s="1038"/>
      <c r="D14" s="1038"/>
      <c r="E14" s="1038"/>
      <c r="F14" s="1038"/>
      <c r="G14" s="1038"/>
      <c r="H14" s="1038"/>
      <c r="I14" s="1038"/>
      <c r="J14" s="1038"/>
      <c r="K14" s="1038"/>
    </row>
    <row r="15" spans="1:13" ht="18" customHeight="1" x14ac:dyDescent="0.25">
      <c r="A15" s="1038"/>
      <c r="B15" s="1038"/>
      <c r="C15" s="1038"/>
      <c r="D15" s="1038"/>
      <c r="E15" s="1038"/>
      <c r="F15" s="1038"/>
      <c r="G15" s="1038"/>
      <c r="H15" s="1038"/>
      <c r="I15" s="1038"/>
      <c r="J15" s="1038"/>
      <c r="K15" s="1038"/>
    </row>
    <row r="16" spans="1:13" ht="9" customHeight="1" x14ac:dyDescent="0.25">
      <c r="A16" s="1074"/>
      <c r="B16" s="1074"/>
      <c r="C16" s="1074"/>
      <c r="D16" s="1074"/>
      <c r="E16" s="1074"/>
      <c r="F16" s="1074"/>
      <c r="G16" s="1074"/>
      <c r="H16" s="1074"/>
      <c r="I16" s="1074"/>
      <c r="J16" s="1074"/>
      <c r="K16" s="1074"/>
    </row>
    <row r="17" spans="1:11" ht="18" customHeight="1" x14ac:dyDescent="0.25">
      <c r="A17" s="1029" t="s">
        <v>710</v>
      </c>
      <c r="B17" s="1029"/>
      <c r="C17" s="1029"/>
      <c r="D17" s="1029"/>
      <c r="E17" s="1029"/>
      <c r="F17" s="1029"/>
      <c r="G17" s="1029"/>
      <c r="H17" s="1029"/>
      <c r="I17" s="1029"/>
      <c r="J17" s="1029"/>
      <c r="K17" s="1029"/>
    </row>
    <row r="18" spans="1:11" ht="9" customHeight="1" x14ac:dyDescent="0.25">
      <c r="A18" s="1074"/>
      <c r="B18" s="1074"/>
      <c r="C18" s="1074"/>
      <c r="D18" s="1074"/>
      <c r="E18" s="1074"/>
      <c r="F18" s="1074"/>
      <c r="G18" s="1074"/>
      <c r="H18" s="1074"/>
      <c r="I18" s="1074"/>
      <c r="J18" s="1074"/>
      <c r="K18" s="1074"/>
    </row>
    <row r="19" spans="1:11" x14ac:dyDescent="0.25">
      <c r="A19" s="1076" t="s">
        <v>194</v>
      </c>
      <c r="B19" s="1076"/>
      <c r="C19" s="1076"/>
      <c r="D19" s="1076"/>
      <c r="E19" s="1076"/>
      <c r="F19" s="1076"/>
      <c r="G19" s="1076"/>
      <c r="H19" s="1076"/>
      <c r="I19" s="1076"/>
      <c r="J19" s="1076"/>
      <c r="K19" s="1076"/>
    </row>
    <row r="20" spans="1:11" x14ac:dyDescent="0.25">
      <c r="A20" s="1077"/>
      <c r="B20" s="1077"/>
      <c r="C20" s="1077"/>
      <c r="D20" s="1077"/>
      <c r="E20" s="1077"/>
      <c r="F20" s="1077"/>
      <c r="G20" s="1077"/>
      <c r="H20" s="1077"/>
      <c r="I20" s="1077"/>
      <c r="J20" s="1077"/>
      <c r="K20" s="1077"/>
    </row>
    <row r="21" spans="1:11" ht="32.1" customHeight="1" x14ac:dyDescent="0.25">
      <c r="A21" s="1038" t="s">
        <v>691</v>
      </c>
      <c r="B21" s="1038"/>
      <c r="C21" s="1038"/>
      <c r="D21" s="1038"/>
      <c r="E21" s="1038"/>
      <c r="F21" s="1038"/>
      <c r="G21" s="1038"/>
      <c r="H21" s="1038"/>
      <c r="I21" s="1038"/>
      <c r="J21" s="1038"/>
      <c r="K21" s="1038"/>
    </row>
    <row r="22" spans="1:11" ht="32.1" customHeight="1" x14ac:dyDescent="0.25">
      <c r="A22" s="287"/>
      <c r="B22" s="287"/>
      <c r="C22" s="287"/>
      <c r="D22" s="287"/>
      <c r="E22" s="287"/>
      <c r="F22" s="287"/>
      <c r="G22" s="287"/>
      <c r="H22" s="287"/>
      <c r="I22" s="287"/>
      <c r="J22" s="287"/>
      <c r="K22" s="287"/>
    </row>
    <row r="23" spans="1:11" ht="32.1" customHeight="1" x14ac:dyDescent="0.25">
      <c r="A23" s="287"/>
      <c r="B23" s="287"/>
      <c r="C23" s="287"/>
      <c r="D23" s="287"/>
      <c r="E23" s="287"/>
      <c r="F23" s="287"/>
      <c r="G23" s="287"/>
      <c r="H23" s="287"/>
      <c r="I23" s="287"/>
      <c r="J23" s="287"/>
      <c r="K23" s="287"/>
    </row>
    <row r="24" spans="1:11" ht="32.1" customHeight="1" x14ac:dyDescent="0.25">
      <c r="A24" s="287"/>
      <c r="B24" s="287"/>
      <c r="C24" s="287"/>
      <c r="D24" s="287"/>
      <c r="E24" s="287"/>
      <c r="F24" s="287"/>
      <c r="G24" s="287"/>
      <c r="H24" s="287"/>
      <c r="I24" s="287"/>
      <c r="J24" s="287"/>
      <c r="K24" s="287"/>
    </row>
    <row r="25" spans="1:11" ht="32.1" customHeight="1" x14ac:dyDescent="0.25">
      <c r="A25" s="287"/>
      <c r="B25" s="287"/>
      <c r="C25" s="287"/>
      <c r="D25" s="287"/>
      <c r="E25" s="287"/>
      <c r="F25" s="287"/>
      <c r="G25" s="287"/>
      <c r="H25" s="287"/>
      <c r="I25" s="287"/>
      <c r="J25" s="287"/>
      <c r="K25" s="287"/>
    </row>
    <row r="26" spans="1:11" ht="7.35" customHeight="1" x14ac:dyDescent="0.25">
      <c r="A26" s="1062"/>
      <c r="B26" s="1062"/>
      <c r="C26" s="1062"/>
      <c r="D26" s="1062"/>
      <c r="E26" s="1062"/>
      <c r="F26" s="1062"/>
      <c r="G26" s="1062"/>
      <c r="H26" s="1062"/>
      <c r="I26" s="1062"/>
      <c r="J26" s="1062"/>
      <c r="K26" s="1062"/>
    </row>
    <row r="27" spans="1:11" ht="30.6" customHeight="1" x14ac:dyDescent="0.25">
      <c r="A27" s="1038" t="s">
        <v>692</v>
      </c>
      <c r="B27" s="1038"/>
      <c r="C27" s="1038"/>
      <c r="D27" s="1038"/>
      <c r="E27" s="1038"/>
      <c r="F27" s="1038"/>
      <c r="G27" s="1038"/>
      <c r="H27" s="1038"/>
      <c r="I27" s="1038"/>
      <c r="J27" s="1038"/>
      <c r="K27" s="1038"/>
    </row>
    <row r="28" spans="1:11" ht="34.35" customHeight="1" x14ac:dyDescent="0.25">
      <c r="A28" s="1073" t="s">
        <v>693</v>
      </c>
      <c r="B28" s="1073"/>
      <c r="C28" s="1073"/>
      <c r="D28" s="1073"/>
      <c r="E28" s="1073"/>
      <c r="F28" s="1073"/>
      <c r="G28" s="1073"/>
      <c r="H28" s="1073"/>
      <c r="I28" s="1073"/>
      <c r="J28" s="1073"/>
      <c r="K28" s="1073"/>
    </row>
    <row r="29" spans="1:11" ht="9" customHeight="1" x14ac:dyDescent="0.25">
      <c r="A29" s="1074"/>
      <c r="B29" s="1074"/>
      <c r="C29" s="1074"/>
      <c r="D29" s="1074"/>
      <c r="E29" s="1074"/>
      <c r="F29" s="1074"/>
      <c r="G29" s="1074"/>
      <c r="H29" s="1074"/>
      <c r="I29" s="1074"/>
      <c r="J29" s="1074"/>
      <c r="K29" s="1074"/>
    </row>
    <row r="30" spans="1:11" ht="18" customHeight="1" x14ac:dyDescent="0.25">
      <c r="A30" s="1070" t="s">
        <v>694</v>
      </c>
      <c r="B30" s="1070"/>
      <c r="C30" s="1070"/>
      <c r="D30" s="1070"/>
      <c r="E30" s="1070"/>
      <c r="F30" s="1070"/>
      <c r="G30" s="1070"/>
      <c r="H30" s="1070"/>
      <c r="I30" s="1070"/>
      <c r="J30" s="1070"/>
      <c r="K30" s="1070"/>
    </row>
    <row r="31" spans="1:11" ht="18.75" x14ac:dyDescent="0.3">
      <c r="A31" s="1071" t="s">
        <v>171</v>
      </c>
      <c r="B31" s="1071"/>
      <c r="C31" s="1071"/>
      <c r="D31" s="1071"/>
      <c r="E31" s="1071"/>
      <c r="F31" s="1071"/>
      <c r="G31" s="1071"/>
      <c r="H31" s="1071"/>
      <c r="I31" s="1071"/>
      <c r="J31" s="1071"/>
      <c r="K31" s="288"/>
    </row>
    <row r="32" spans="1:11" ht="15.75" x14ac:dyDescent="0.25">
      <c r="A32" s="1072" t="s">
        <v>193</v>
      </c>
      <c r="B32" s="1072"/>
      <c r="C32" s="1072"/>
      <c r="D32" s="1072"/>
      <c r="E32" s="1072"/>
      <c r="F32" s="1072"/>
      <c r="G32" s="1072"/>
      <c r="H32" s="1072"/>
      <c r="I32" s="1072"/>
      <c r="J32" s="1072"/>
      <c r="K32" s="288"/>
    </row>
    <row r="33" spans="1:23" ht="11.1" customHeight="1" thickBot="1" x14ac:dyDescent="0.3">
      <c r="A33" s="1034"/>
      <c r="B33" s="1034"/>
      <c r="C33" s="1034"/>
      <c r="D33" s="1034"/>
      <c r="E33" s="1034"/>
      <c r="F33" s="1034"/>
      <c r="G33" s="1034"/>
      <c r="H33" s="1034"/>
      <c r="I33" s="1034"/>
      <c r="J33" s="1034"/>
      <c r="K33" s="1034"/>
    </row>
    <row r="34" spans="1:23" ht="15.75" thickBot="1" x14ac:dyDescent="0.3">
      <c r="A34" s="282" t="s">
        <v>192</v>
      </c>
      <c r="B34" s="285"/>
      <c r="C34" s="285"/>
      <c r="D34" s="1039"/>
      <c r="E34" s="1040"/>
      <c r="F34" s="1040"/>
      <c r="G34" s="1040"/>
      <c r="H34" s="1040"/>
      <c r="I34" s="1040"/>
      <c r="J34" s="1040"/>
      <c r="K34" s="1041"/>
    </row>
    <row r="35" spans="1:23" x14ac:dyDescent="0.25">
      <c r="A35" s="288"/>
      <c r="B35" s="1029" t="s">
        <v>191</v>
      </c>
      <c r="C35" s="1029"/>
      <c r="D35" s="1029"/>
      <c r="E35" s="1029"/>
      <c r="F35" s="1029"/>
      <c r="G35" s="1029"/>
      <c r="H35" s="1029"/>
      <c r="I35" s="1029"/>
      <c r="J35" s="1029"/>
      <c r="K35" s="1029"/>
      <c r="V35" s="3" t="b">
        <v>0</v>
      </c>
    </row>
    <row r="36" spans="1:23" x14ac:dyDescent="0.25">
      <c r="A36" s="288"/>
      <c r="B36" s="1029" t="s">
        <v>190</v>
      </c>
      <c r="C36" s="1029"/>
      <c r="D36" s="1029"/>
      <c r="E36" s="1029"/>
      <c r="F36" s="1029"/>
      <c r="G36" s="1029"/>
      <c r="H36" s="1029"/>
      <c r="I36" s="1029"/>
      <c r="J36" s="1029"/>
      <c r="K36" s="1029"/>
      <c r="V36" s="3" t="b">
        <v>0</v>
      </c>
    </row>
    <row r="37" spans="1:23" x14ac:dyDescent="0.25">
      <c r="A37" s="288"/>
      <c r="B37" s="1029" t="s">
        <v>711</v>
      </c>
      <c r="C37" s="1029"/>
      <c r="D37" s="1029"/>
      <c r="E37" s="1029"/>
      <c r="F37" s="1029"/>
      <c r="G37" s="1029"/>
      <c r="H37" s="1029"/>
      <c r="I37" s="1029"/>
      <c r="J37" s="1029"/>
      <c r="K37" s="1029"/>
      <c r="V37" s="3" t="b">
        <v>0</v>
      </c>
    </row>
    <row r="38" spans="1:23" x14ac:dyDescent="0.25">
      <c r="A38" s="288"/>
      <c r="B38" s="1029" t="s">
        <v>697</v>
      </c>
      <c r="C38" s="1029"/>
      <c r="D38" s="1029"/>
      <c r="E38" s="1029"/>
      <c r="F38" s="1029"/>
      <c r="G38" s="1029"/>
      <c r="H38" s="1029"/>
      <c r="I38" s="1029"/>
      <c r="J38" s="1029"/>
      <c r="K38" s="1029"/>
    </row>
    <row r="39" spans="1:23" x14ac:dyDescent="0.25">
      <c r="A39" s="288"/>
      <c r="B39" s="1069" t="s">
        <v>695</v>
      </c>
      <c r="C39" s="1069"/>
      <c r="D39" s="1069"/>
      <c r="E39" s="1069"/>
      <c r="F39" s="1069"/>
      <c r="G39" s="1069"/>
      <c r="H39" s="1069"/>
      <c r="I39" s="1069"/>
      <c r="J39" s="1069"/>
      <c r="K39" s="289"/>
      <c r="V39" s="3" t="b">
        <v>1</v>
      </c>
    </row>
    <row r="40" spans="1:23" x14ac:dyDescent="0.25">
      <c r="A40" s="288"/>
      <c r="B40" s="1063" t="s">
        <v>696</v>
      </c>
      <c r="C40" s="1063"/>
      <c r="D40" s="1063"/>
      <c r="E40" s="1063"/>
      <c r="F40" s="1063"/>
      <c r="G40" s="1063"/>
      <c r="H40" s="1063"/>
      <c r="I40" s="1063"/>
      <c r="J40" s="1063"/>
      <c r="K40" s="289"/>
      <c r="W40" s="3" t="e">
        <f>IF(AND(V35=TRUE,V36=TRUE,V37=TRUE,#REF!=TRUE,V39=TRUE),"See Assessment for justification and work order for items and locations","No Measures Justified")</f>
        <v>#REF!</v>
      </c>
    </row>
    <row r="41" spans="1:23" ht="11.1" customHeight="1" thickBot="1" x14ac:dyDescent="0.3">
      <c r="A41" s="1034"/>
      <c r="B41" s="1034"/>
      <c r="C41" s="1034"/>
      <c r="D41" s="1034"/>
      <c r="E41" s="1034"/>
      <c r="F41" s="1034"/>
      <c r="G41" s="1034"/>
      <c r="H41" s="1034"/>
      <c r="I41" s="1034"/>
      <c r="J41" s="1034"/>
      <c r="K41" s="1034"/>
    </row>
    <row r="42" spans="1:23" ht="15.75" thickBot="1" x14ac:dyDescent="0.3">
      <c r="A42" s="5" t="s">
        <v>189</v>
      </c>
      <c r="B42" s="285"/>
      <c r="C42" s="1039"/>
      <c r="D42" s="1040"/>
      <c r="E42" s="1040"/>
      <c r="F42" s="1040"/>
      <c r="G42" s="1040"/>
      <c r="H42" s="1040"/>
      <c r="I42" s="1040"/>
      <c r="J42" s="1040"/>
      <c r="K42" s="1041"/>
    </row>
    <row r="43" spans="1:23" x14ac:dyDescent="0.25">
      <c r="A43" s="285"/>
      <c r="B43" s="286" t="s">
        <v>712</v>
      </c>
      <c r="C43" s="285"/>
      <c r="D43" s="285"/>
      <c r="E43" s="285"/>
      <c r="F43" s="1064"/>
      <c r="G43" s="1064"/>
      <c r="H43" s="1064"/>
      <c r="I43" s="1064"/>
      <c r="J43" s="1064"/>
      <c r="K43" s="1064"/>
      <c r="V43" s="3" t="b">
        <v>0</v>
      </c>
    </row>
    <row r="44" spans="1:23" x14ac:dyDescent="0.25">
      <c r="A44" s="285"/>
      <c r="B44" s="286" t="s">
        <v>713</v>
      </c>
      <c r="C44" s="285"/>
      <c r="D44" s="285"/>
      <c r="E44" s="285"/>
      <c r="F44" s="285"/>
      <c r="G44" s="285"/>
      <c r="H44" s="285"/>
      <c r="I44" s="285"/>
      <c r="J44" s="285"/>
      <c r="K44" s="288"/>
      <c r="V44" s="3" t="b">
        <v>0</v>
      </c>
    </row>
    <row r="45" spans="1:23" x14ac:dyDescent="0.25">
      <c r="A45" s="285"/>
      <c r="B45" s="286" t="s">
        <v>714</v>
      </c>
      <c r="C45" s="285"/>
      <c r="D45" s="285"/>
      <c r="E45" s="285"/>
      <c r="F45" s="285"/>
      <c r="G45" s="285"/>
      <c r="H45" s="285"/>
      <c r="I45" s="285"/>
      <c r="J45" s="285"/>
      <c r="K45" s="288"/>
      <c r="V45" s="3" t="b">
        <v>0</v>
      </c>
    </row>
    <row r="46" spans="1:23" x14ac:dyDescent="0.25">
      <c r="A46" s="285"/>
      <c r="B46" s="1058" t="s">
        <v>715</v>
      </c>
      <c r="C46" s="1058"/>
      <c r="D46" s="1058"/>
      <c r="E46" s="1058"/>
      <c r="F46" s="1058"/>
      <c r="G46" s="1058"/>
      <c r="H46" s="1058"/>
      <c r="I46" s="1058"/>
      <c r="J46" s="1058"/>
      <c r="K46" s="1058"/>
      <c r="V46" s="3" t="b">
        <v>0</v>
      </c>
    </row>
    <row r="47" spans="1:23" x14ac:dyDescent="0.25">
      <c r="A47" s="285"/>
      <c r="B47" s="1058"/>
      <c r="C47" s="1058"/>
      <c r="D47" s="1058"/>
      <c r="E47" s="1058"/>
      <c r="F47" s="1058"/>
      <c r="G47" s="1058"/>
      <c r="H47" s="1058"/>
      <c r="I47" s="1058"/>
      <c r="J47" s="1058"/>
      <c r="K47" s="1058"/>
      <c r="W47" s="3" t="str">
        <f>IF(AND(V43=TRUE,V44=TRUE,V45=TRUE,V46=TRUE),"See Assessment for justification and work order for items and locations","No Measures Justified")</f>
        <v>No Measures Justified</v>
      </c>
    </row>
    <row r="48" spans="1:23" ht="11.1" customHeight="1" thickBot="1" x14ac:dyDescent="0.3">
      <c r="A48" s="1031"/>
      <c r="B48" s="1031"/>
      <c r="C48" s="1031"/>
      <c r="D48" s="1031"/>
      <c r="E48" s="1031"/>
      <c r="F48" s="1031"/>
      <c r="G48" s="1031"/>
      <c r="H48" s="1031"/>
      <c r="I48" s="1031"/>
      <c r="J48" s="1031"/>
      <c r="K48" s="1031"/>
    </row>
    <row r="49" spans="1:23" ht="15.75" thickBot="1" x14ac:dyDescent="0.3">
      <c r="A49" s="5" t="s">
        <v>716</v>
      </c>
      <c r="B49" s="285"/>
      <c r="C49" s="1039"/>
      <c r="D49" s="1040"/>
      <c r="E49" s="1040"/>
      <c r="F49" s="1040"/>
      <c r="G49" s="1040"/>
      <c r="H49" s="1040"/>
      <c r="I49" s="1040"/>
      <c r="J49" s="1040"/>
      <c r="K49" s="1041"/>
    </row>
    <row r="50" spans="1:23" x14ac:dyDescent="0.25">
      <c r="A50" s="288"/>
      <c r="B50" s="285" t="s">
        <v>717</v>
      </c>
      <c r="C50" s="285"/>
      <c r="D50" s="285"/>
      <c r="E50" s="285"/>
      <c r="F50" s="1064"/>
      <c r="G50" s="1064"/>
      <c r="H50" s="1064"/>
      <c r="I50" s="1064"/>
      <c r="J50" s="1064"/>
      <c r="K50" s="1064"/>
      <c r="V50" s="3" t="b">
        <v>0</v>
      </c>
    </row>
    <row r="51" spans="1:23" x14ac:dyDescent="0.25">
      <c r="A51" s="288"/>
      <c r="B51" s="1029" t="s">
        <v>718</v>
      </c>
      <c r="C51" s="1029"/>
      <c r="D51" s="1029"/>
      <c r="E51" s="1029"/>
      <c r="F51" s="1029"/>
      <c r="G51" s="1029"/>
      <c r="H51" s="1029"/>
      <c r="I51" s="1029"/>
      <c r="J51" s="1029"/>
      <c r="K51" s="1029"/>
      <c r="V51" s="3" t="b">
        <v>0</v>
      </c>
    </row>
    <row r="52" spans="1:23" x14ac:dyDescent="0.25">
      <c r="A52" s="288"/>
      <c r="B52" s="1029" t="s">
        <v>719</v>
      </c>
      <c r="C52" s="1029"/>
      <c r="D52" s="1029"/>
      <c r="E52" s="1029"/>
      <c r="F52" s="1029"/>
      <c r="G52" s="1029"/>
      <c r="H52" s="1029"/>
      <c r="I52" s="1029"/>
      <c r="J52" s="1029"/>
      <c r="K52" s="1029"/>
      <c r="V52" s="3" t="b">
        <v>0</v>
      </c>
    </row>
    <row r="53" spans="1:23" ht="14.45" customHeight="1" x14ac:dyDescent="0.25">
      <c r="A53" s="288"/>
      <c r="B53" s="1038" t="s">
        <v>720</v>
      </c>
      <c r="C53" s="1038"/>
      <c r="D53" s="1038"/>
      <c r="E53" s="1038"/>
      <c r="F53" s="1038"/>
      <c r="G53" s="1038"/>
      <c r="H53" s="1038"/>
      <c r="I53" s="1038"/>
      <c r="J53" s="1038"/>
      <c r="K53" s="1038"/>
      <c r="V53" s="3" t="b">
        <v>0</v>
      </c>
    </row>
    <row r="54" spans="1:23" x14ac:dyDescent="0.25">
      <c r="A54" s="286"/>
      <c r="B54" s="1038"/>
      <c r="C54" s="1038"/>
      <c r="D54" s="1038"/>
      <c r="E54" s="1038"/>
      <c r="F54" s="1038"/>
      <c r="G54" s="1038"/>
      <c r="H54" s="1038"/>
      <c r="I54" s="1038"/>
      <c r="J54" s="1038"/>
      <c r="K54" s="1038"/>
      <c r="W54" s="3" t="str">
        <f>IF(AND(V50=TRUE,V51=TRUE,V52=TRUE,V53=TRUE),"See Assessment for justification and work order for measure parameters","No Measures Justified")</f>
        <v>No Measures Justified</v>
      </c>
    </row>
    <row r="55" spans="1:23" ht="11.1" customHeight="1" thickBot="1" x14ac:dyDescent="0.3">
      <c r="A55" s="1031"/>
      <c r="B55" s="1031"/>
      <c r="C55" s="1031"/>
      <c r="D55" s="1031"/>
      <c r="E55" s="1031"/>
      <c r="F55" s="1031"/>
      <c r="G55" s="1031"/>
      <c r="H55" s="1031"/>
      <c r="I55" s="1031"/>
      <c r="J55" s="1031"/>
      <c r="K55" s="1031"/>
    </row>
    <row r="56" spans="1:23" ht="15.75" thickBot="1" x14ac:dyDescent="0.3">
      <c r="A56" s="5" t="s">
        <v>188</v>
      </c>
      <c r="B56" s="5"/>
      <c r="C56" s="1039"/>
      <c r="D56" s="1040"/>
      <c r="E56" s="1040"/>
      <c r="F56" s="1040"/>
      <c r="G56" s="1040"/>
      <c r="H56" s="1040"/>
      <c r="I56" s="1040"/>
      <c r="J56" s="1040"/>
      <c r="K56" s="1041"/>
    </row>
    <row r="57" spans="1:23" x14ac:dyDescent="0.25">
      <c r="A57" s="288"/>
      <c r="B57" s="1029" t="s">
        <v>721</v>
      </c>
      <c r="C57" s="1029"/>
      <c r="D57" s="1029"/>
      <c r="E57" s="1029"/>
      <c r="F57" s="1029"/>
      <c r="G57" s="1029"/>
      <c r="H57" s="1029"/>
      <c r="I57" s="1029"/>
      <c r="J57" s="1029"/>
      <c r="K57" s="1029"/>
      <c r="V57" s="3" t="b">
        <v>0</v>
      </c>
    </row>
    <row r="58" spans="1:23" x14ac:dyDescent="0.25">
      <c r="A58" s="288"/>
      <c r="B58" s="1029" t="s">
        <v>722</v>
      </c>
      <c r="C58" s="1029"/>
      <c r="D58" s="1029"/>
      <c r="E58" s="1029"/>
      <c r="F58" s="1029"/>
      <c r="G58" s="1029"/>
      <c r="H58" s="1029"/>
      <c r="I58" s="1029"/>
      <c r="J58" s="1029"/>
      <c r="K58" s="1029"/>
      <c r="V58" s="3" t="b">
        <v>0</v>
      </c>
    </row>
    <row r="59" spans="1:23" x14ac:dyDescent="0.25">
      <c r="A59" s="288"/>
      <c r="B59" s="1029" t="s">
        <v>723</v>
      </c>
      <c r="C59" s="1029"/>
      <c r="D59" s="1029"/>
      <c r="E59" s="1029"/>
      <c r="F59" s="1029"/>
      <c r="G59" s="1029"/>
      <c r="H59" s="1029"/>
      <c r="I59" s="1029"/>
      <c r="J59" s="1029"/>
      <c r="K59" s="1029"/>
      <c r="V59" s="3" t="b">
        <v>0</v>
      </c>
    </row>
    <row r="60" spans="1:23" ht="11.1" customHeight="1" thickBot="1" x14ac:dyDescent="0.3">
      <c r="A60" s="1034"/>
      <c r="B60" s="1034"/>
      <c r="C60" s="1034"/>
      <c r="D60" s="1034"/>
      <c r="E60" s="1034"/>
      <c r="F60" s="1034"/>
      <c r="G60" s="1034"/>
      <c r="H60" s="1034"/>
      <c r="I60" s="1034"/>
      <c r="J60" s="1034"/>
      <c r="K60" s="1034"/>
    </row>
    <row r="61" spans="1:23" ht="15.75" thickBot="1" x14ac:dyDescent="0.3">
      <c r="A61" s="5" t="s">
        <v>724</v>
      </c>
      <c r="B61" s="5"/>
      <c r="C61" s="1039"/>
      <c r="D61" s="1040"/>
      <c r="E61" s="1040"/>
      <c r="F61" s="1040"/>
      <c r="G61" s="1040"/>
      <c r="H61" s="1040"/>
      <c r="I61" s="1040"/>
      <c r="J61" s="1040"/>
      <c r="K61" s="1041"/>
    </row>
    <row r="62" spans="1:23" x14ac:dyDescent="0.25">
      <c r="A62" s="285"/>
      <c r="B62" s="1029" t="s">
        <v>725</v>
      </c>
      <c r="C62" s="1029"/>
      <c r="D62" s="1029"/>
      <c r="E62" s="1029"/>
      <c r="F62" s="1029"/>
      <c r="G62" s="1029"/>
      <c r="H62" s="1029"/>
      <c r="I62" s="1029"/>
      <c r="J62" s="1029"/>
      <c r="K62" s="1029"/>
      <c r="V62" s="3" t="b">
        <v>0</v>
      </c>
    </row>
    <row r="63" spans="1:23" x14ac:dyDescent="0.25">
      <c r="A63" s="285"/>
      <c r="B63" s="286"/>
      <c r="C63" s="1029" t="s">
        <v>187</v>
      </c>
      <c r="D63" s="1029"/>
      <c r="E63" s="1029"/>
      <c r="F63" s="1029"/>
      <c r="G63" s="1029"/>
      <c r="H63" s="1029"/>
      <c r="I63" s="1029"/>
      <c r="J63" s="1029"/>
      <c r="K63" s="1029"/>
      <c r="V63" s="3" t="b">
        <v>0</v>
      </c>
    </row>
    <row r="64" spans="1:23" ht="27" customHeight="1" x14ac:dyDescent="0.25">
      <c r="A64" s="285"/>
      <c r="B64" s="286"/>
      <c r="C64" s="1038" t="s">
        <v>698</v>
      </c>
      <c r="D64" s="1038"/>
      <c r="E64" s="1038"/>
      <c r="F64" s="1038"/>
      <c r="G64" s="1038"/>
      <c r="H64" s="1038"/>
      <c r="I64" s="1038"/>
      <c r="J64" s="1038"/>
      <c r="K64" s="1038"/>
      <c r="V64" s="3" t="b">
        <v>0</v>
      </c>
      <c r="W64" s="3" t="str">
        <f>IF(AND(V62=TRUE,V63=TRUE),#REF!,IF(AND(V62=TRUE,V64=TRUE),V65,"No Measures Justified"))</f>
        <v>No Measures Justified</v>
      </c>
    </row>
    <row r="65" spans="1:35" ht="11.1" customHeight="1" thickBot="1" x14ac:dyDescent="0.3">
      <c r="A65" s="1031"/>
      <c r="B65" s="1031"/>
      <c r="C65" s="1031"/>
      <c r="D65" s="1031"/>
      <c r="E65" s="1031"/>
      <c r="F65" s="1031"/>
      <c r="G65" s="1031"/>
      <c r="H65" s="1031"/>
      <c r="I65" s="1031"/>
      <c r="J65" s="1031"/>
      <c r="K65" s="1031"/>
      <c r="V65" s="3" t="s">
        <v>186</v>
      </c>
    </row>
    <row r="66" spans="1:35" ht="15.75" thickBot="1" x14ac:dyDescent="0.3">
      <c r="A66" s="5" t="s">
        <v>726</v>
      </c>
      <c r="B66" s="5"/>
      <c r="C66" s="1039"/>
      <c r="D66" s="1040"/>
      <c r="E66" s="1040"/>
      <c r="F66" s="1040"/>
      <c r="G66" s="1040"/>
      <c r="H66" s="1040"/>
      <c r="I66" s="1040"/>
      <c r="J66" s="1040"/>
      <c r="K66" s="1041"/>
      <c r="AI66" s="298"/>
    </row>
    <row r="67" spans="1:35" x14ac:dyDescent="0.25">
      <c r="A67" s="285"/>
      <c r="B67" s="1029" t="s">
        <v>727</v>
      </c>
      <c r="C67" s="1029"/>
      <c r="D67" s="1029"/>
      <c r="E67" s="1029"/>
      <c r="F67" s="1029"/>
      <c r="G67" s="1029"/>
      <c r="H67" s="1029"/>
      <c r="I67" s="1029"/>
      <c r="J67" s="1029"/>
      <c r="K67" s="1029"/>
      <c r="V67" s="3" t="b">
        <v>0</v>
      </c>
    </row>
    <row r="68" spans="1:35" x14ac:dyDescent="0.25">
      <c r="A68" s="285"/>
      <c r="B68" s="1029" t="s">
        <v>728</v>
      </c>
      <c r="C68" s="1029"/>
      <c r="D68" s="1029"/>
      <c r="E68" s="1029"/>
      <c r="F68" s="1029"/>
      <c r="G68" s="1029"/>
      <c r="H68" s="1029"/>
      <c r="I68" s="1029"/>
      <c r="J68" s="1029"/>
      <c r="K68" s="1029"/>
      <c r="V68" s="3" t="b">
        <v>0</v>
      </c>
    </row>
    <row r="69" spans="1:35" x14ac:dyDescent="0.25">
      <c r="A69" s="285"/>
      <c r="B69" s="1029" t="s">
        <v>729</v>
      </c>
      <c r="C69" s="1029"/>
      <c r="D69" s="1029"/>
      <c r="E69" s="1029"/>
      <c r="F69" s="1029"/>
      <c r="G69" s="1029"/>
      <c r="H69" s="1029"/>
      <c r="I69" s="1029"/>
      <c r="J69" s="1029"/>
      <c r="K69" s="1029"/>
      <c r="V69" s="3" t="b">
        <v>0</v>
      </c>
      <c r="W69" s="3" t="str">
        <f>IF(AND(V67=TRUE,V68=TRUE,V69=TRUE),"See Assessment for justification and work order for measure parameters","No Measures Justified")</f>
        <v>No Measures Justified</v>
      </c>
    </row>
    <row r="70" spans="1:35" ht="11.1" customHeight="1" thickBot="1" x14ac:dyDescent="0.3">
      <c r="A70" s="1031"/>
      <c r="B70" s="1031"/>
      <c r="C70" s="1031"/>
      <c r="D70" s="1031"/>
      <c r="E70" s="1031"/>
      <c r="F70" s="1031"/>
      <c r="G70" s="1031"/>
      <c r="H70" s="1031"/>
      <c r="I70" s="1031"/>
      <c r="J70" s="1031"/>
      <c r="K70" s="1031"/>
    </row>
    <row r="71" spans="1:35" ht="15.75" thickBot="1" x14ac:dyDescent="0.3">
      <c r="A71" s="5" t="s">
        <v>185</v>
      </c>
      <c r="B71" s="5"/>
      <c r="C71" s="1039"/>
      <c r="D71" s="1040"/>
      <c r="E71" s="1040"/>
      <c r="F71" s="1040"/>
      <c r="G71" s="1040"/>
      <c r="H71" s="1040"/>
      <c r="I71" s="1040"/>
      <c r="J71" s="1040"/>
      <c r="K71" s="1041"/>
    </row>
    <row r="72" spans="1:35" x14ac:dyDescent="0.25">
      <c r="A72" s="285"/>
      <c r="B72" s="286" t="s">
        <v>730</v>
      </c>
      <c r="C72" s="286"/>
      <c r="D72" s="286"/>
      <c r="E72" s="286"/>
      <c r="F72" s="286"/>
      <c r="G72" s="286"/>
      <c r="H72" s="290"/>
      <c r="I72" s="98"/>
      <c r="J72" s="98"/>
      <c r="K72" s="288"/>
    </row>
    <row r="73" spans="1:35" ht="31.35" customHeight="1" x14ac:dyDescent="0.25">
      <c r="A73" s="285"/>
      <c r="B73" s="1038" t="s">
        <v>731</v>
      </c>
      <c r="C73" s="1038"/>
      <c r="D73" s="1038"/>
      <c r="E73" s="1038"/>
      <c r="F73" s="1038"/>
      <c r="G73" s="1038"/>
      <c r="H73" s="1038"/>
      <c r="I73" s="1038"/>
      <c r="J73" s="1038"/>
      <c r="K73" s="1038"/>
      <c r="V73" s="3" t="b">
        <v>0</v>
      </c>
    </row>
    <row r="74" spans="1:35" x14ac:dyDescent="0.25">
      <c r="A74" s="285"/>
      <c r="B74" s="1038" t="s">
        <v>699</v>
      </c>
      <c r="C74" s="1038"/>
      <c r="D74" s="1038"/>
      <c r="E74" s="1038"/>
      <c r="F74" s="1038"/>
      <c r="G74" s="1038"/>
      <c r="H74" s="1038"/>
      <c r="I74" s="1038"/>
      <c r="J74" s="1038"/>
      <c r="K74" s="1038"/>
      <c r="V74" s="3" t="b">
        <v>0</v>
      </c>
    </row>
    <row r="75" spans="1:35" x14ac:dyDescent="0.25">
      <c r="A75" s="285"/>
      <c r="B75" s="1038"/>
      <c r="C75" s="1038"/>
      <c r="D75" s="1038"/>
      <c r="E75" s="1038"/>
      <c r="F75" s="1038"/>
      <c r="G75" s="1038"/>
      <c r="H75" s="1038"/>
      <c r="I75" s="1038"/>
      <c r="J75" s="1038"/>
      <c r="K75" s="1038"/>
      <c r="W75" s="3" t="str">
        <f>IF(AND(V73=TRUE,V74=TRUE),"See Assessment for justification and work order for items and locations","No Measures Justified")</f>
        <v>No Measures Justified</v>
      </c>
    </row>
    <row r="76" spans="1:35" ht="11.1" customHeight="1" x14ac:dyDescent="0.25">
      <c r="A76" s="1034"/>
      <c r="B76" s="1034"/>
      <c r="C76" s="1034"/>
      <c r="D76" s="1034"/>
      <c r="E76" s="1034"/>
      <c r="F76" s="1034"/>
      <c r="G76" s="1034"/>
      <c r="H76" s="1034"/>
      <c r="I76" s="1034"/>
      <c r="J76" s="1034"/>
      <c r="K76" s="1034"/>
    </row>
    <row r="77" spans="1:35" x14ac:dyDescent="0.25">
      <c r="A77" s="1046" t="s">
        <v>694</v>
      </c>
      <c r="B77" s="1046"/>
      <c r="C77" s="1046"/>
      <c r="D77" s="1046"/>
      <c r="E77" s="1046"/>
      <c r="F77" s="1046"/>
      <c r="G77" s="1046"/>
      <c r="H77" s="1046"/>
      <c r="I77" s="1046"/>
      <c r="J77" s="1046"/>
      <c r="K77" s="1046"/>
    </row>
    <row r="78" spans="1:35" ht="15.75" x14ac:dyDescent="0.25">
      <c r="A78" s="1042" t="s">
        <v>170</v>
      </c>
      <c r="B78" s="1042"/>
      <c r="C78" s="1042"/>
      <c r="D78" s="1042"/>
      <c r="E78" s="1042"/>
      <c r="F78" s="1042"/>
      <c r="G78" s="1042"/>
      <c r="H78" s="1042"/>
      <c r="I78" s="1042"/>
      <c r="J78" s="1042"/>
      <c r="K78" s="1042"/>
    </row>
    <row r="79" spans="1:35" ht="11.1" customHeight="1" thickBot="1" x14ac:dyDescent="0.3">
      <c r="A79" s="1034"/>
      <c r="B79" s="1034"/>
      <c r="C79" s="1034"/>
      <c r="D79" s="1034"/>
      <c r="E79" s="1034"/>
      <c r="F79" s="1034"/>
      <c r="G79" s="1034"/>
      <c r="H79" s="1034"/>
      <c r="I79" s="1034"/>
      <c r="J79" s="1034"/>
      <c r="K79" s="1034"/>
    </row>
    <row r="80" spans="1:35" ht="15.75" thickBot="1" x14ac:dyDescent="0.3">
      <c r="A80" s="282" t="s">
        <v>702</v>
      </c>
      <c r="B80" s="288"/>
      <c r="C80" s="1043"/>
      <c r="D80" s="1044"/>
      <c r="E80" s="1044"/>
      <c r="F80" s="1044"/>
      <c r="G80" s="1044"/>
      <c r="H80" s="1044"/>
      <c r="I80" s="1044"/>
      <c r="J80" s="1044"/>
      <c r="K80" s="1045"/>
    </row>
    <row r="81" spans="1:29" x14ac:dyDescent="0.25">
      <c r="A81" s="288"/>
      <c r="B81" s="1029" t="s">
        <v>732</v>
      </c>
      <c r="C81" s="1029"/>
      <c r="D81" s="1029"/>
      <c r="E81" s="1029"/>
      <c r="F81" s="1029"/>
      <c r="G81" s="1029"/>
      <c r="H81" s="1029"/>
      <c r="I81" s="1029"/>
      <c r="J81" s="1029"/>
      <c r="K81" s="1029"/>
      <c r="V81" s="3" t="b">
        <v>0</v>
      </c>
    </row>
    <row r="82" spans="1:29" x14ac:dyDescent="0.25">
      <c r="A82" s="288"/>
      <c r="B82" s="1029" t="s">
        <v>733</v>
      </c>
      <c r="C82" s="1029"/>
      <c r="D82" s="1029"/>
      <c r="E82" s="1029"/>
      <c r="F82" s="1029"/>
      <c r="G82" s="1029"/>
      <c r="H82" s="1029"/>
      <c r="I82" s="1029"/>
      <c r="J82" s="1029"/>
      <c r="K82" s="1029"/>
      <c r="V82" s="3" t="b">
        <v>0</v>
      </c>
    </row>
    <row r="83" spans="1:29" ht="29.1" customHeight="1" x14ac:dyDescent="0.25">
      <c r="A83" s="288"/>
      <c r="B83" s="1038" t="s">
        <v>734</v>
      </c>
      <c r="C83" s="1038"/>
      <c r="D83" s="1038"/>
      <c r="E83" s="1038"/>
      <c r="F83" s="1038"/>
      <c r="G83" s="1038"/>
      <c r="H83" s="1038"/>
      <c r="I83" s="1038"/>
      <c r="J83" s="1038"/>
      <c r="K83" s="1038"/>
      <c r="V83" s="3" t="b">
        <v>0</v>
      </c>
    </row>
    <row r="84" spans="1:29" x14ac:dyDescent="0.25">
      <c r="A84" s="288"/>
      <c r="B84" s="1029" t="s">
        <v>700</v>
      </c>
      <c r="C84" s="1029"/>
      <c r="D84" s="1029"/>
      <c r="E84" s="1029"/>
      <c r="F84" s="1029"/>
      <c r="G84" s="1029"/>
      <c r="H84" s="1029"/>
      <c r="I84" s="1029"/>
      <c r="J84" s="1029"/>
      <c r="K84" s="1029"/>
      <c r="V84" s="3" t="b">
        <v>0</v>
      </c>
    </row>
    <row r="85" spans="1:29" x14ac:dyDescent="0.25">
      <c r="A85" s="285"/>
      <c r="B85" s="288"/>
      <c r="C85" s="1029" t="s">
        <v>735</v>
      </c>
      <c r="D85" s="1029"/>
      <c r="E85" s="1029"/>
      <c r="F85" s="1029"/>
      <c r="G85" s="1029"/>
      <c r="H85" s="1029"/>
      <c r="I85" s="1029"/>
      <c r="J85" s="1029"/>
      <c r="K85" s="1029"/>
      <c r="N85" s="4"/>
      <c r="O85" s="4"/>
      <c r="P85" s="4"/>
      <c r="Q85" s="4"/>
      <c r="R85" s="4"/>
      <c r="S85" s="4"/>
      <c r="T85" s="4"/>
      <c r="U85" s="4"/>
      <c r="V85" s="4" t="b">
        <v>0</v>
      </c>
      <c r="W85" s="3" t="str">
        <f>IF(OR(V81=TRUE,V82=TRUE,V83=TRUE,V84=TRUE,V85=TRUE),"Unit met required criteria above &amp; assessment justifies measures on work orders","No Measures Justified")</f>
        <v>No Measures Justified</v>
      </c>
    </row>
    <row r="86" spans="1:29" ht="11.1" customHeight="1" thickBot="1" x14ac:dyDescent="0.3">
      <c r="A86" s="1031"/>
      <c r="B86" s="1031"/>
      <c r="C86" s="1031"/>
      <c r="D86" s="1031"/>
      <c r="E86" s="1031"/>
      <c r="F86" s="1031"/>
      <c r="G86" s="1031"/>
      <c r="H86" s="1031"/>
      <c r="I86" s="1031"/>
      <c r="J86" s="1031"/>
      <c r="K86" s="1031"/>
      <c r="N86" s="4"/>
      <c r="O86" s="4"/>
      <c r="P86" s="4"/>
      <c r="Q86" s="4"/>
      <c r="R86" s="4"/>
      <c r="S86" s="4"/>
      <c r="T86" s="4"/>
      <c r="U86" s="4"/>
      <c r="V86" s="4"/>
    </row>
    <row r="87" spans="1:29" ht="15.75" thickBot="1" x14ac:dyDescent="0.3">
      <c r="A87" s="5" t="s">
        <v>701</v>
      </c>
      <c r="B87" s="285"/>
      <c r="C87" s="285"/>
      <c r="D87" s="1055"/>
      <c r="E87" s="1056"/>
      <c r="F87" s="1056"/>
      <c r="G87" s="1056"/>
      <c r="H87" s="1056"/>
      <c r="I87" s="1056"/>
      <c r="J87" s="1056"/>
      <c r="K87" s="1057"/>
    </row>
    <row r="88" spans="1:29" x14ac:dyDescent="0.25">
      <c r="A88" s="288"/>
      <c r="B88" s="1029" t="s">
        <v>736</v>
      </c>
      <c r="C88" s="1029"/>
      <c r="D88" s="1029"/>
      <c r="E88" s="1029"/>
      <c r="F88" s="1029"/>
      <c r="G88" s="1029"/>
      <c r="H88" s="1029"/>
      <c r="I88" s="1029"/>
      <c r="J88" s="1029"/>
      <c r="K88" s="1029"/>
      <c r="V88" s="3" t="b">
        <v>0</v>
      </c>
      <c r="W88" s="4"/>
      <c r="X88" s="4"/>
      <c r="Z88" s="4"/>
      <c r="AA88" s="4"/>
      <c r="AB88" s="4"/>
      <c r="AC88" s="4"/>
    </row>
    <row r="89" spans="1:29" x14ac:dyDescent="0.25">
      <c r="A89" s="285"/>
      <c r="B89" s="288"/>
      <c r="C89" s="1029" t="s">
        <v>737</v>
      </c>
      <c r="D89" s="1029"/>
      <c r="E89" s="1029"/>
      <c r="F89" s="1029"/>
      <c r="G89" s="1029"/>
      <c r="H89" s="1029"/>
      <c r="I89" s="1029"/>
      <c r="J89" s="1029"/>
      <c r="K89" s="1029"/>
      <c r="V89" s="3" t="b">
        <v>0</v>
      </c>
    </row>
    <row r="90" spans="1:29" ht="29.45" customHeight="1" x14ac:dyDescent="0.25">
      <c r="A90" s="288"/>
      <c r="B90" s="1058" t="s">
        <v>738</v>
      </c>
      <c r="C90" s="1058"/>
      <c r="D90" s="1058"/>
      <c r="E90" s="1058"/>
      <c r="F90" s="1058"/>
      <c r="G90" s="1058"/>
      <c r="H90" s="1058"/>
      <c r="I90" s="1058"/>
      <c r="J90" s="1058"/>
      <c r="K90" s="1058"/>
      <c r="V90" s="3" t="b">
        <v>0</v>
      </c>
      <c r="W90" s="3" t="str">
        <f>IF(AND(V88=TRUE,V89=TRUE,V90=TRUE),"Unit met required criteria above &amp; assessment justifies measures on work orders","No Measures Justified")</f>
        <v>No Measures Justified</v>
      </c>
    </row>
    <row r="91" spans="1:29" ht="11.1" customHeight="1" thickBot="1" x14ac:dyDescent="0.3">
      <c r="A91" s="1034"/>
      <c r="B91" s="1034"/>
      <c r="C91" s="1034"/>
      <c r="D91" s="1034"/>
      <c r="E91" s="1034"/>
      <c r="F91" s="1034"/>
      <c r="G91" s="1034"/>
      <c r="H91" s="1034"/>
      <c r="I91" s="1034"/>
      <c r="J91" s="1034"/>
      <c r="K91" s="1034"/>
    </row>
    <row r="92" spans="1:29" ht="15.75" thickBot="1" x14ac:dyDescent="0.3">
      <c r="A92" s="5" t="s">
        <v>703</v>
      </c>
      <c r="B92" s="285"/>
      <c r="C92" s="1055"/>
      <c r="D92" s="1056"/>
      <c r="E92" s="1056"/>
      <c r="F92" s="1056"/>
      <c r="G92" s="1056"/>
      <c r="H92" s="1056"/>
      <c r="I92" s="1056"/>
      <c r="J92" s="1056"/>
      <c r="K92" s="1057"/>
    </row>
    <row r="93" spans="1:29" x14ac:dyDescent="0.25">
      <c r="A93" s="288"/>
      <c r="B93" s="1029" t="s">
        <v>739</v>
      </c>
      <c r="C93" s="1029"/>
      <c r="D93" s="1029"/>
      <c r="E93" s="1029"/>
      <c r="F93" s="1029"/>
      <c r="G93" s="1029"/>
      <c r="H93" s="1029"/>
      <c r="I93" s="1029"/>
      <c r="J93" s="1029"/>
      <c r="K93" s="1029"/>
      <c r="V93" s="3" t="b">
        <v>0</v>
      </c>
      <c r="W93" s="3" t="str">
        <f>IF(AND(V93=TRUE,V94=TRUE,V95=TRUE),"True","False")</f>
        <v>False</v>
      </c>
      <c r="X93" s="3" t="e">
        <f>IF(OR(#REF!="TRUE",W96=TRUE,W97=TRUE,W98=TRUE,W99=TRUE),"Unit met required criteria above &amp; assessment justifies measures on work orders","No Measures Justified")</f>
        <v>#REF!</v>
      </c>
    </row>
    <row r="94" spans="1:29" x14ac:dyDescent="0.25">
      <c r="A94" s="288"/>
      <c r="B94" s="1029" t="s">
        <v>740</v>
      </c>
      <c r="C94" s="1029"/>
      <c r="D94" s="1029"/>
      <c r="E94" s="1029"/>
      <c r="F94" s="1029"/>
      <c r="G94" s="1029"/>
      <c r="H94" s="1029"/>
      <c r="I94" s="1029"/>
      <c r="J94" s="1029"/>
      <c r="K94" s="1029"/>
      <c r="V94" s="3" t="b">
        <v>0</v>
      </c>
      <c r="W94" s="3" t="str">
        <f>IF(AND(V93=TRUE,V94=TRUE,V95=TRUE),"True","False")</f>
        <v>False</v>
      </c>
    </row>
    <row r="95" spans="1:29" ht="32.450000000000003" customHeight="1" x14ac:dyDescent="0.25">
      <c r="A95" s="288"/>
      <c r="B95" s="1038" t="s">
        <v>741</v>
      </c>
      <c r="C95" s="1038"/>
      <c r="D95" s="1038"/>
      <c r="E95" s="1038"/>
      <c r="F95" s="1038"/>
      <c r="G95" s="1038"/>
      <c r="H95" s="1038"/>
      <c r="I95" s="1038"/>
      <c r="J95" s="1038"/>
      <c r="K95" s="1038"/>
      <c r="V95" s="3" t="b">
        <v>0</v>
      </c>
      <c r="W95" s="3" t="str">
        <f>IF(AND(V93=TRUE,V94=TRUE,V95=TRUE,V96=TRUE),"True","False")</f>
        <v>False</v>
      </c>
    </row>
    <row r="96" spans="1:29" x14ac:dyDescent="0.25">
      <c r="A96" s="288"/>
      <c r="B96" s="1029" t="s">
        <v>742</v>
      </c>
      <c r="C96" s="1029"/>
      <c r="D96" s="1029"/>
      <c r="E96" s="1029"/>
      <c r="F96" s="1029"/>
      <c r="G96" s="1029"/>
      <c r="H96" s="1029"/>
      <c r="I96" s="1029"/>
      <c r="J96" s="1029"/>
      <c r="K96" s="1029"/>
      <c r="V96" s="3" t="b">
        <v>0</v>
      </c>
      <c r="W96" s="3" t="e">
        <f>IF(OR(#REF!=TRUE,V96=TRUE),"True","False")</f>
        <v>#REF!</v>
      </c>
    </row>
    <row r="97" spans="1:24" ht="28.35" customHeight="1" x14ac:dyDescent="0.25">
      <c r="A97" s="288"/>
      <c r="B97" s="1038" t="s">
        <v>743</v>
      </c>
      <c r="C97" s="1038"/>
      <c r="D97" s="1038"/>
      <c r="E97" s="1038"/>
      <c r="F97" s="1038"/>
      <c r="G97" s="1038"/>
      <c r="H97" s="1038"/>
      <c r="I97" s="1038"/>
      <c r="J97" s="1038"/>
      <c r="K97" s="1038"/>
      <c r="V97" s="3" t="b">
        <v>0</v>
      </c>
      <c r="W97" s="3" t="e">
        <f>IF(OR(#REF!=TRUE,V97=TRUE),"True","False")</f>
        <v>#REF!</v>
      </c>
    </row>
    <row r="98" spans="1:24" x14ac:dyDescent="0.25">
      <c r="A98" s="288"/>
      <c r="B98" s="1029" t="s">
        <v>744</v>
      </c>
      <c r="C98" s="1029"/>
      <c r="D98" s="1029"/>
      <c r="E98" s="1029"/>
      <c r="F98" s="1029"/>
      <c r="G98" s="1029"/>
      <c r="H98" s="1029"/>
      <c r="I98" s="1029"/>
      <c r="J98" s="1029"/>
      <c r="K98" s="1029"/>
      <c r="V98" s="3" t="b">
        <v>0</v>
      </c>
      <c r="W98" s="3" t="e">
        <f>IF(OR(#REF!=TRUE,V98=TRUE),"True","False")</f>
        <v>#REF!</v>
      </c>
    </row>
    <row r="99" spans="1:24" x14ac:dyDescent="0.25">
      <c r="A99" s="288"/>
      <c r="B99" s="1029" t="s">
        <v>745</v>
      </c>
      <c r="C99" s="1029"/>
      <c r="D99" s="1029"/>
      <c r="E99" s="1029"/>
      <c r="F99" s="1029"/>
      <c r="G99" s="1029"/>
      <c r="H99" s="1029"/>
      <c r="I99" s="1029"/>
      <c r="J99" s="1029"/>
      <c r="K99" s="1029"/>
      <c r="V99" s="3" t="b">
        <v>0</v>
      </c>
      <c r="W99" s="3" t="e">
        <f>IF(AND(#REF!="TRUE",V99=TRUE,V100=TRUE,#REF!=TRUE),"True","False")</f>
        <v>#REF!</v>
      </c>
    </row>
    <row r="100" spans="1:24" x14ac:dyDescent="0.25">
      <c r="A100" s="288"/>
      <c r="B100" s="288"/>
      <c r="C100" s="1029" t="s">
        <v>704</v>
      </c>
      <c r="D100" s="1029"/>
      <c r="E100" s="1029"/>
      <c r="F100" s="1029"/>
      <c r="G100" s="1029"/>
      <c r="H100" s="1029"/>
      <c r="I100" s="1029"/>
      <c r="J100" s="1029"/>
      <c r="K100" s="1029"/>
      <c r="V100" s="3" t="b">
        <v>0</v>
      </c>
    </row>
    <row r="101" spans="1:24" ht="11.1" customHeight="1" thickBot="1" x14ac:dyDescent="0.3">
      <c r="A101" s="1034"/>
      <c r="B101" s="1034"/>
      <c r="C101" s="1034"/>
      <c r="D101" s="1034"/>
      <c r="E101" s="1034"/>
      <c r="F101" s="1034"/>
      <c r="G101" s="1034"/>
      <c r="H101" s="1034"/>
      <c r="I101" s="1034"/>
      <c r="J101" s="1034"/>
      <c r="K101" s="1034"/>
    </row>
    <row r="102" spans="1:24" ht="15.75" thickBot="1" x14ac:dyDescent="0.3">
      <c r="A102" s="5" t="s">
        <v>705</v>
      </c>
      <c r="B102" s="285"/>
      <c r="C102" s="285"/>
      <c r="D102" s="285"/>
      <c r="E102" s="1059"/>
      <c r="F102" s="1060"/>
      <c r="G102" s="1060"/>
      <c r="H102" s="1060"/>
      <c r="I102" s="1060"/>
      <c r="J102" s="1060"/>
      <c r="K102" s="1061"/>
      <c r="L102" s="283"/>
      <c r="M102" s="284"/>
    </row>
    <row r="103" spans="1:24" x14ac:dyDescent="0.25">
      <c r="A103" s="288"/>
      <c r="B103" s="1029" t="s">
        <v>746</v>
      </c>
      <c r="C103" s="1029"/>
      <c r="D103" s="1029"/>
      <c r="E103" s="1029"/>
      <c r="F103" s="1029"/>
      <c r="G103" s="1029"/>
      <c r="H103" s="1029"/>
      <c r="I103" s="1029"/>
      <c r="J103" s="1029"/>
      <c r="K103" s="1029"/>
      <c r="V103" s="3" t="b">
        <v>0</v>
      </c>
      <c r="W103" s="3" t="b">
        <f>IF(AND(V103=TRUE,V104=TRUE,V106=TRUE,V107=TRUE),"Yes")</f>
        <v>0</v>
      </c>
      <c r="X103" s="3" t="e">
        <f>IF(AND(W103="YES",W110="Yes"),"HVAC met required criteria justifying replacement",IF(AND(W118="TRUE",W103=FALSE),"AC only components of the HVAC system met replacement criteria","No HVAC Measures Justified"))</f>
        <v>#REF!</v>
      </c>
    </row>
    <row r="104" spans="1:24" x14ac:dyDescent="0.25">
      <c r="A104" s="288"/>
      <c r="B104" s="288"/>
      <c r="C104" s="1029" t="s">
        <v>747</v>
      </c>
      <c r="D104" s="1029"/>
      <c r="E104" s="1029"/>
      <c r="F104" s="1029"/>
      <c r="G104" s="1029"/>
      <c r="H104" s="1029"/>
      <c r="I104" s="1029"/>
      <c r="J104" s="1029"/>
      <c r="K104" s="1029"/>
      <c r="V104" s="3" t="b">
        <v>0</v>
      </c>
    </row>
    <row r="105" spans="1:24" x14ac:dyDescent="0.25">
      <c r="A105" s="288"/>
      <c r="B105" s="288"/>
      <c r="C105" s="285" t="s">
        <v>184</v>
      </c>
      <c r="D105" s="285"/>
      <c r="E105" s="285"/>
      <c r="F105" s="285"/>
      <c r="G105" s="1062"/>
      <c r="H105" s="1062"/>
      <c r="I105" s="1062"/>
      <c r="J105" s="1062"/>
      <c r="K105" s="1062"/>
    </row>
    <row r="106" spans="1:24" x14ac:dyDescent="0.25">
      <c r="A106" s="288"/>
      <c r="B106" s="288"/>
      <c r="C106" s="1029" t="s">
        <v>748</v>
      </c>
      <c r="D106" s="1029"/>
      <c r="E106" s="1029"/>
      <c r="F106" s="1029"/>
      <c r="G106" s="1029"/>
      <c r="H106" s="1029"/>
      <c r="I106" s="1029"/>
      <c r="J106" s="1029"/>
      <c r="K106" s="1029"/>
      <c r="V106" s="3" t="b">
        <v>0</v>
      </c>
    </row>
    <row r="107" spans="1:24" x14ac:dyDescent="0.25">
      <c r="A107" s="288"/>
      <c r="B107" s="288"/>
      <c r="C107" s="1033" t="s">
        <v>706</v>
      </c>
      <c r="D107" s="1033"/>
      <c r="E107" s="1033"/>
      <c r="F107" s="1033"/>
      <c r="G107" s="1033"/>
      <c r="H107" s="1033"/>
      <c r="I107" s="1033"/>
      <c r="J107" s="1033"/>
      <c r="K107" s="1033"/>
      <c r="V107" s="3" t="b">
        <v>0</v>
      </c>
    </row>
    <row r="108" spans="1:24" x14ac:dyDescent="0.25">
      <c r="A108" s="288"/>
      <c r="B108" s="288"/>
      <c r="C108" s="1029" t="s">
        <v>183</v>
      </c>
      <c r="D108" s="1029"/>
      <c r="E108" s="1029"/>
      <c r="F108" s="1029"/>
      <c r="G108" s="1029"/>
      <c r="H108" s="1029"/>
      <c r="I108" s="1029"/>
      <c r="J108" s="1029"/>
      <c r="K108" s="1029"/>
    </row>
    <row r="109" spans="1:24" x14ac:dyDescent="0.25">
      <c r="A109" s="288"/>
      <c r="B109" s="288"/>
      <c r="C109" s="1029" t="s">
        <v>182</v>
      </c>
      <c r="D109" s="1029"/>
      <c r="E109" s="1029"/>
      <c r="F109" s="1029"/>
      <c r="G109" s="1029"/>
      <c r="H109" s="1029"/>
      <c r="I109" s="1029"/>
      <c r="J109" s="1029"/>
      <c r="K109" s="1029"/>
    </row>
    <row r="110" spans="1:24" x14ac:dyDescent="0.25">
      <c r="A110" s="288"/>
      <c r="B110" s="288"/>
      <c r="C110" s="1029" t="s">
        <v>181</v>
      </c>
      <c r="D110" s="1029"/>
      <c r="E110" s="1029"/>
      <c r="F110" s="1029"/>
      <c r="G110" s="1029"/>
      <c r="H110" s="1029"/>
      <c r="I110" s="1029"/>
      <c r="J110" s="1029"/>
      <c r="K110" s="1029"/>
      <c r="V110" s="3" t="b">
        <v>0</v>
      </c>
      <c r="W110" s="8" t="str">
        <f>IF(OR(V110=TRUE,V114=TRUE),"Yes","No")</f>
        <v>No</v>
      </c>
    </row>
    <row r="111" spans="1:24" x14ac:dyDescent="0.25">
      <c r="A111" s="288"/>
      <c r="B111" s="288"/>
      <c r="C111" s="1029" t="s">
        <v>180</v>
      </c>
      <c r="D111" s="1029"/>
      <c r="E111" s="1029"/>
      <c r="F111" s="1029"/>
      <c r="G111" s="1029"/>
      <c r="H111" s="1029"/>
      <c r="I111" s="1029"/>
      <c r="J111" s="1029"/>
      <c r="K111" s="1029"/>
    </row>
    <row r="112" spans="1:24" x14ac:dyDescent="0.25">
      <c r="A112" s="288"/>
      <c r="B112" s="288"/>
      <c r="C112" s="1029" t="s">
        <v>179</v>
      </c>
      <c r="D112" s="1029"/>
      <c r="E112" s="1029"/>
      <c r="F112" s="1029"/>
      <c r="G112" s="1029"/>
      <c r="H112" s="1029"/>
      <c r="I112" s="1029"/>
      <c r="J112" s="1029"/>
      <c r="K112" s="1029"/>
    </row>
    <row r="113" spans="1:23" x14ac:dyDescent="0.25">
      <c r="A113" s="288"/>
      <c r="B113" s="288"/>
      <c r="C113" s="1029" t="s">
        <v>178</v>
      </c>
      <c r="D113" s="1029"/>
      <c r="E113" s="1029"/>
      <c r="F113" s="1029"/>
      <c r="G113" s="1029"/>
      <c r="H113" s="1029"/>
      <c r="I113" s="1029"/>
      <c r="J113" s="1029"/>
      <c r="K113" s="1029"/>
    </row>
    <row r="114" spans="1:23" x14ac:dyDescent="0.25">
      <c r="A114" s="288"/>
      <c r="B114" s="288"/>
      <c r="C114" s="1029" t="s">
        <v>177</v>
      </c>
      <c r="D114" s="1029"/>
      <c r="E114" s="1029"/>
      <c r="F114" s="1029"/>
      <c r="G114" s="1029"/>
      <c r="H114" s="1029"/>
      <c r="I114" s="1029"/>
      <c r="J114" s="1029"/>
      <c r="K114" s="1029"/>
      <c r="V114" s="3" t="b">
        <v>0</v>
      </c>
    </row>
    <row r="115" spans="1:23" x14ac:dyDescent="0.25">
      <c r="A115" s="288"/>
      <c r="B115" s="288"/>
      <c r="C115" s="1029" t="s">
        <v>176</v>
      </c>
      <c r="D115" s="1029"/>
      <c r="E115" s="1029"/>
      <c r="F115" s="1029"/>
      <c r="G115" s="1029"/>
      <c r="H115" s="1029"/>
      <c r="I115" s="1029"/>
      <c r="J115" s="1029"/>
      <c r="K115" s="1029"/>
    </row>
    <row r="116" spans="1:23" x14ac:dyDescent="0.25">
      <c r="A116" s="288"/>
      <c r="B116" s="288"/>
      <c r="C116" s="1029" t="s">
        <v>175</v>
      </c>
      <c r="D116" s="1029"/>
      <c r="E116" s="1029"/>
      <c r="F116" s="1029"/>
      <c r="G116" s="1029"/>
      <c r="H116" s="1029"/>
      <c r="I116" s="1029"/>
      <c r="J116" s="1029"/>
      <c r="K116" s="1029"/>
    </row>
    <row r="117" spans="1:23" x14ac:dyDescent="0.25">
      <c r="A117" s="288"/>
      <c r="B117" s="288"/>
      <c r="C117" s="286" t="s">
        <v>174</v>
      </c>
      <c r="D117" s="286"/>
      <c r="E117" s="286"/>
      <c r="F117" s="286"/>
      <c r="G117" s="286"/>
      <c r="H117" s="286"/>
      <c r="I117" s="286"/>
      <c r="J117" s="286"/>
      <c r="K117" s="286"/>
    </row>
    <row r="118" spans="1:23" x14ac:dyDescent="0.25">
      <c r="A118" s="288"/>
      <c r="B118" s="288"/>
      <c r="C118" s="1029" t="s">
        <v>749</v>
      </c>
      <c r="D118" s="1029"/>
      <c r="E118" s="1029"/>
      <c r="F118" s="1029"/>
      <c r="G118" s="1029"/>
      <c r="H118" s="1029"/>
      <c r="I118" s="1029"/>
      <c r="J118" s="1029"/>
      <c r="K118" s="1029"/>
      <c r="V118" s="3" t="b">
        <v>0</v>
      </c>
      <c r="W118" s="8" t="e">
        <f>IF(AND(V118=TRUE,V121=TRUE,W122="Yes"),"True","False")</f>
        <v>#REF!</v>
      </c>
    </row>
    <row r="119" spans="1:23" x14ac:dyDescent="0.25">
      <c r="A119" s="288"/>
      <c r="B119" s="288"/>
      <c r="C119" s="1029" t="s">
        <v>173</v>
      </c>
      <c r="D119" s="1029"/>
      <c r="E119" s="1029"/>
      <c r="F119" s="1029"/>
      <c r="G119" s="1029"/>
      <c r="H119" s="1029"/>
      <c r="I119" s="1029"/>
      <c r="J119" s="1029"/>
      <c r="K119" s="1029"/>
    </row>
    <row r="120" spans="1:23" x14ac:dyDescent="0.25">
      <c r="A120" s="288"/>
      <c r="B120" s="288"/>
      <c r="C120" s="1029" t="s">
        <v>172</v>
      </c>
      <c r="D120" s="1029"/>
      <c r="E120" s="1029"/>
      <c r="F120" s="1029"/>
      <c r="G120" s="1029"/>
      <c r="H120" s="1029"/>
      <c r="I120" s="1029"/>
      <c r="J120" s="1029"/>
      <c r="K120" s="1029"/>
    </row>
    <row r="121" spans="1:23" x14ac:dyDescent="0.25">
      <c r="A121" s="285"/>
      <c r="B121" s="288"/>
      <c r="C121" s="288"/>
      <c r="D121" s="1029" t="s">
        <v>750</v>
      </c>
      <c r="E121" s="1029"/>
      <c r="F121" s="1029"/>
      <c r="G121" s="1029"/>
      <c r="H121" s="1029"/>
      <c r="I121" s="1029"/>
      <c r="J121" s="1029"/>
      <c r="K121" s="1029"/>
      <c r="O121" s="4"/>
      <c r="V121" s="3" t="b">
        <v>0</v>
      </c>
    </row>
    <row r="122" spans="1:23" x14ac:dyDescent="0.25">
      <c r="A122" s="285"/>
      <c r="B122" s="288"/>
      <c r="C122" s="288"/>
      <c r="D122" s="1029" t="s">
        <v>707</v>
      </c>
      <c r="E122" s="1029"/>
      <c r="F122" s="1029"/>
      <c r="G122" s="1029"/>
      <c r="H122" s="1029"/>
      <c r="I122" s="1029"/>
      <c r="J122" s="1029"/>
      <c r="K122" s="1029"/>
      <c r="O122" s="4"/>
      <c r="V122" s="3" t="b">
        <v>0</v>
      </c>
      <c r="W122" s="3" t="e">
        <f>IF(AND(#REF!="Yes",V122=TRUE),"Yes","No")</f>
        <v>#REF!</v>
      </c>
    </row>
    <row r="123" spans="1:23" ht="11.1" customHeight="1" x14ac:dyDescent="0.25">
      <c r="A123" s="1031"/>
      <c r="B123" s="1031"/>
      <c r="C123" s="1031"/>
      <c r="D123" s="1031"/>
      <c r="E123" s="1031"/>
      <c r="F123" s="1031"/>
      <c r="G123" s="1031"/>
      <c r="H123" s="1031"/>
      <c r="I123" s="1031"/>
      <c r="J123" s="1031"/>
      <c r="K123" s="1031"/>
      <c r="O123" s="4"/>
    </row>
    <row r="124" spans="1:23" x14ac:dyDescent="0.25">
      <c r="A124" s="288"/>
      <c r="B124" s="1038" t="s">
        <v>708</v>
      </c>
      <c r="C124" s="1038"/>
      <c r="D124" s="1038"/>
      <c r="E124" s="1038"/>
      <c r="F124" s="1038"/>
      <c r="G124" s="1038"/>
      <c r="H124" s="1038"/>
      <c r="I124" s="1038"/>
      <c r="J124" s="1038"/>
      <c r="K124" s="1038"/>
      <c r="O124" s="4"/>
      <c r="V124" s="3" t="b">
        <v>0</v>
      </c>
      <c r="W124" s="3" t="str">
        <f>IF(AND(V124=TRUE,W127="Yes"),"HVAC repair justified in client file, following measures to be completed","No HVAC repair measures justified")</f>
        <v>No HVAC repair measures justified</v>
      </c>
    </row>
    <row r="125" spans="1:23" x14ac:dyDescent="0.25">
      <c r="A125" s="288"/>
      <c r="B125" s="1038"/>
      <c r="C125" s="1038"/>
      <c r="D125" s="1038"/>
      <c r="E125" s="1038"/>
      <c r="F125" s="1038"/>
      <c r="G125" s="1038"/>
      <c r="H125" s="1038"/>
      <c r="I125" s="1038"/>
      <c r="J125" s="1038"/>
      <c r="K125" s="1038"/>
      <c r="O125" s="4"/>
    </row>
    <row r="126" spans="1:23" x14ac:dyDescent="0.25">
      <c r="A126" s="288"/>
      <c r="B126" s="1038"/>
      <c r="C126" s="1038"/>
      <c r="D126" s="1038"/>
      <c r="E126" s="1038"/>
      <c r="F126" s="1038"/>
      <c r="G126" s="1038"/>
      <c r="H126" s="1038"/>
      <c r="I126" s="1038"/>
      <c r="J126" s="1038"/>
      <c r="K126" s="1038"/>
      <c r="O126" s="4"/>
    </row>
    <row r="127" spans="1:23" x14ac:dyDescent="0.25">
      <c r="A127" s="285"/>
      <c r="B127" s="288"/>
      <c r="C127" s="1029" t="s">
        <v>751</v>
      </c>
      <c r="D127" s="1029"/>
      <c r="E127" s="1029"/>
      <c r="F127" s="1029"/>
      <c r="G127" s="1029"/>
      <c r="H127" s="1029"/>
      <c r="I127" s="1029"/>
      <c r="J127" s="1029"/>
      <c r="K127" s="1029"/>
      <c r="O127" s="4"/>
      <c r="V127" s="3" t="b">
        <v>0</v>
      </c>
      <c r="W127" s="3" t="str">
        <f>IF(OR(V127=TRUE,V128=TRUE,V129=TRUE,V130=TRUE,V131=TRUE),"Yes","No")</f>
        <v>No</v>
      </c>
    </row>
    <row r="128" spans="1:23" x14ac:dyDescent="0.25">
      <c r="A128" s="285"/>
      <c r="B128" s="288"/>
      <c r="C128" s="1029" t="s">
        <v>752</v>
      </c>
      <c r="D128" s="1029"/>
      <c r="E128" s="1029"/>
      <c r="F128" s="1029"/>
      <c r="G128" s="1029"/>
      <c r="H128" s="1029"/>
      <c r="I128" s="1029"/>
      <c r="J128" s="1029"/>
      <c r="K128" s="1029"/>
      <c r="O128" s="4"/>
      <c r="V128" s="3" t="b">
        <v>0</v>
      </c>
    </row>
    <row r="129" spans="1:23" x14ac:dyDescent="0.25">
      <c r="A129" s="285"/>
      <c r="B129" s="288"/>
      <c r="C129" s="1029" t="s">
        <v>753</v>
      </c>
      <c r="D129" s="1029"/>
      <c r="E129" s="1029"/>
      <c r="F129" s="1029"/>
      <c r="G129" s="1029"/>
      <c r="H129" s="1029"/>
      <c r="I129" s="1029"/>
      <c r="J129" s="1029"/>
      <c r="K129" s="1029"/>
      <c r="O129" s="4"/>
      <c r="V129" s="3" t="b">
        <v>0</v>
      </c>
    </row>
    <row r="130" spans="1:23" x14ac:dyDescent="0.25">
      <c r="A130" s="285"/>
      <c r="B130" s="288"/>
      <c r="C130" s="1029" t="s">
        <v>754</v>
      </c>
      <c r="D130" s="1029"/>
      <c r="E130" s="1029"/>
      <c r="F130" s="1029"/>
      <c r="G130" s="1029"/>
      <c r="H130" s="1029"/>
      <c r="I130" s="1029"/>
      <c r="J130" s="1029"/>
      <c r="K130" s="1029"/>
      <c r="O130" s="4"/>
      <c r="V130" s="3" t="b">
        <v>0</v>
      </c>
    </row>
    <row r="131" spans="1:23" x14ac:dyDescent="0.25">
      <c r="A131" s="285"/>
      <c r="B131" s="288"/>
      <c r="C131" s="1029" t="s">
        <v>755</v>
      </c>
      <c r="D131" s="1029"/>
      <c r="E131" s="1029"/>
      <c r="F131" s="1029"/>
      <c r="G131" s="1029"/>
      <c r="H131" s="1029"/>
      <c r="I131" s="1029"/>
      <c r="J131" s="1029"/>
      <c r="K131" s="1029"/>
      <c r="O131" s="4"/>
      <c r="V131" s="3" t="b">
        <v>0</v>
      </c>
    </row>
    <row r="132" spans="1:23" x14ac:dyDescent="0.25">
      <c r="A132" s="288"/>
      <c r="B132" s="1029" t="s">
        <v>756</v>
      </c>
      <c r="C132" s="1029"/>
      <c r="D132" s="1029"/>
      <c r="E132" s="1029"/>
      <c r="F132" s="1029"/>
      <c r="G132" s="1029"/>
      <c r="H132" s="1029"/>
      <c r="I132" s="1029"/>
      <c r="J132" s="1029"/>
      <c r="K132" s="1029"/>
      <c r="O132" s="4"/>
      <c r="V132" s="3" t="b">
        <v>0</v>
      </c>
      <c r="W132" s="3" t="str">
        <f>IF(V132=TRUE,"Change &amp; provide 12 filter", "No Measures justified")</f>
        <v>No Measures justified</v>
      </c>
    </row>
    <row r="133" spans="1:23" ht="11.1" customHeight="1" x14ac:dyDescent="0.25">
      <c r="A133" s="1034"/>
      <c r="B133" s="1034"/>
      <c r="C133" s="1034"/>
      <c r="D133" s="1034"/>
      <c r="E133" s="1034"/>
      <c r="F133" s="1034"/>
      <c r="G133" s="1034"/>
      <c r="H133" s="1034"/>
      <c r="I133" s="1034"/>
      <c r="J133" s="1034"/>
      <c r="K133" s="1034"/>
      <c r="O133" s="4"/>
    </row>
    <row r="134" spans="1:23" x14ac:dyDescent="0.25">
      <c r="A134" s="288"/>
      <c r="B134" s="285" t="s">
        <v>757</v>
      </c>
      <c r="C134" s="288"/>
      <c r="D134" s="288"/>
      <c r="E134" s="285"/>
      <c r="F134" s="285"/>
      <c r="G134" s="285"/>
      <c r="H134" s="285"/>
      <c r="I134" s="285"/>
      <c r="J134" s="285"/>
      <c r="K134" s="285"/>
      <c r="O134" s="4"/>
      <c r="V134" s="3" t="b">
        <v>0</v>
      </c>
      <c r="W134" s="3" t="str">
        <f>IF(AND(V103=FALSE,V118=FALSE,V121=FALSE,V124=FALSE,V134=TRUE,V136=TRUE,W137="Yes"),"See each TDHCA RAC Repl Tool for justification &amp; work order for sizes &amp; locations","No Measures justified")</f>
        <v>No Measures justified</v>
      </c>
    </row>
    <row r="135" spans="1:23" ht="11.1" customHeight="1" thickBot="1" x14ac:dyDescent="0.3">
      <c r="A135" s="1034"/>
      <c r="B135" s="1034"/>
      <c r="C135" s="1034"/>
      <c r="D135" s="1034"/>
      <c r="E135" s="1034"/>
      <c r="F135" s="1034"/>
      <c r="G135" s="1034"/>
      <c r="H135" s="1034"/>
      <c r="I135" s="1034"/>
      <c r="J135" s="1034"/>
      <c r="K135" s="1034"/>
      <c r="O135" s="4"/>
    </row>
    <row r="136" spans="1:23" ht="15.75" thickBot="1" x14ac:dyDescent="0.3">
      <c r="A136" s="288"/>
      <c r="B136" s="286" t="s">
        <v>758</v>
      </c>
      <c r="C136" s="288"/>
      <c r="D136" s="288"/>
      <c r="E136" s="286"/>
      <c r="F136" s="286"/>
      <c r="G136" s="1035"/>
      <c r="H136" s="1036"/>
      <c r="I136" s="1036"/>
      <c r="J136" s="1036"/>
      <c r="K136" s="1037"/>
      <c r="O136" s="4"/>
      <c r="V136" s="3" t="b">
        <v>0</v>
      </c>
    </row>
    <row r="137" spans="1:23" x14ac:dyDescent="0.25">
      <c r="A137" s="286"/>
      <c r="B137" s="288"/>
      <c r="C137" s="1033" t="s">
        <v>709</v>
      </c>
      <c r="D137" s="1033"/>
      <c r="E137" s="1033"/>
      <c r="F137" s="1033"/>
      <c r="G137" s="1033"/>
      <c r="H137" s="1033"/>
      <c r="I137" s="1033"/>
      <c r="J137" s="1033"/>
      <c r="K137" s="1033"/>
      <c r="O137" s="4"/>
      <c r="V137" s="3" t="b">
        <v>0</v>
      </c>
      <c r="W137" s="7" t="str">
        <f>IF(AND(V137=TRUE,V140=TRUE),"Yes","N/A")</f>
        <v>N/A</v>
      </c>
    </row>
    <row r="138" spans="1:23" ht="29.1" customHeight="1" x14ac:dyDescent="0.25">
      <c r="A138" s="286"/>
      <c r="B138" s="288"/>
      <c r="C138" s="1032" t="s">
        <v>936</v>
      </c>
      <c r="D138" s="1032"/>
      <c r="E138" s="1032"/>
      <c r="F138" s="1032"/>
      <c r="G138" s="1032"/>
      <c r="H138" s="1032"/>
      <c r="I138" s="1032"/>
      <c r="J138" s="1032"/>
      <c r="K138" s="1032"/>
      <c r="O138" s="4"/>
      <c r="V138" s="3" t="b">
        <v>0</v>
      </c>
      <c r="W138" s="7" t="str">
        <f>IF(AND(V138=TRUE,V141=TRUE),"Yes","N/A")</f>
        <v>N/A</v>
      </c>
    </row>
    <row r="139" spans="1:23" x14ac:dyDescent="0.25">
      <c r="A139" s="285"/>
      <c r="B139" s="288"/>
      <c r="C139" s="1033" t="s">
        <v>767</v>
      </c>
      <c r="D139" s="1033"/>
      <c r="E139" s="1033"/>
      <c r="F139" s="1033"/>
      <c r="G139" s="1033"/>
      <c r="H139" s="1033"/>
      <c r="I139" s="1033"/>
      <c r="J139" s="1033"/>
      <c r="K139" s="1033"/>
      <c r="O139" s="4"/>
      <c r="V139" s="3" t="b">
        <v>0</v>
      </c>
    </row>
    <row r="140" spans="1:23" x14ac:dyDescent="0.25">
      <c r="A140" s="285"/>
      <c r="B140" s="288"/>
      <c r="C140" s="1033" t="s">
        <v>768</v>
      </c>
      <c r="D140" s="1029"/>
      <c r="E140" s="1029"/>
      <c r="F140" s="1029"/>
      <c r="G140" s="1029"/>
      <c r="H140" s="1029"/>
      <c r="I140" s="1029"/>
      <c r="J140" s="1029"/>
      <c r="K140" s="1029"/>
      <c r="O140" s="4"/>
      <c r="V140" s="3" t="b">
        <v>0</v>
      </c>
    </row>
    <row r="141" spans="1:23" x14ac:dyDescent="0.25">
      <c r="A141" s="285"/>
      <c r="B141" s="288"/>
      <c r="C141" s="1029" t="s">
        <v>169</v>
      </c>
      <c r="D141" s="1029"/>
      <c r="E141" s="1029"/>
      <c r="F141" s="1029"/>
      <c r="G141" s="1029"/>
      <c r="H141" s="1029"/>
      <c r="I141" s="1029"/>
      <c r="J141" s="1029"/>
      <c r="K141" s="1029"/>
      <c r="O141" s="4"/>
    </row>
    <row r="142" spans="1:23" x14ac:dyDescent="0.25">
      <c r="A142" s="285"/>
      <c r="B142" s="288"/>
      <c r="C142" s="1030" t="s">
        <v>769</v>
      </c>
      <c r="D142" s="1030"/>
      <c r="E142" s="1030"/>
      <c r="F142" s="1030"/>
      <c r="G142" s="1030"/>
      <c r="H142" s="1030"/>
      <c r="I142" s="1030"/>
      <c r="J142" s="1030"/>
      <c r="K142" s="1030"/>
      <c r="O142" s="4"/>
      <c r="V142" s="3" t="b">
        <v>0</v>
      </c>
      <c r="W142" s="3" t="str">
        <f>IF(V142=TRUE,"See client file for TDHCA approval, see work order for measure perameters","No Meases Justified")</f>
        <v>No Meases Justified</v>
      </c>
    </row>
    <row r="143" spans="1:23" x14ac:dyDescent="0.25">
      <c r="A143" s="285"/>
      <c r="B143" s="288"/>
      <c r="C143" s="1030" t="s">
        <v>770</v>
      </c>
      <c r="D143" s="1030"/>
      <c r="E143" s="1030"/>
      <c r="F143" s="1030"/>
      <c r="G143" s="1030"/>
      <c r="H143" s="1030"/>
      <c r="I143" s="1030"/>
      <c r="J143" s="1030"/>
      <c r="K143" s="1030"/>
      <c r="O143" s="4"/>
    </row>
    <row r="144" spans="1:23" x14ac:dyDescent="0.25">
      <c r="A144" s="285"/>
      <c r="B144" s="288"/>
      <c r="C144" s="1030" t="s">
        <v>771</v>
      </c>
      <c r="D144" s="1030"/>
      <c r="E144" s="1030"/>
      <c r="F144" s="1030"/>
      <c r="G144" s="1030"/>
      <c r="H144" s="1030"/>
      <c r="I144" s="1030"/>
      <c r="J144" s="1030"/>
      <c r="K144" s="1030"/>
      <c r="O144" s="4"/>
    </row>
    <row r="145" spans="1:27" x14ac:dyDescent="0.25">
      <c r="A145" s="285"/>
      <c r="B145" s="288"/>
      <c r="C145" s="288"/>
      <c r="D145" s="1029" t="s">
        <v>759</v>
      </c>
      <c r="E145" s="1029"/>
      <c r="F145" s="1029"/>
      <c r="G145" s="1029"/>
      <c r="H145" s="1029"/>
      <c r="I145" s="1029"/>
      <c r="J145" s="1029"/>
      <c r="K145" s="1029"/>
      <c r="O145" s="4"/>
      <c r="V145" s="6"/>
      <c r="W145" s="6"/>
      <c r="X145" s="6"/>
      <c r="Y145" s="6"/>
      <c r="Z145" s="6"/>
      <c r="AA145" s="6"/>
    </row>
    <row r="146" spans="1:27" x14ac:dyDescent="0.25">
      <c r="A146" s="285"/>
      <c r="B146" s="288"/>
      <c r="C146" s="288"/>
      <c r="D146" s="1029" t="s">
        <v>760</v>
      </c>
      <c r="E146" s="1029"/>
      <c r="F146" s="1029"/>
      <c r="G146" s="1029"/>
      <c r="H146" s="1029"/>
      <c r="I146" s="1029"/>
      <c r="J146" s="1029"/>
      <c r="K146" s="1029"/>
      <c r="O146" s="4"/>
    </row>
    <row r="147" spans="1:27" x14ac:dyDescent="0.25">
      <c r="A147" s="285"/>
      <c r="B147" s="288"/>
      <c r="C147" s="288"/>
      <c r="D147" s="1029" t="s">
        <v>168</v>
      </c>
      <c r="E147" s="1029"/>
      <c r="F147" s="1029"/>
      <c r="G147" s="1029"/>
      <c r="H147" s="1029"/>
      <c r="I147" s="1029"/>
      <c r="J147" s="1029"/>
      <c r="K147" s="1029"/>
      <c r="O147" s="4"/>
    </row>
    <row r="148" spans="1:27" x14ac:dyDescent="0.25">
      <c r="A148" s="285"/>
      <c r="B148" s="288"/>
      <c r="C148" s="288"/>
      <c r="D148" s="1029" t="s">
        <v>761</v>
      </c>
      <c r="E148" s="1029"/>
      <c r="F148" s="1029"/>
      <c r="G148" s="1029"/>
      <c r="H148" s="1029"/>
      <c r="I148" s="1029"/>
      <c r="J148" s="1029"/>
      <c r="K148" s="1029"/>
      <c r="O148" s="4"/>
    </row>
    <row r="149" spans="1:27" x14ac:dyDescent="0.25">
      <c r="A149" s="285"/>
      <c r="B149" s="288"/>
      <c r="C149" s="288"/>
      <c r="D149" s="1029" t="s">
        <v>762</v>
      </c>
      <c r="E149" s="1029"/>
      <c r="F149" s="1029"/>
      <c r="G149" s="1029"/>
      <c r="H149" s="1029"/>
      <c r="I149" s="1029"/>
      <c r="J149" s="1029"/>
      <c r="K149" s="1029"/>
      <c r="O149" s="4"/>
    </row>
    <row r="150" spans="1:27" x14ac:dyDescent="0.25">
      <c r="A150" s="285"/>
      <c r="B150" s="288"/>
      <c r="C150" s="288"/>
      <c r="D150" s="1029" t="s">
        <v>763</v>
      </c>
      <c r="E150" s="1029"/>
      <c r="F150" s="1029"/>
      <c r="G150" s="1029"/>
      <c r="H150" s="1029"/>
      <c r="I150" s="1029"/>
      <c r="J150" s="1029"/>
      <c r="K150" s="1029"/>
      <c r="O150" s="4"/>
    </row>
    <row r="151" spans="1:27" x14ac:dyDescent="0.25">
      <c r="A151" s="285"/>
      <c r="B151" s="288"/>
      <c r="C151" s="288"/>
      <c r="D151" s="1029" t="s">
        <v>764</v>
      </c>
      <c r="E151" s="1029"/>
      <c r="F151" s="1029"/>
      <c r="G151" s="1029"/>
      <c r="H151" s="1029"/>
      <c r="I151" s="1029"/>
      <c r="J151" s="1029"/>
      <c r="K151" s="1029"/>
      <c r="O151" s="4"/>
    </row>
    <row r="152" spans="1:27" x14ac:dyDescent="0.25">
      <c r="A152" s="285"/>
      <c r="B152" s="288"/>
      <c r="C152" s="288"/>
      <c r="D152" s="1029" t="s">
        <v>765</v>
      </c>
      <c r="E152" s="1029"/>
      <c r="F152" s="1029"/>
      <c r="G152" s="1029"/>
      <c r="H152" s="1029"/>
      <c r="I152" s="1029"/>
      <c r="J152" s="1029"/>
      <c r="K152" s="1029"/>
      <c r="O152" s="4"/>
    </row>
    <row r="153" spans="1:27" x14ac:dyDescent="0.25">
      <c r="A153" s="285"/>
      <c r="B153" s="288"/>
      <c r="C153" s="288"/>
      <c r="D153" s="1029" t="s">
        <v>167</v>
      </c>
      <c r="E153" s="1029"/>
      <c r="F153" s="1029"/>
      <c r="G153" s="1029"/>
      <c r="H153" s="1029"/>
      <c r="I153" s="1029"/>
      <c r="J153" s="1029"/>
      <c r="K153" s="1029"/>
      <c r="O153" s="4"/>
    </row>
    <row r="154" spans="1:27" ht="11.1" customHeight="1" thickBot="1" x14ac:dyDescent="0.3">
      <c r="A154" s="1031"/>
      <c r="B154" s="1031"/>
      <c r="C154" s="1031"/>
      <c r="D154" s="1031"/>
      <c r="E154" s="1031"/>
      <c r="F154" s="1031"/>
      <c r="G154" s="1031"/>
      <c r="H154" s="1031"/>
      <c r="I154" s="1031"/>
      <c r="J154" s="1031"/>
      <c r="K154" s="1031"/>
      <c r="O154" s="4"/>
    </row>
    <row r="155" spans="1:27" ht="15.75" thickBot="1" x14ac:dyDescent="0.3">
      <c r="A155" s="5" t="s">
        <v>772</v>
      </c>
      <c r="B155" s="285"/>
      <c r="C155" s="285"/>
      <c r="D155" s="1052"/>
      <c r="E155" s="1053"/>
      <c r="F155" s="1053"/>
      <c r="G155" s="1053"/>
      <c r="H155" s="1053"/>
      <c r="I155" s="1053"/>
      <c r="J155" s="1053"/>
      <c r="K155" s="1054"/>
      <c r="O155" s="4"/>
    </row>
    <row r="156" spans="1:27" x14ac:dyDescent="0.25">
      <c r="A156" s="288"/>
      <c r="B156" s="1029" t="s">
        <v>766</v>
      </c>
      <c r="C156" s="1029"/>
      <c r="D156" s="1029"/>
      <c r="E156" s="1029"/>
      <c r="F156" s="1029"/>
      <c r="G156" s="1029"/>
      <c r="H156" s="1029"/>
      <c r="I156" s="1029"/>
      <c r="J156" s="1029"/>
      <c r="K156" s="1029"/>
      <c r="O156" s="4"/>
      <c r="V156" s="3" t="b">
        <v>0</v>
      </c>
    </row>
    <row r="157" spans="1:27" x14ac:dyDescent="0.25">
      <c r="A157" s="288"/>
      <c r="B157" s="1029" t="s">
        <v>166</v>
      </c>
      <c r="C157" s="1029"/>
      <c r="D157" s="1029"/>
      <c r="E157" s="1029"/>
      <c r="F157" s="1029"/>
      <c r="G157" s="1029"/>
      <c r="H157" s="1029"/>
      <c r="I157" s="1029"/>
      <c r="J157" s="1029"/>
      <c r="K157" s="1029"/>
      <c r="O157" s="4"/>
    </row>
    <row r="158" spans="1:27" x14ac:dyDescent="0.25">
      <c r="A158" s="288"/>
      <c r="B158" s="1030" t="s">
        <v>949</v>
      </c>
      <c r="C158" s="1029"/>
      <c r="D158" s="1029"/>
      <c r="E158" s="1029"/>
      <c r="F158" s="1029"/>
      <c r="G158" s="1029"/>
      <c r="H158" s="1029"/>
      <c r="I158" s="1029"/>
      <c r="J158" s="1029"/>
      <c r="K158" s="1029"/>
      <c r="O158" s="4"/>
      <c r="V158" s="3" t="b">
        <v>0</v>
      </c>
    </row>
    <row r="159" spans="1:27" x14ac:dyDescent="0.25">
      <c r="A159" s="288"/>
      <c r="B159" s="285" t="s">
        <v>165</v>
      </c>
      <c r="C159" s="285"/>
      <c r="D159" s="285"/>
      <c r="E159" s="285"/>
      <c r="F159" s="285"/>
      <c r="G159" s="285"/>
      <c r="H159" s="285"/>
      <c r="I159" s="285"/>
      <c r="J159" s="285"/>
      <c r="K159" s="285"/>
      <c r="O159" s="4"/>
      <c r="V159" s="3" t="str">
        <f>IF(AND(V156=TRUE,V158=TRUE),"See Departmental approval in client file","No Measures Justified")</f>
        <v>No Measures Justified</v>
      </c>
    </row>
    <row r="160" spans="1:27" ht="11.1" customHeight="1" x14ac:dyDescent="0.25">
      <c r="A160" s="1031"/>
      <c r="B160" s="1031"/>
      <c r="C160" s="1031"/>
      <c r="D160" s="1031"/>
      <c r="E160" s="1031"/>
      <c r="F160" s="1031"/>
      <c r="G160" s="1031"/>
      <c r="H160" s="1031"/>
      <c r="I160" s="1031"/>
      <c r="J160" s="1031"/>
      <c r="K160" s="1031"/>
      <c r="O160" s="4"/>
    </row>
    <row r="161" spans="1:24" x14ac:dyDescent="0.25">
      <c r="A161" s="1046" t="s">
        <v>694</v>
      </c>
      <c r="B161" s="1046"/>
      <c r="C161" s="1046"/>
      <c r="D161" s="1046"/>
      <c r="E161" s="1046"/>
      <c r="F161" s="1046"/>
      <c r="G161" s="1046"/>
      <c r="H161" s="1046"/>
      <c r="I161" s="1046"/>
      <c r="J161" s="1046"/>
      <c r="K161" s="1046"/>
      <c r="O161" s="4"/>
      <c r="P161" s="4"/>
      <c r="Q161" s="4"/>
      <c r="R161" s="4"/>
      <c r="S161" s="4"/>
      <c r="T161" s="4"/>
      <c r="U161" s="4"/>
      <c r="V161" s="4"/>
      <c r="W161" s="4"/>
      <c r="X161" s="4"/>
    </row>
    <row r="162" spans="1:24" x14ac:dyDescent="0.25">
      <c r="A162" s="4"/>
    </row>
    <row r="163" spans="1:24" x14ac:dyDescent="0.25">
      <c r="A163" s="4"/>
    </row>
    <row r="164" spans="1:24" x14ac:dyDescent="0.25">
      <c r="A164" s="4"/>
    </row>
    <row r="165" spans="1:24" x14ac:dyDescent="0.25">
      <c r="A165" s="4"/>
    </row>
    <row r="166" spans="1:24" x14ac:dyDescent="0.25">
      <c r="A166" s="4"/>
      <c r="B166" s="4"/>
      <c r="C166" s="4"/>
      <c r="D166" s="4"/>
      <c r="E166" s="4"/>
      <c r="F166" s="4"/>
      <c r="G166" s="4"/>
      <c r="H166" s="4"/>
      <c r="I166" s="4"/>
      <c r="J166" s="4"/>
      <c r="O166" s="4"/>
      <c r="P166" s="4"/>
      <c r="Q166" s="4"/>
      <c r="R166" s="4"/>
      <c r="S166" s="4"/>
      <c r="T166" s="4"/>
      <c r="U166" s="4"/>
      <c r="V166" s="4"/>
      <c r="W166" s="4"/>
    </row>
    <row r="167" spans="1:24" x14ac:dyDescent="0.25">
      <c r="A167" s="4"/>
      <c r="B167" s="4"/>
      <c r="C167" s="4"/>
      <c r="D167" s="4"/>
      <c r="E167" s="4"/>
      <c r="F167" s="4"/>
      <c r="G167" s="4"/>
      <c r="H167" s="4"/>
      <c r="I167" s="4"/>
      <c r="J167" s="4"/>
      <c r="O167" s="4"/>
      <c r="P167" s="4"/>
      <c r="Q167" s="4"/>
      <c r="R167" s="4"/>
      <c r="S167" s="4"/>
      <c r="T167" s="4"/>
      <c r="U167" s="4"/>
      <c r="V167" s="4"/>
      <c r="W167" s="4"/>
    </row>
    <row r="168" spans="1:24" x14ac:dyDescent="0.25">
      <c r="A168" s="4"/>
      <c r="B168" s="4"/>
      <c r="C168" s="4"/>
      <c r="D168" s="4"/>
      <c r="E168" s="4"/>
      <c r="F168" s="4"/>
      <c r="G168" s="4"/>
      <c r="H168" s="4"/>
      <c r="I168" s="4"/>
      <c r="J168" s="4"/>
      <c r="O168" s="4"/>
      <c r="P168" s="4"/>
      <c r="Q168" s="4"/>
      <c r="R168" s="4"/>
      <c r="S168" s="4"/>
      <c r="T168" s="4"/>
      <c r="U168" s="4"/>
      <c r="V168" s="4"/>
      <c r="W168" s="4"/>
    </row>
    <row r="169" spans="1:24" x14ac:dyDescent="0.25">
      <c r="A169" s="4"/>
      <c r="B169" s="4"/>
      <c r="C169" s="4"/>
      <c r="D169" s="4"/>
      <c r="E169" s="4"/>
      <c r="F169" s="4"/>
      <c r="G169" s="4"/>
      <c r="H169" s="4"/>
      <c r="I169" s="4"/>
      <c r="J169" s="4"/>
      <c r="O169" s="4"/>
      <c r="P169" s="4"/>
      <c r="Q169" s="4"/>
      <c r="R169" s="4"/>
      <c r="S169" s="4"/>
      <c r="T169" s="4"/>
      <c r="U169" s="4"/>
      <c r="V169" s="4"/>
      <c r="W169" s="4"/>
    </row>
    <row r="170" spans="1:24" x14ac:dyDescent="0.25">
      <c r="A170" s="4"/>
      <c r="B170" s="4"/>
      <c r="C170" s="4"/>
      <c r="D170" s="4"/>
      <c r="E170" s="4"/>
      <c r="F170" s="4"/>
      <c r="G170" s="4"/>
      <c r="H170" s="4"/>
      <c r="I170" s="4"/>
      <c r="J170" s="4"/>
    </row>
    <row r="171" spans="1:24" x14ac:dyDescent="0.25">
      <c r="A171" s="4"/>
      <c r="B171" s="4"/>
      <c r="C171" s="4"/>
      <c r="D171" s="4"/>
      <c r="E171" s="4"/>
      <c r="F171" s="4"/>
      <c r="G171" s="4"/>
      <c r="H171" s="4"/>
      <c r="I171" s="4"/>
      <c r="J171" s="4"/>
    </row>
    <row r="172" spans="1:24" x14ac:dyDescent="0.25">
      <c r="A172" s="4"/>
      <c r="B172" s="4"/>
      <c r="C172" s="4"/>
      <c r="D172" s="4"/>
      <c r="E172" s="4"/>
      <c r="F172" s="4"/>
      <c r="G172" s="4"/>
      <c r="H172" s="4"/>
      <c r="I172" s="4"/>
      <c r="J172" s="4"/>
    </row>
    <row r="173" spans="1:24" x14ac:dyDescent="0.25">
      <c r="A173" s="4"/>
      <c r="B173" s="4"/>
      <c r="C173" s="4"/>
      <c r="D173" s="4"/>
      <c r="E173" s="4"/>
      <c r="F173" s="4"/>
      <c r="G173" s="4"/>
      <c r="H173" s="4"/>
      <c r="I173" s="4"/>
      <c r="J173" s="4"/>
    </row>
    <row r="174" spans="1:24" x14ac:dyDescent="0.25">
      <c r="A174" s="4"/>
      <c r="B174" s="4"/>
      <c r="C174" s="4"/>
      <c r="D174" s="4"/>
      <c r="E174" s="4"/>
      <c r="F174" s="4"/>
      <c r="G174" s="4"/>
      <c r="H174" s="4"/>
      <c r="I174" s="4"/>
      <c r="J174" s="4"/>
    </row>
    <row r="175" spans="1:24" x14ac:dyDescent="0.25">
      <c r="A175" s="4"/>
      <c r="B175" s="4"/>
      <c r="C175" s="4"/>
      <c r="D175" s="4"/>
      <c r="E175" s="4"/>
      <c r="F175" s="4"/>
      <c r="G175" s="4"/>
      <c r="H175" s="4"/>
      <c r="I175" s="4"/>
      <c r="J175" s="4"/>
    </row>
    <row r="176" spans="1:24" x14ac:dyDescent="0.25">
      <c r="A176" s="4"/>
      <c r="B176" s="4"/>
      <c r="C176" s="4"/>
      <c r="D176" s="4"/>
      <c r="E176" s="4"/>
      <c r="F176" s="4"/>
      <c r="G176" s="4"/>
      <c r="H176" s="4"/>
      <c r="I176" s="4"/>
      <c r="J176" s="4"/>
    </row>
    <row r="177" spans="1:10" x14ac:dyDescent="0.25">
      <c r="A177" s="4"/>
      <c r="B177" s="4"/>
      <c r="C177" s="4"/>
      <c r="D177" s="4"/>
      <c r="E177" s="4"/>
      <c r="F177" s="4"/>
      <c r="G177" s="4"/>
      <c r="H177" s="4"/>
      <c r="I177" s="4"/>
      <c r="J177" s="4"/>
    </row>
    <row r="178" spans="1:10" x14ac:dyDescent="0.25">
      <c r="A178" s="4"/>
      <c r="B178" s="4"/>
      <c r="C178" s="4"/>
      <c r="D178" s="4"/>
      <c r="E178" s="4"/>
      <c r="F178" s="4"/>
      <c r="G178" s="4"/>
      <c r="H178" s="4"/>
      <c r="I178" s="4"/>
      <c r="J178" s="4"/>
    </row>
    <row r="179" spans="1:10" x14ac:dyDescent="0.25">
      <c r="A179" s="4"/>
      <c r="B179" s="4"/>
      <c r="C179" s="4"/>
      <c r="D179" s="4"/>
      <c r="E179" s="4"/>
      <c r="F179" s="4"/>
      <c r="G179" s="4"/>
      <c r="H179" s="4"/>
      <c r="I179" s="4"/>
      <c r="J179" s="4"/>
    </row>
    <row r="180" spans="1:10" x14ac:dyDescent="0.25">
      <c r="A180" s="4"/>
      <c r="B180" s="4"/>
      <c r="C180" s="4"/>
      <c r="D180" s="4"/>
      <c r="E180" s="4"/>
      <c r="F180" s="4"/>
      <c r="G180" s="4"/>
      <c r="H180" s="4"/>
      <c r="I180" s="4"/>
      <c r="J180" s="4"/>
    </row>
    <row r="181" spans="1:10" x14ac:dyDescent="0.25">
      <c r="A181" s="4"/>
      <c r="B181" s="4"/>
      <c r="C181" s="4"/>
      <c r="D181" s="4"/>
      <c r="E181" s="4"/>
      <c r="F181" s="4"/>
      <c r="G181" s="4"/>
      <c r="H181" s="4"/>
      <c r="I181" s="4"/>
      <c r="J181" s="4"/>
    </row>
    <row r="182" spans="1:10" x14ac:dyDescent="0.25">
      <c r="A182" s="4"/>
      <c r="B182" s="4"/>
      <c r="C182" s="4"/>
      <c r="D182" s="4"/>
      <c r="E182" s="4"/>
      <c r="F182" s="4"/>
      <c r="G182" s="4"/>
      <c r="H182" s="4"/>
      <c r="I182" s="4"/>
      <c r="J182" s="4"/>
    </row>
    <row r="183" spans="1:10" x14ac:dyDescent="0.25">
      <c r="A183" s="4"/>
      <c r="B183" s="4"/>
      <c r="C183" s="4"/>
      <c r="D183" s="4"/>
      <c r="E183" s="4"/>
      <c r="F183" s="4"/>
      <c r="G183" s="4"/>
      <c r="H183" s="4"/>
      <c r="I183" s="4"/>
      <c r="J183" s="4"/>
    </row>
    <row r="184" spans="1:10" x14ac:dyDescent="0.25">
      <c r="A184" s="4"/>
      <c r="B184" s="4"/>
      <c r="C184" s="4"/>
      <c r="D184" s="4"/>
      <c r="E184" s="4"/>
      <c r="F184" s="4"/>
      <c r="G184" s="4"/>
      <c r="H184" s="4"/>
      <c r="I184" s="4"/>
      <c r="J184" s="4"/>
    </row>
    <row r="185" spans="1:10" x14ac:dyDescent="0.25">
      <c r="A185" s="4"/>
      <c r="B185" s="4"/>
      <c r="C185" s="4"/>
      <c r="D185" s="4"/>
      <c r="E185" s="4"/>
      <c r="F185" s="4"/>
      <c r="G185" s="4"/>
      <c r="H185" s="4"/>
      <c r="I185" s="4"/>
      <c r="J185" s="4"/>
    </row>
    <row r="186" spans="1:10" x14ac:dyDescent="0.25">
      <c r="A186" s="4"/>
      <c r="B186" s="4"/>
      <c r="C186" s="4"/>
      <c r="D186" s="4"/>
      <c r="E186" s="4"/>
      <c r="F186" s="4"/>
      <c r="G186" s="4"/>
      <c r="H186" s="4"/>
      <c r="I186" s="4"/>
      <c r="J186" s="4"/>
    </row>
    <row r="187" spans="1:10" x14ac:dyDescent="0.25">
      <c r="A187" s="4"/>
      <c r="B187" s="4"/>
      <c r="C187" s="4"/>
      <c r="D187" s="4"/>
      <c r="E187" s="4"/>
      <c r="F187" s="4"/>
      <c r="G187" s="4"/>
      <c r="H187" s="4"/>
      <c r="I187" s="4"/>
      <c r="J187" s="4"/>
    </row>
    <row r="188" spans="1:10" x14ac:dyDescent="0.25">
      <c r="A188" s="4"/>
      <c r="B188" s="4"/>
      <c r="C188" s="4"/>
      <c r="D188" s="4"/>
      <c r="E188" s="4"/>
      <c r="F188" s="4"/>
      <c r="G188" s="4"/>
      <c r="H188" s="4"/>
      <c r="I188" s="4"/>
      <c r="J188" s="4"/>
    </row>
    <row r="189" spans="1:10" x14ac:dyDescent="0.25">
      <c r="A189" s="4"/>
      <c r="B189" s="4"/>
      <c r="C189" s="4"/>
      <c r="D189" s="4"/>
      <c r="E189" s="4"/>
      <c r="F189" s="4"/>
      <c r="G189" s="4"/>
      <c r="H189" s="4"/>
      <c r="I189" s="4"/>
      <c r="J189" s="4"/>
    </row>
    <row r="190" spans="1:10" x14ac:dyDescent="0.25">
      <c r="A190" s="4"/>
      <c r="B190" s="4"/>
      <c r="C190" s="4"/>
      <c r="D190" s="4"/>
      <c r="E190" s="4"/>
      <c r="F190" s="4"/>
      <c r="G190" s="4"/>
      <c r="H190" s="4"/>
      <c r="I190" s="4"/>
      <c r="J190" s="4"/>
    </row>
    <row r="191" spans="1:10" x14ac:dyDescent="0.25">
      <c r="A191" s="4"/>
      <c r="B191" s="4"/>
      <c r="C191" s="4"/>
      <c r="D191" s="4"/>
      <c r="E191" s="4"/>
      <c r="F191" s="4"/>
      <c r="G191" s="4"/>
      <c r="H191" s="4"/>
      <c r="I191" s="4"/>
      <c r="J191" s="4"/>
    </row>
    <row r="192" spans="1:10" x14ac:dyDescent="0.25">
      <c r="A192" s="4"/>
      <c r="B192" s="4"/>
      <c r="C192" s="4"/>
      <c r="D192" s="4"/>
      <c r="E192" s="4"/>
      <c r="F192" s="4"/>
      <c r="G192" s="4"/>
      <c r="H192" s="4"/>
      <c r="I192" s="4"/>
      <c r="J192" s="4"/>
    </row>
    <row r="193" spans="1:10" x14ac:dyDescent="0.25">
      <c r="A193" s="4"/>
      <c r="B193" s="4"/>
      <c r="C193" s="4"/>
      <c r="D193" s="4"/>
      <c r="E193" s="4"/>
      <c r="F193" s="4"/>
      <c r="G193" s="4"/>
      <c r="H193" s="4"/>
      <c r="I193" s="4"/>
      <c r="J193" s="4"/>
    </row>
    <row r="194" spans="1:10" x14ac:dyDescent="0.25">
      <c r="A194" s="4"/>
      <c r="B194" s="4"/>
      <c r="C194" s="4"/>
      <c r="D194" s="4"/>
      <c r="E194" s="4"/>
      <c r="F194" s="4"/>
      <c r="G194" s="4"/>
      <c r="H194" s="4"/>
      <c r="I194" s="4"/>
      <c r="J194" s="4"/>
    </row>
    <row r="195" spans="1:10" x14ac:dyDescent="0.25">
      <c r="A195" s="4"/>
      <c r="B195" s="4"/>
      <c r="C195" s="4"/>
      <c r="D195" s="4"/>
      <c r="E195" s="4"/>
      <c r="F195" s="4"/>
      <c r="G195" s="4"/>
      <c r="H195" s="4"/>
      <c r="I195" s="4"/>
      <c r="J195" s="4"/>
    </row>
    <row r="196" spans="1:10" x14ac:dyDescent="0.25">
      <c r="A196" s="4"/>
      <c r="B196" s="4"/>
      <c r="C196" s="4"/>
      <c r="D196" s="4"/>
      <c r="E196" s="4"/>
      <c r="F196" s="4"/>
      <c r="G196" s="4"/>
      <c r="H196" s="4"/>
      <c r="I196" s="4"/>
      <c r="J196" s="4"/>
    </row>
    <row r="197" spans="1:10" x14ac:dyDescent="0.25">
      <c r="A197" s="4"/>
      <c r="B197" s="4"/>
      <c r="C197" s="4"/>
      <c r="D197" s="4"/>
      <c r="E197" s="4"/>
      <c r="F197" s="4"/>
      <c r="G197" s="4"/>
      <c r="H197" s="4"/>
      <c r="I197" s="4"/>
      <c r="J197" s="4"/>
    </row>
    <row r="198" spans="1:10" x14ac:dyDescent="0.25">
      <c r="A198" s="4"/>
      <c r="B198" s="4"/>
      <c r="C198" s="4"/>
      <c r="D198" s="4"/>
      <c r="E198" s="4"/>
      <c r="F198" s="4"/>
      <c r="G198" s="4"/>
      <c r="H198" s="4"/>
      <c r="I198" s="4"/>
      <c r="J198" s="4"/>
    </row>
    <row r="199" spans="1:10" x14ac:dyDescent="0.25">
      <c r="A199" s="4"/>
      <c r="B199" s="4"/>
      <c r="C199" s="4"/>
      <c r="D199" s="4"/>
      <c r="E199" s="4"/>
      <c r="F199" s="4"/>
      <c r="G199" s="4"/>
      <c r="H199" s="4"/>
      <c r="I199" s="4"/>
      <c r="J199" s="4"/>
    </row>
    <row r="200" spans="1:10" x14ac:dyDescent="0.25">
      <c r="A200" s="4"/>
      <c r="B200" s="4"/>
      <c r="C200" s="4"/>
      <c r="D200" s="4"/>
      <c r="E200" s="4"/>
      <c r="F200" s="4"/>
      <c r="G200" s="4"/>
      <c r="H200" s="4"/>
      <c r="I200" s="4"/>
      <c r="J200" s="4"/>
    </row>
    <row r="201" spans="1:10" x14ac:dyDescent="0.25">
      <c r="A201" s="4"/>
      <c r="B201" s="4"/>
      <c r="C201" s="4"/>
      <c r="D201" s="4"/>
      <c r="E201" s="4"/>
      <c r="F201" s="4"/>
      <c r="G201" s="4"/>
      <c r="H201" s="4"/>
      <c r="I201" s="4"/>
      <c r="J201" s="4"/>
    </row>
    <row r="202" spans="1:10" x14ac:dyDescent="0.25">
      <c r="A202" s="4"/>
      <c r="B202" s="4"/>
      <c r="C202" s="4"/>
      <c r="D202" s="4"/>
      <c r="E202" s="4"/>
      <c r="F202" s="4"/>
      <c r="G202" s="4"/>
      <c r="H202" s="4"/>
      <c r="I202" s="4"/>
      <c r="J202" s="4"/>
    </row>
    <row r="203" spans="1:10" x14ac:dyDescent="0.25">
      <c r="A203" s="4"/>
      <c r="B203" s="4"/>
      <c r="C203" s="4"/>
      <c r="D203" s="4"/>
      <c r="E203" s="4"/>
      <c r="F203" s="4"/>
      <c r="G203" s="4"/>
      <c r="H203" s="4"/>
      <c r="I203" s="4"/>
      <c r="J203" s="4"/>
    </row>
    <row r="204" spans="1:10" x14ac:dyDescent="0.25">
      <c r="A204" s="4"/>
      <c r="B204" s="4"/>
      <c r="C204" s="4"/>
      <c r="D204" s="4"/>
      <c r="E204" s="4"/>
      <c r="F204" s="4"/>
      <c r="G204" s="4"/>
      <c r="H204" s="4"/>
      <c r="I204" s="4"/>
      <c r="J204" s="4"/>
    </row>
    <row r="205" spans="1:10" x14ac:dyDescent="0.25">
      <c r="A205" s="4"/>
      <c r="B205" s="4"/>
      <c r="C205" s="4"/>
      <c r="D205" s="4"/>
      <c r="E205" s="4"/>
      <c r="F205" s="4"/>
      <c r="G205" s="4"/>
      <c r="H205" s="4"/>
      <c r="I205" s="4"/>
      <c r="J205" s="4"/>
    </row>
    <row r="206" spans="1:10" x14ac:dyDescent="0.25">
      <c r="A206" s="4"/>
      <c r="B206" s="4"/>
      <c r="C206" s="4"/>
      <c r="D206" s="4"/>
      <c r="E206" s="4"/>
      <c r="F206" s="4"/>
      <c r="G206" s="4"/>
      <c r="H206" s="4"/>
      <c r="I206" s="4"/>
      <c r="J206" s="4"/>
    </row>
    <row r="207" spans="1:10" x14ac:dyDescent="0.25">
      <c r="A207" s="4"/>
      <c r="B207" s="4"/>
      <c r="C207" s="4"/>
      <c r="D207" s="4"/>
      <c r="E207" s="4"/>
      <c r="F207" s="4"/>
      <c r="G207" s="4"/>
      <c r="H207" s="4"/>
      <c r="I207" s="4"/>
      <c r="J207" s="4"/>
    </row>
    <row r="208" spans="1:10" x14ac:dyDescent="0.25">
      <c r="A208" s="4"/>
      <c r="B208" s="4"/>
      <c r="C208" s="4"/>
      <c r="D208" s="4"/>
      <c r="E208" s="4"/>
      <c r="F208" s="4"/>
      <c r="G208" s="4"/>
      <c r="H208" s="4"/>
      <c r="I208" s="4"/>
      <c r="J208" s="4"/>
    </row>
    <row r="209" spans="1:10" x14ac:dyDescent="0.25">
      <c r="A209" s="4"/>
      <c r="B209" s="4"/>
      <c r="C209" s="4"/>
      <c r="D209" s="4"/>
      <c r="E209" s="4"/>
      <c r="F209" s="4"/>
      <c r="G209" s="4"/>
      <c r="H209" s="4"/>
      <c r="I209" s="4"/>
      <c r="J209" s="4"/>
    </row>
  </sheetData>
  <mergeCells count="141">
    <mergeCell ref="B2:C2"/>
    <mergeCell ref="E2:K2"/>
    <mergeCell ref="B39:J39"/>
    <mergeCell ref="B37:K37"/>
    <mergeCell ref="B38:K38"/>
    <mergeCell ref="B36:K36"/>
    <mergeCell ref="B35:K35"/>
    <mergeCell ref="A30:K30"/>
    <mergeCell ref="A31:J31"/>
    <mergeCell ref="A32:J32"/>
    <mergeCell ref="D34:K34"/>
    <mergeCell ref="A33:K33"/>
    <mergeCell ref="A27:K27"/>
    <mergeCell ref="A26:K26"/>
    <mergeCell ref="A28:K28"/>
    <mergeCell ref="A29:K29"/>
    <mergeCell ref="A3:K3"/>
    <mergeCell ref="A19:K19"/>
    <mergeCell ref="A17:K17"/>
    <mergeCell ref="A16:K16"/>
    <mergeCell ref="A18:K18"/>
    <mergeCell ref="A20:K20"/>
    <mergeCell ref="A21:K21"/>
    <mergeCell ref="A7:K10"/>
    <mergeCell ref="B67:K67"/>
    <mergeCell ref="B68:K68"/>
    <mergeCell ref="B69:K69"/>
    <mergeCell ref="A70:K70"/>
    <mergeCell ref="C66:K66"/>
    <mergeCell ref="B53:K54"/>
    <mergeCell ref="B59:K59"/>
    <mergeCell ref="A60:K60"/>
    <mergeCell ref="B40:J40"/>
    <mergeCell ref="C42:K42"/>
    <mergeCell ref="B46:K47"/>
    <mergeCell ref="C49:K49"/>
    <mergeCell ref="F50:K50"/>
    <mergeCell ref="F43:K43"/>
    <mergeCell ref="A41:K41"/>
    <mergeCell ref="A65:K65"/>
    <mergeCell ref="C137:K137"/>
    <mergeCell ref="D155:K155"/>
    <mergeCell ref="A161:K161"/>
    <mergeCell ref="B124:K126"/>
    <mergeCell ref="C127:K127"/>
    <mergeCell ref="C128:K128"/>
    <mergeCell ref="C129:K129"/>
    <mergeCell ref="D87:K87"/>
    <mergeCell ref="C92:K92"/>
    <mergeCell ref="C89:K89"/>
    <mergeCell ref="B90:K90"/>
    <mergeCell ref="A91:K91"/>
    <mergeCell ref="B93:K93"/>
    <mergeCell ref="C100:K100"/>
    <mergeCell ref="A101:K101"/>
    <mergeCell ref="E102:K102"/>
    <mergeCell ref="B103:K103"/>
    <mergeCell ref="C104:K104"/>
    <mergeCell ref="G105:K105"/>
    <mergeCell ref="B94:K94"/>
    <mergeCell ref="B95:K95"/>
    <mergeCell ref="B96:K96"/>
    <mergeCell ref="B97:K97"/>
    <mergeCell ref="B98:K98"/>
    <mergeCell ref="A4:K4"/>
    <mergeCell ref="A5:K5"/>
    <mergeCell ref="A6:K6"/>
    <mergeCell ref="A11:K11"/>
    <mergeCell ref="A12:K15"/>
    <mergeCell ref="A48:K48"/>
    <mergeCell ref="C61:K61"/>
    <mergeCell ref="C63:K63"/>
    <mergeCell ref="C64:K64"/>
    <mergeCell ref="B62:K62"/>
    <mergeCell ref="B52:K52"/>
    <mergeCell ref="B51:K51"/>
    <mergeCell ref="A55:K55"/>
    <mergeCell ref="C56:K56"/>
    <mergeCell ref="B57:K57"/>
    <mergeCell ref="B58:K58"/>
    <mergeCell ref="B82:K82"/>
    <mergeCell ref="B83:K83"/>
    <mergeCell ref="B84:K84"/>
    <mergeCell ref="C85:K85"/>
    <mergeCell ref="A86:K86"/>
    <mergeCell ref="B88:K88"/>
    <mergeCell ref="C71:K71"/>
    <mergeCell ref="B73:K73"/>
    <mergeCell ref="B74:K75"/>
    <mergeCell ref="A78:K78"/>
    <mergeCell ref="A76:K76"/>
    <mergeCell ref="C80:K80"/>
    <mergeCell ref="A79:K79"/>
    <mergeCell ref="A77:K77"/>
    <mergeCell ref="B81:K81"/>
    <mergeCell ref="B99:K99"/>
    <mergeCell ref="C112:K112"/>
    <mergeCell ref="C113:K113"/>
    <mergeCell ref="C114:K114"/>
    <mergeCell ref="C115:K115"/>
    <mergeCell ref="C116:K116"/>
    <mergeCell ref="C106:K106"/>
    <mergeCell ref="C107:K107"/>
    <mergeCell ref="C109:K109"/>
    <mergeCell ref="C108:K108"/>
    <mergeCell ref="C110:K110"/>
    <mergeCell ref="C111:K111"/>
    <mergeCell ref="B132:K132"/>
    <mergeCell ref="A133:K133"/>
    <mergeCell ref="A135:K135"/>
    <mergeCell ref="G136:K136"/>
    <mergeCell ref="C118:K118"/>
    <mergeCell ref="C119:K119"/>
    <mergeCell ref="C120:K120"/>
    <mergeCell ref="D122:K122"/>
    <mergeCell ref="D121:K121"/>
    <mergeCell ref="A123:K123"/>
    <mergeCell ref="A1:M1"/>
    <mergeCell ref="B156:K156"/>
    <mergeCell ref="B157:K157"/>
    <mergeCell ref="B158:K158"/>
    <mergeCell ref="A160:K160"/>
    <mergeCell ref="D149:K149"/>
    <mergeCell ref="D150:K150"/>
    <mergeCell ref="D151:K151"/>
    <mergeCell ref="D152:K152"/>
    <mergeCell ref="D153:K153"/>
    <mergeCell ref="A154:K154"/>
    <mergeCell ref="C143:K143"/>
    <mergeCell ref="C144:K144"/>
    <mergeCell ref="D145:K145"/>
    <mergeCell ref="D146:K146"/>
    <mergeCell ref="D147:K147"/>
    <mergeCell ref="D148:K148"/>
    <mergeCell ref="C138:K138"/>
    <mergeCell ref="C142:K142"/>
    <mergeCell ref="C141:K141"/>
    <mergeCell ref="C140:K140"/>
    <mergeCell ref="C139:K139"/>
    <mergeCell ref="C130:K130"/>
    <mergeCell ref="C131:K131"/>
  </mergeCells>
  <hyperlinks>
    <hyperlink ref="B40:J40" r:id="rId1" display="https://www.tdhca.state.tx.us/community-affairs/wap/docs/22-WAP-Health&amp;Safety.pdf" xr:uid="{00000000-0004-0000-0C00-000000000000}"/>
  </hyperlinks>
  <pageMargins left="0.7" right="0.7" top="0.75" bottom="0.75" header="0.3" footer="0.3"/>
  <pageSetup scale="91" orientation="portrait" horizontalDpi="3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0</xdr:col>
                    <xdr:colOff>304800</xdr:colOff>
                    <xdr:row>34</xdr:row>
                    <xdr:rowOff>9525</xdr:rowOff>
                  </from>
                  <to>
                    <xdr:col>1</xdr:col>
                    <xdr:colOff>28575</xdr:colOff>
                    <xdr:row>35</xdr:row>
                    <xdr:rowOff>38100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0</xdr:col>
                    <xdr:colOff>304800</xdr:colOff>
                    <xdr:row>36</xdr:row>
                    <xdr:rowOff>0</xdr:rowOff>
                  </from>
                  <to>
                    <xdr:col>1</xdr:col>
                    <xdr:colOff>28575</xdr:colOff>
                    <xdr:row>37</xdr:row>
                    <xdr:rowOff>28575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0</xdr:col>
                    <xdr:colOff>304800</xdr:colOff>
                    <xdr:row>37</xdr:row>
                    <xdr:rowOff>0</xdr:rowOff>
                  </from>
                  <to>
                    <xdr:col>1</xdr:col>
                    <xdr:colOff>28575</xdr:colOff>
                    <xdr:row>38</xdr:row>
                    <xdr:rowOff>28575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0</xdr:col>
                    <xdr:colOff>304800</xdr:colOff>
                    <xdr:row>38</xdr:row>
                    <xdr:rowOff>0</xdr:rowOff>
                  </from>
                  <to>
                    <xdr:col>1</xdr:col>
                    <xdr:colOff>28575</xdr:colOff>
                    <xdr:row>39</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304800</xdr:colOff>
                    <xdr:row>42</xdr:row>
                    <xdr:rowOff>0</xdr:rowOff>
                  </from>
                  <to>
                    <xdr:col>1</xdr:col>
                    <xdr:colOff>28575</xdr:colOff>
                    <xdr:row>43</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0</xdr:col>
                    <xdr:colOff>304800</xdr:colOff>
                    <xdr:row>43</xdr:row>
                    <xdr:rowOff>0</xdr:rowOff>
                  </from>
                  <to>
                    <xdr:col>1</xdr:col>
                    <xdr:colOff>28575</xdr:colOff>
                    <xdr:row>44</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0</xdr:col>
                    <xdr:colOff>304800</xdr:colOff>
                    <xdr:row>44</xdr:row>
                    <xdr:rowOff>28575</xdr:rowOff>
                  </from>
                  <to>
                    <xdr:col>1</xdr:col>
                    <xdr:colOff>28575</xdr:colOff>
                    <xdr:row>45</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304800</xdr:colOff>
                    <xdr:row>45</xdr:row>
                    <xdr:rowOff>9525</xdr:rowOff>
                  </from>
                  <to>
                    <xdr:col>1</xdr:col>
                    <xdr:colOff>28575</xdr:colOff>
                    <xdr:row>46</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304800</xdr:colOff>
                    <xdr:row>49</xdr:row>
                    <xdr:rowOff>0</xdr:rowOff>
                  </from>
                  <to>
                    <xdr:col>1</xdr:col>
                    <xdr:colOff>28575</xdr:colOff>
                    <xdr:row>50</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0</xdr:col>
                    <xdr:colOff>304800</xdr:colOff>
                    <xdr:row>50</xdr:row>
                    <xdr:rowOff>9525</xdr:rowOff>
                  </from>
                  <to>
                    <xdr:col>1</xdr:col>
                    <xdr:colOff>28575</xdr:colOff>
                    <xdr:row>51</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0</xdr:col>
                    <xdr:colOff>304800</xdr:colOff>
                    <xdr:row>51</xdr:row>
                    <xdr:rowOff>9525</xdr:rowOff>
                  </from>
                  <to>
                    <xdr:col>1</xdr:col>
                    <xdr:colOff>28575</xdr:colOff>
                    <xdr:row>52</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304800</xdr:colOff>
                    <xdr:row>52</xdr:row>
                    <xdr:rowOff>9525</xdr:rowOff>
                  </from>
                  <to>
                    <xdr:col>1</xdr:col>
                    <xdr:colOff>28575</xdr:colOff>
                    <xdr:row>53</xdr:row>
                    <xdr:rowOff>38100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0</xdr:col>
                    <xdr:colOff>304800</xdr:colOff>
                    <xdr:row>56</xdr:row>
                    <xdr:rowOff>0</xdr:rowOff>
                  </from>
                  <to>
                    <xdr:col>1</xdr:col>
                    <xdr:colOff>28575</xdr:colOff>
                    <xdr:row>57</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0</xdr:col>
                    <xdr:colOff>304800</xdr:colOff>
                    <xdr:row>57</xdr:row>
                    <xdr:rowOff>28575</xdr:rowOff>
                  </from>
                  <to>
                    <xdr:col>1</xdr:col>
                    <xdr:colOff>28575</xdr:colOff>
                    <xdr:row>58</xdr:row>
                    <xdr:rowOff>47625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0</xdr:col>
                    <xdr:colOff>304800</xdr:colOff>
                    <xdr:row>58</xdr:row>
                    <xdr:rowOff>28575</xdr:rowOff>
                  </from>
                  <to>
                    <xdr:col>1</xdr:col>
                    <xdr:colOff>28575</xdr:colOff>
                    <xdr:row>59</xdr:row>
                    <xdr:rowOff>47625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0</xdr:col>
                    <xdr:colOff>304800</xdr:colOff>
                    <xdr:row>61</xdr:row>
                    <xdr:rowOff>9525</xdr:rowOff>
                  </from>
                  <to>
                    <xdr:col>1</xdr:col>
                    <xdr:colOff>28575</xdr:colOff>
                    <xdr:row>62</xdr:row>
                    <xdr:rowOff>38100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295275</xdr:colOff>
                    <xdr:row>62</xdr:row>
                    <xdr:rowOff>9525</xdr:rowOff>
                  </from>
                  <to>
                    <xdr:col>1</xdr:col>
                    <xdr:colOff>600075</xdr:colOff>
                    <xdr:row>63</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295275</xdr:colOff>
                    <xdr:row>63</xdr:row>
                    <xdr:rowOff>28575</xdr:rowOff>
                  </from>
                  <to>
                    <xdr:col>1</xdr:col>
                    <xdr:colOff>600075</xdr:colOff>
                    <xdr:row>63</xdr:row>
                    <xdr:rowOff>228600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0</xdr:col>
                    <xdr:colOff>295275</xdr:colOff>
                    <xdr:row>66</xdr:row>
                    <xdr:rowOff>9525</xdr:rowOff>
                  </from>
                  <to>
                    <xdr:col>0</xdr:col>
                    <xdr:colOff>600075</xdr:colOff>
                    <xdr:row>67</xdr:row>
                    <xdr:rowOff>38100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0</xdr:col>
                    <xdr:colOff>295275</xdr:colOff>
                    <xdr:row>67</xdr:row>
                    <xdr:rowOff>28575</xdr:rowOff>
                  </from>
                  <to>
                    <xdr:col>0</xdr:col>
                    <xdr:colOff>600075</xdr:colOff>
                    <xdr:row>68</xdr:row>
                    <xdr:rowOff>47625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0</xdr:col>
                    <xdr:colOff>295275</xdr:colOff>
                    <xdr:row>68</xdr:row>
                    <xdr:rowOff>28575</xdr:rowOff>
                  </from>
                  <to>
                    <xdr:col>0</xdr:col>
                    <xdr:colOff>600075</xdr:colOff>
                    <xdr:row>69</xdr:row>
                    <xdr:rowOff>47625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0</xdr:col>
                    <xdr:colOff>304800</xdr:colOff>
                    <xdr:row>71</xdr:row>
                    <xdr:rowOff>0</xdr:rowOff>
                  </from>
                  <to>
                    <xdr:col>1</xdr:col>
                    <xdr:colOff>28575</xdr:colOff>
                    <xdr:row>72</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0</xdr:col>
                    <xdr:colOff>304800</xdr:colOff>
                    <xdr:row>71</xdr:row>
                    <xdr:rowOff>161925</xdr:rowOff>
                  </from>
                  <to>
                    <xdr:col>1</xdr:col>
                    <xdr:colOff>28575</xdr:colOff>
                    <xdr:row>72</xdr:row>
                    <xdr:rowOff>180975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0</xdr:col>
                    <xdr:colOff>304800</xdr:colOff>
                    <xdr:row>73</xdr:row>
                    <xdr:rowOff>0</xdr:rowOff>
                  </from>
                  <to>
                    <xdr:col>1</xdr:col>
                    <xdr:colOff>28575</xdr:colOff>
                    <xdr:row>74</xdr:row>
                    <xdr:rowOff>28575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0</xdr:col>
                    <xdr:colOff>304800</xdr:colOff>
                    <xdr:row>80</xdr:row>
                    <xdr:rowOff>0</xdr:rowOff>
                  </from>
                  <to>
                    <xdr:col>1</xdr:col>
                    <xdr:colOff>28575</xdr:colOff>
                    <xdr:row>81</xdr:row>
                    <xdr:rowOff>28575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0</xdr:col>
                    <xdr:colOff>304800</xdr:colOff>
                    <xdr:row>80</xdr:row>
                    <xdr:rowOff>180975</xdr:rowOff>
                  </from>
                  <to>
                    <xdr:col>1</xdr:col>
                    <xdr:colOff>28575</xdr:colOff>
                    <xdr:row>82</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0</xdr:col>
                    <xdr:colOff>295275</xdr:colOff>
                    <xdr:row>82</xdr:row>
                    <xdr:rowOff>76200</xdr:rowOff>
                  </from>
                  <to>
                    <xdr:col>1</xdr:col>
                    <xdr:colOff>9525</xdr:colOff>
                    <xdr:row>82</xdr:row>
                    <xdr:rowOff>276225</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0</xdr:col>
                    <xdr:colOff>304800</xdr:colOff>
                    <xdr:row>87</xdr:row>
                    <xdr:rowOff>0</xdr:rowOff>
                  </from>
                  <to>
                    <xdr:col>1</xdr:col>
                    <xdr:colOff>28575</xdr:colOff>
                    <xdr:row>88</xdr:row>
                    <xdr:rowOff>28575</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0</xdr:col>
                    <xdr:colOff>304800</xdr:colOff>
                    <xdr:row>89</xdr:row>
                    <xdr:rowOff>0</xdr:rowOff>
                  </from>
                  <to>
                    <xdr:col>1</xdr:col>
                    <xdr:colOff>28575</xdr:colOff>
                    <xdr:row>89</xdr:row>
                    <xdr:rowOff>219075</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0</xdr:col>
                    <xdr:colOff>304800</xdr:colOff>
                    <xdr:row>92</xdr:row>
                    <xdr:rowOff>0</xdr:rowOff>
                  </from>
                  <to>
                    <xdr:col>1</xdr:col>
                    <xdr:colOff>28575</xdr:colOff>
                    <xdr:row>93</xdr:row>
                    <xdr:rowOff>28575</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0</xdr:col>
                    <xdr:colOff>304800</xdr:colOff>
                    <xdr:row>93</xdr:row>
                    <xdr:rowOff>9525</xdr:rowOff>
                  </from>
                  <to>
                    <xdr:col>1</xdr:col>
                    <xdr:colOff>28575</xdr:colOff>
                    <xdr:row>94</xdr:row>
                    <xdr:rowOff>38100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0</xdr:col>
                    <xdr:colOff>304800</xdr:colOff>
                    <xdr:row>94</xdr:row>
                    <xdr:rowOff>9525</xdr:rowOff>
                  </from>
                  <to>
                    <xdr:col>1</xdr:col>
                    <xdr:colOff>28575</xdr:colOff>
                    <xdr:row>94</xdr:row>
                    <xdr:rowOff>219075</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0</xdr:col>
                    <xdr:colOff>304800</xdr:colOff>
                    <xdr:row>95</xdr:row>
                    <xdr:rowOff>0</xdr:rowOff>
                  </from>
                  <to>
                    <xdr:col>1</xdr:col>
                    <xdr:colOff>28575</xdr:colOff>
                    <xdr:row>96</xdr:row>
                    <xdr:rowOff>28575</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0</xdr:col>
                    <xdr:colOff>304800</xdr:colOff>
                    <xdr:row>96</xdr:row>
                    <xdr:rowOff>0</xdr:rowOff>
                  </from>
                  <to>
                    <xdr:col>1</xdr:col>
                    <xdr:colOff>28575</xdr:colOff>
                    <xdr:row>96</xdr:row>
                    <xdr:rowOff>219075</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0</xdr:col>
                    <xdr:colOff>304800</xdr:colOff>
                    <xdr:row>97</xdr:row>
                    <xdr:rowOff>0</xdr:rowOff>
                  </from>
                  <to>
                    <xdr:col>1</xdr:col>
                    <xdr:colOff>28575</xdr:colOff>
                    <xdr:row>98</xdr:row>
                    <xdr:rowOff>28575</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0</xdr:col>
                    <xdr:colOff>304800</xdr:colOff>
                    <xdr:row>97</xdr:row>
                    <xdr:rowOff>180975</xdr:rowOff>
                  </from>
                  <to>
                    <xdr:col>1</xdr:col>
                    <xdr:colOff>28575</xdr:colOff>
                    <xdr:row>99</xdr:row>
                    <xdr:rowOff>9525</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1</xdr:col>
                    <xdr:colOff>295275</xdr:colOff>
                    <xdr:row>84</xdr:row>
                    <xdr:rowOff>0</xdr:rowOff>
                  </from>
                  <to>
                    <xdr:col>1</xdr:col>
                    <xdr:colOff>600075</xdr:colOff>
                    <xdr:row>85</xdr:row>
                    <xdr:rowOff>28575</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1</xdr:col>
                    <xdr:colOff>304800</xdr:colOff>
                    <xdr:row>88</xdr:row>
                    <xdr:rowOff>9525</xdr:rowOff>
                  </from>
                  <to>
                    <xdr:col>2</xdr:col>
                    <xdr:colOff>28575</xdr:colOff>
                    <xdr:row>89</xdr:row>
                    <xdr:rowOff>38100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1</xdr:col>
                    <xdr:colOff>295275</xdr:colOff>
                    <xdr:row>99</xdr:row>
                    <xdr:rowOff>0</xdr:rowOff>
                  </from>
                  <to>
                    <xdr:col>1</xdr:col>
                    <xdr:colOff>600075</xdr:colOff>
                    <xdr:row>100</xdr:row>
                    <xdr:rowOff>28575</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0</xdr:col>
                    <xdr:colOff>295275</xdr:colOff>
                    <xdr:row>102</xdr:row>
                    <xdr:rowOff>0</xdr:rowOff>
                  </from>
                  <to>
                    <xdr:col>0</xdr:col>
                    <xdr:colOff>600075</xdr:colOff>
                    <xdr:row>103</xdr:row>
                    <xdr:rowOff>28575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xdr:col>
                    <xdr:colOff>304800</xdr:colOff>
                    <xdr:row>103</xdr:row>
                    <xdr:rowOff>9525</xdr:rowOff>
                  </from>
                  <to>
                    <xdr:col>2</xdr:col>
                    <xdr:colOff>28575</xdr:colOff>
                    <xdr:row>104</xdr:row>
                    <xdr:rowOff>38100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1</xdr:col>
                    <xdr:colOff>304800</xdr:colOff>
                    <xdr:row>105</xdr:row>
                    <xdr:rowOff>0</xdr:rowOff>
                  </from>
                  <to>
                    <xdr:col>2</xdr:col>
                    <xdr:colOff>28575</xdr:colOff>
                    <xdr:row>106</xdr:row>
                    <xdr:rowOff>28575</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1</xdr:col>
                    <xdr:colOff>304800</xdr:colOff>
                    <xdr:row>106</xdr:row>
                    <xdr:rowOff>9525</xdr:rowOff>
                  </from>
                  <to>
                    <xdr:col>2</xdr:col>
                    <xdr:colOff>28575</xdr:colOff>
                    <xdr:row>107</xdr:row>
                    <xdr:rowOff>38100</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1</xdr:col>
                    <xdr:colOff>304800</xdr:colOff>
                    <xdr:row>109</xdr:row>
                    <xdr:rowOff>9525</xdr:rowOff>
                  </from>
                  <to>
                    <xdr:col>2</xdr:col>
                    <xdr:colOff>28575</xdr:colOff>
                    <xdr:row>110</xdr:row>
                    <xdr:rowOff>38100</xdr:rowOff>
                  </to>
                </anchor>
              </controlPr>
            </control>
          </mc:Choice>
        </mc:AlternateContent>
        <mc:AlternateContent xmlns:mc="http://schemas.openxmlformats.org/markup-compatibility/2006">
          <mc:Choice Requires="x14">
            <control shapeId="7216" r:id="rId49" name="Check Box 48">
              <controlPr defaultSize="0" autoFill="0" autoLine="0" autoPict="0">
                <anchor moveWithCells="1">
                  <from>
                    <xdr:col>1</xdr:col>
                    <xdr:colOff>304800</xdr:colOff>
                    <xdr:row>113</xdr:row>
                    <xdr:rowOff>9525</xdr:rowOff>
                  </from>
                  <to>
                    <xdr:col>2</xdr:col>
                    <xdr:colOff>28575</xdr:colOff>
                    <xdr:row>114</xdr:row>
                    <xdr:rowOff>38100</xdr:rowOff>
                  </to>
                </anchor>
              </controlPr>
            </control>
          </mc:Choice>
        </mc:AlternateContent>
        <mc:AlternateContent xmlns:mc="http://schemas.openxmlformats.org/markup-compatibility/2006">
          <mc:Choice Requires="x14">
            <control shapeId="7217" r:id="rId50" name="Check Box 49">
              <controlPr defaultSize="0" autoFill="0" autoLine="0" autoPict="0">
                <anchor moveWithCells="1">
                  <from>
                    <xdr:col>1</xdr:col>
                    <xdr:colOff>304800</xdr:colOff>
                    <xdr:row>117</xdr:row>
                    <xdr:rowOff>0</xdr:rowOff>
                  </from>
                  <to>
                    <xdr:col>2</xdr:col>
                    <xdr:colOff>28575</xdr:colOff>
                    <xdr:row>118</xdr:row>
                    <xdr:rowOff>28575</xdr:rowOff>
                  </to>
                </anchor>
              </controlPr>
            </control>
          </mc:Choice>
        </mc:AlternateContent>
        <mc:AlternateContent xmlns:mc="http://schemas.openxmlformats.org/markup-compatibility/2006">
          <mc:Choice Requires="x14">
            <control shapeId="7218" r:id="rId51" name="Check Box 50">
              <controlPr defaultSize="0" autoFill="0" autoLine="0" autoPict="0">
                <anchor moveWithCells="1">
                  <from>
                    <xdr:col>2</xdr:col>
                    <xdr:colOff>304800</xdr:colOff>
                    <xdr:row>120</xdr:row>
                    <xdr:rowOff>0</xdr:rowOff>
                  </from>
                  <to>
                    <xdr:col>3</xdr:col>
                    <xdr:colOff>28575</xdr:colOff>
                    <xdr:row>121</xdr:row>
                    <xdr:rowOff>28575</xdr:rowOff>
                  </to>
                </anchor>
              </controlPr>
            </control>
          </mc:Choice>
        </mc:AlternateContent>
        <mc:AlternateContent xmlns:mc="http://schemas.openxmlformats.org/markup-compatibility/2006">
          <mc:Choice Requires="x14">
            <control shapeId="7219" r:id="rId52" name="Check Box 51">
              <controlPr defaultSize="0" autoFill="0" autoLine="0" autoPict="0">
                <anchor moveWithCells="1">
                  <from>
                    <xdr:col>2</xdr:col>
                    <xdr:colOff>304800</xdr:colOff>
                    <xdr:row>121</xdr:row>
                    <xdr:rowOff>28575</xdr:rowOff>
                  </from>
                  <to>
                    <xdr:col>3</xdr:col>
                    <xdr:colOff>28575</xdr:colOff>
                    <xdr:row>122</xdr:row>
                    <xdr:rowOff>47625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0</xdr:col>
                    <xdr:colOff>304800</xdr:colOff>
                    <xdr:row>123</xdr:row>
                    <xdr:rowOff>9525</xdr:rowOff>
                  </from>
                  <to>
                    <xdr:col>1</xdr:col>
                    <xdr:colOff>28575</xdr:colOff>
                    <xdr:row>124</xdr:row>
                    <xdr:rowOff>47625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1</xdr:col>
                    <xdr:colOff>304800</xdr:colOff>
                    <xdr:row>126</xdr:row>
                    <xdr:rowOff>9525</xdr:rowOff>
                  </from>
                  <to>
                    <xdr:col>2</xdr:col>
                    <xdr:colOff>28575</xdr:colOff>
                    <xdr:row>127</xdr:row>
                    <xdr:rowOff>38100</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1</xdr:col>
                    <xdr:colOff>304800</xdr:colOff>
                    <xdr:row>126</xdr:row>
                    <xdr:rowOff>180975</xdr:rowOff>
                  </from>
                  <to>
                    <xdr:col>2</xdr:col>
                    <xdr:colOff>28575</xdr:colOff>
                    <xdr:row>128</xdr:row>
                    <xdr:rowOff>28575</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xdr:col>
                    <xdr:colOff>304800</xdr:colOff>
                    <xdr:row>127</xdr:row>
                    <xdr:rowOff>180975</xdr:rowOff>
                  </from>
                  <to>
                    <xdr:col>2</xdr:col>
                    <xdr:colOff>28575</xdr:colOff>
                    <xdr:row>129</xdr:row>
                    <xdr:rowOff>28575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1</xdr:col>
                    <xdr:colOff>304800</xdr:colOff>
                    <xdr:row>128</xdr:row>
                    <xdr:rowOff>180975</xdr:rowOff>
                  </from>
                  <to>
                    <xdr:col>2</xdr:col>
                    <xdr:colOff>28575</xdr:colOff>
                    <xdr:row>130</xdr:row>
                    <xdr:rowOff>28575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1</xdr:col>
                    <xdr:colOff>304800</xdr:colOff>
                    <xdr:row>129</xdr:row>
                    <xdr:rowOff>180975</xdr:rowOff>
                  </from>
                  <to>
                    <xdr:col>2</xdr:col>
                    <xdr:colOff>28575</xdr:colOff>
                    <xdr:row>131</xdr:row>
                    <xdr:rowOff>38100</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0</xdr:col>
                    <xdr:colOff>304800</xdr:colOff>
                    <xdr:row>131</xdr:row>
                    <xdr:rowOff>0</xdr:rowOff>
                  </from>
                  <to>
                    <xdr:col>1</xdr:col>
                    <xdr:colOff>28575</xdr:colOff>
                    <xdr:row>132</xdr:row>
                    <xdr:rowOff>38100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0</xdr:col>
                    <xdr:colOff>304800</xdr:colOff>
                    <xdr:row>133</xdr:row>
                    <xdr:rowOff>0</xdr:rowOff>
                  </from>
                  <to>
                    <xdr:col>1</xdr:col>
                    <xdr:colOff>28575</xdr:colOff>
                    <xdr:row>134</xdr:row>
                    <xdr:rowOff>28575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0</xdr:col>
                    <xdr:colOff>304800</xdr:colOff>
                    <xdr:row>135</xdr:row>
                    <xdr:rowOff>0</xdr:rowOff>
                  </from>
                  <to>
                    <xdr:col>1</xdr:col>
                    <xdr:colOff>28575</xdr:colOff>
                    <xdr:row>136</xdr:row>
                    <xdr:rowOff>28575</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1</xdr:col>
                    <xdr:colOff>295275</xdr:colOff>
                    <xdr:row>136</xdr:row>
                    <xdr:rowOff>0</xdr:rowOff>
                  </from>
                  <to>
                    <xdr:col>1</xdr:col>
                    <xdr:colOff>600075</xdr:colOff>
                    <xdr:row>137</xdr:row>
                    <xdr:rowOff>28575</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1</xdr:col>
                    <xdr:colOff>295275</xdr:colOff>
                    <xdr:row>136</xdr:row>
                    <xdr:rowOff>180975</xdr:rowOff>
                  </from>
                  <to>
                    <xdr:col>1</xdr:col>
                    <xdr:colOff>600075</xdr:colOff>
                    <xdr:row>137</xdr:row>
                    <xdr:rowOff>190500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1</xdr:col>
                    <xdr:colOff>295275</xdr:colOff>
                    <xdr:row>140</xdr:row>
                    <xdr:rowOff>180975</xdr:rowOff>
                  </from>
                  <to>
                    <xdr:col>1</xdr:col>
                    <xdr:colOff>600075</xdr:colOff>
                    <xdr:row>142</xdr:row>
                    <xdr:rowOff>38100</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0</xdr:col>
                    <xdr:colOff>304800</xdr:colOff>
                    <xdr:row>155</xdr:row>
                    <xdr:rowOff>0</xdr:rowOff>
                  </from>
                  <to>
                    <xdr:col>1</xdr:col>
                    <xdr:colOff>28575</xdr:colOff>
                    <xdr:row>156</xdr:row>
                    <xdr:rowOff>28575</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0</xdr:col>
                    <xdr:colOff>304800</xdr:colOff>
                    <xdr:row>156</xdr:row>
                    <xdr:rowOff>180975</xdr:rowOff>
                  </from>
                  <to>
                    <xdr:col>1</xdr:col>
                    <xdr:colOff>28575</xdr:colOff>
                    <xdr:row>158</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F4D9-C7CC-4B5A-8B53-5716D1C59EAE}">
  <dimension ref="A1:AG285"/>
  <sheetViews>
    <sheetView showGridLines="0" zoomScale="120" zoomScaleNormal="120" workbookViewId="0">
      <selection activeCell="C224" sqref="C224"/>
    </sheetView>
  </sheetViews>
  <sheetFormatPr defaultColWidth="9.140625" defaultRowHeight="15" x14ac:dyDescent="0.25"/>
  <cols>
    <col min="1" max="9" width="9.140625" style="3"/>
    <col min="10" max="10" width="11.140625" style="3" customWidth="1"/>
    <col min="11" max="11" width="27" style="3" customWidth="1"/>
    <col min="12" max="28" width="0" style="3" hidden="1" customWidth="1"/>
    <col min="29" max="16384" width="9.140625" style="3"/>
  </cols>
  <sheetData>
    <row r="1" spans="1:22" x14ac:dyDescent="0.25">
      <c r="A1" s="447"/>
      <c r="B1" s="447"/>
      <c r="C1" s="447"/>
      <c r="D1" s="447"/>
      <c r="E1" s="447"/>
      <c r="F1" s="447"/>
      <c r="G1" s="447"/>
      <c r="H1" s="447"/>
      <c r="I1" s="447"/>
    </row>
    <row r="2" spans="1:22" ht="18" customHeight="1" x14ac:dyDescent="0.3">
      <c r="A2" s="1096" t="s">
        <v>171</v>
      </c>
      <c r="B2" s="1096"/>
      <c r="C2" s="1096"/>
      <c r="D2" s="1096"/>
      <c r="E2" s="1096"/>
      <c r="F2" s="1096"/>
      <c r="G2" s="1096"/>
      <c r="H2" s="1096"/>
      <c r="I2" s="1096"/>
      <c r="J2" s="1096"/>
      <c r="K2" s="1096"/>
    </row>
    <row r="3" spans="1:22" ht="18" customHeight="1" x14ac:dyDescent="0.25">
      <c r="A3" s="1097" t="s">
        <v>195</v>
      </c>
      <c r="B3" s="1097"/>
      <c r="C3" s="1097"/>
      <c r="D3" s="1097"/>
      <c r="E3" s="1097"/>
      <c r="F3" s="1097"/>
      <c r="G3" s="1097"/>
      <c r="H3" s="1097"/>
      <c r="I3" s="1097"/>
      <c r="J3" s="1097"/>
      <c r="K3" s="1097"/>
    </row>
    <row r="4" spans="1:22" ht="15" customHeight="1" x14ac:dyDescent="0.25">
      <c r="A4" s="1098" t="s">
        <v>1074</v>
      </c>
      <c r="B4" s="1098"/>
      <c r="C4" s="1098"/>
      <c r="D4" s="1098"/>
      <c r="E4" s="1098"/>
      <c r="F4" s="1098"/>
      <c r="G4" s="1098"/>
      <c r="H4" s="1098"/>
      <c r="I4" s="1098"/>
      <c r="J4" s="1098"/>
      <c r="K4" s="1098"/>
    </row>
    <row r="5" spans="1:22" ht="21" x14ac:dyDescent="0.35">
      <c r="A5" s="1099" t="s">
        <v>171</v>
      </c>
      <c r="B5" s="1099"/>
      <c r="C5" s="1099"/>
      <c r="D5" s="1099"/>
      <c r="E5" s="1099"/>
      <c r="F5" s="1099"/>
      <c r="G5" s="1099"/>
      <c r="H5" s="1099"/>
      <c r="I5" s="1099"/>
      <c r="J5" s="1099"/>
      <c r="K5" s="1099"/>
    </row>
    <row r="6" spans="1:22" ht="18.75" x14ac:dyDescent="0.3">
      <c r="A6" s="1096" t="s">
        <v>193</v>
      </c>
      <c r="B6" s="1096"/>
      <c r="C6" s="1096"/>
      <c r="D6" s="1096"/>
      <c r="E6" s="1096"/>
      <c r="F6" s="1096"/>
      <c r="G6" s="1096"/>
      <c r="H6" s="1096"/>
      <c r="I6" s="1096"/>
      <c r="J6" s="1096"/>
      <c r="K6" s="1096"/>
    </row>
    <row r="7" spans="1:22" ht="15" customHeight="1" x14ac:dyDescent="0.25">
      <c r="A7" s="422" t="s">
        <v>192</v>
      </c>
      <c r="B7" s="285"/>
      <c r="C7" s="285"/>
      <c r="D7" s="435"/>
      <c r="E7" s="435"/>
      <c r="F7" s="435"/>
      <c r="G7" s="435"/>
      <c r="H7" s="435"/>
      <c r="I7" s="435"/>
      <c r="J7" s="435"/>
      <c r="K7" s="435"/>
    </row>
    <row r="8" spans="1:22" ht="15" customHeight="1" x14ac:dyDescent="0.25">
      <c r="A8" s="655" t="b">
        <v>0</v>
      </c>
      <c r="B8" s="1029" t="s">
        <v>191</v>
      </c>
      <c r="C8" s="1029"/>
      <c r="D8" s="1029"/>
      <c r="E8" s="1029"/>
      <c r="F8" s="1029"/>
      <c r="G8" s="1029"/>
      <c r="H8" s="1029"/>
      <c r="I8" s="1029"/>
      <c r="J8" s="1029"/>
      <c r="K8" s="1029"/>
      <c r="V8" s="3" t="b">
        <v>0</v>
      </c>
    </row>
    <row r="9" spans="1:22" ht="15" customHeight="1" x14ac:dyDescent="0.25">
      <c r="A9" s="288"/>
      <c r="B9" s="1029" t="s">
        <v>190</v>
      </c>
      <c r="C9" s="1029"/>
      <c r="D9" s="1029"/>
      <c r="E9" s="1029"/>
      <c r="F9" s="1029"/>
      <c r="G9" s="1029"/>
      <c r="H9" s="1029"/>
      <c r="I9" s="1029"/>
      <c r="J9" s="1029"/>
      <c r="K9" s="1029"/>
      <c r="V9" s="3" t="b">
        <v>0</v>
      </c>
    </row>
    <row r="10" spans="1:22" ht="15" customHeight="1" x14ac:dyDescent="0.25">
      <c r="A10" s="655" t="b">
        <v>0</v>
      </c>
      <c r="B10" s="1029" t="s">
        <v>711</v>
      </c>
      <c r="C10" s="1029"/>
      <c r="D10" s="1029"/>
      <c r="E10" s="1029"/>
      <c r="F10" s="1029"/>
      <c r="G10" s="1029"/>
      <c r="H10" s="1029"/>
      <c r="I10" s="1029"/>
      <c r="J10" s="1029"/>
      <c r="K10" s="1029"/>
      <c r="V10" s="3" t="b">
        <v>0</v>
      </c>
    </row>
    <row r="11" spans="1:22" ht="15" customHeight="1" x14ac:dyDescent="0.25">
      <c r="A11" s="655" t="b">
        <v>0</v>
      </c>
      <c r="B11" s="1029" t="s">
        <v>697</v>
      </c>
      <c r="C11" s="1029"/>
      <c r="D11" s="1029"/>
      <c r="E11" s="1029"/>
      <c r="F11" s="1029"/>
      <c r="G11" s="1029"/>
      <c r="H11" s="1029"/>
      <c r="I11" s="1029"/>
      <c r="J11" s="1029"/>
      <c r="K11" s="1029"/>
    </row>
    <row r="12" spans="1:22" ht="15" customHeight="1" x14ac:dyDescent="0.25">
      <c r="A12" s="655" t="b">
        <v>0</v>
      </c>
      <c r="B12" s="1069" t="s">
        <v>695</v>
      </c>
      <c r="C12" s="1069"/>
      <c r="D12" s="1069"/>
      <c r="E12" s="1069"/>
      <c r="F12" s="1069"/>
      <c r="G12" s="1069"/>
      <c r="H12" s="1069"/>
      <c r="I12" s="1069"/>
      <c r="J12" s="1069"/>
      <c r="K12" s="289"/>
      <c r="V12" s="3" t="b">
        <v>1</v>
      </c>
    </row>
    <row r="13" spans="1:22" ht="15" customHeight="1" x14ac:dyDescent="0.25">
      <c r="A13" s="288"/>
      <c r="B13" s="649"/>
      <c r="C13" s="649"/>
      <c r="D13" s="649"/>
      <c r="E13" s="649"/>
      <c r="F13" s="649"/>
      <c r="G13" s="649"/>
      <c r="H13" s="649"/>
      <c r="I13" s="649"/>
      <c r="J13" s="649"/>
      <c r="K13" s="289"/>
    </row>
    <row r="14" spans="1:22" ht="15" customHeight="1" x14ac:dyDescent="0.25">
      <c r="A14" s="436"/>
      <c r="B14" s="436"/>
      <c r="C14" s="436"/>
      <c r="D14" s="436"/>
      <c r="E14" s="1085" t="s">
        <v>1016</v>
      </c>
      <c r="F14" s="1085"/>
      <c r="G14" s="1085"/>
      <c r="H14" s="1085"/>
      <c r="I14" s="1085"/>
      <c r="J14" s="436"/>
      <c r="K14" s="436"/>
    </row>
    <row r="15" spans="1:22" ht="15" customHeight="1" x14ac:dyDescent="0.25">
      <c r="A15" s="436"/>
      <c r="B15" s="436"/>
      <c r="C15" s="436"/>
      <c r="D15" s="436"/>
      <c r="E15" s="651"/>
      <c r="F15" s="651"/>
      <c r="G15" s="651"/>
      <c r="H15" s="651"/>
      <c r="I15" s="651"/>
      <c r="J15" s="436"/>
      <c r="K15" s="436"/>
    </row>
    <row r="16" spans="1:22" ht="15" customHeight="1" x14ac:dyDescent="0.25">
      <c r="A16" s="1086" t="s">
        <v>1017</v>
      </c>
      <c r="B16" s="1087"/>
      <c r="C16" s="1087"/>
      <c r="D16" s="1087"/>
      <c r="E16" s="1087"/>
      <c r="F16" s="1087"/>
      <c r="G16" s="1087"/>
      <c r="H16" s="1087"/>
      <c r="I16" s="1087"/>
      <c r="J16" s="1087"/>
      <c r="K16" s="1088"/>
    </row>
    <row r="17" spans="1:23" ht="15" customHeight="1" x14ac:dyDescent="0.25">
      <c r="A17" s="1089"/>
      <c r="B17" s="1090"/>
      <c r="C17" s="1090"/>
      <c r="D17" s="1090"/>
      <c r="E17" s="1090"/>
      <c r="F17" s="1090"/>
      <c r="G17" s="1090"/>
      <c r="H17" s="1090"/>
      <c r="I17" s="1090"/>
      <c r="J17" s="1090"/>
      <c r="K17" s="1091"/>
    </row>
    <row r="18" spans="1:23" ht="15" customHeight="1" x14ac:dyDescent="0.25">
      <c r="A18" s="1089"/>
      <c r="B18" s="1090"/>
      <c r="C18" s="1090"/>
      <c r="D18" s="1090"/>
      <c r="E18" s="1090"/>
      <c r="F18" s="1090"/>
      <c r="G18" s="1090"/>
      <c r="H18" s="1090"/>
      <c r="I18" s="1090"/>
      <c r="J18" s="1090"/>
      <c r="K18" s="1091"/>
    </row>
    <row r="19" spans="1:23" ht="15" customHeight="1" x14ac:dyDescent="0.25">
      <c r="A19" s="1089"/>
      <c r="B19" s="1090"/>
      <c r="C19" s="1090"/>
      <c r="D19" s="1090"/>
      <c r="E19" s="1090"/>
      <c r="F19" s="1090"/>
      <c r="G19" s="1090"/>
      <c r="H19" s="1090"/>
      <c r="I19" s="1090"/>
      <c r="J19" s="1090"/>
      <c r="K19" s="1091"/>
    </row>
    <row r="20" spans="1:23" ht="15" customHeight="1" x14ac:dyDescent="0.25">
      <c r="A20" s="1092"/>
      <c r="B20" s="1093"/>
      <c r="C20" s="1093"/>
      <c r="D20" s="1093"/>
      <c r="E20" s="1093"/>
      <c r="F20" s="1093"/>
      <c r="G20" s="1093"/>
      <c r="H20" s="1093"/>
      <c r="I20" s="1093"/>
      <c r="J20" s="1093"/>
      <c r="K20" s="1094"/>
    </row>
    <row r="21" spans="1:23" ht="15" customHeight="1" thickBot="1" x14ac:dyDescent="0.3">
      <c r="A21" s="437"/>
      <c r="B21" s="437"/>
      <c r="C21" s="437"/>
      <c r="D21" s="437"/>
      <c r="E21" s="437"/>
      <c r="F21" s="437"/>
      <c r="G21" s="437"/>
      <c r="H21" s="437"/>
      <c r="I21" s="438"/>
      <c r="J21" s="439" t="s">
        <v>1018</v>
      </c>
      <c r="K21" s="441">
        <v>1000</v>
      </c>
    </row>
    <row r="22" spans="1:23" ht="15" customHeight="1" thickTop="1" x14ac:dyDescent="0.25">
      <c r="A22" s="421" t="s">
        <v>189</v>
      </c>
      <c r="B22" s="285"/>
      <c r="C22" s="440"/>
      <c r="D22" s="440"/>
      <c r="E22" s="440"/>
      <c r="F22" s="440"/>
      <c r="G22" s="440"/>
      <c r="H22" s="440"/>
      <c r="I22" s="440"/>
      <c r="J22" s="440"/>
      <c r="K22" s="440"/>
    </row>
    <row r="23" spans="1:23" ht="15" customHeight="1" x14ac:dyDescent="0.25">
      <c r="A23" s="656" t="b">
        <v>0</v>
      </c>
      <c r="B23" s="1029" t="s">
        <v>712</v>
      </c>
      <c r="C23" s="1029"/>
      <c r="D23" s="1029"/>
      <c r="E23" s="1029"/>
      <c r="F23" s="1029"/>
      <c r="G23" s="1029"/>
      <c r="H23" s="1029"/>
      <c r="I23" s="1029"/>
      <c r="J23" s="1029"/>
      <c r="K23" s="1029"/>
      <c r="V23" s="3" t="b">
        <v>0</v>
      </c>
    </row>
    <row r="24" spans="1:23" ht="15" customHeight="1" x14ac:dyDescent="0.25">
      <c r="A24" s="656" t="b">
        <v>0</v>
      </c>
      <c r="B24" s="646" t="s">
        <v>953</v>
      </c>
      <c r="C24" s="645"/>
      <c r="D24" s="645"/>
      <c r="E24" s="645"/>
      <c r="F24" s="645"/>
      <c r="G24" s="645"/>
      <c r="H24" s="645"/>
      <c r="I24" s="645"/>
      <c r="J24" s="645"/>
      <c r="K24" s="645"/>
      <c r="V24" s="3" t="b">
        <v>0</v>
      </c>
    </row>
    <row r="25" spans="1:23" ht="18" customHeight="1" x14ac:dyDescent="0.25">
      <c r="A25" s="657" t="s">
        <v>954</v>
      </c>
      <c r="B25" s="285"/>
      <c r="C25" s="285"/>
      <c r="D25" s="285"/>
      <c r="E25" s="285"/>
      <c r="F25" s="285"/>
      <c r="G25" s="285"/>
      <c r="H25" s="285"/>
      <c r="I25" s="285"/>
      <c r="J25" s="285"/>
      <c r="K25" s="285"/>
      <c r="V25" s="3" t="b">
        <v>0</v>
      </c>
    </row>
    <row r="26" spans="1:23" ht="15" customHeight="1" x14ac:dyDescent="0.25">
      <c r="A26" s="656" t="b">
        <v>0</v>
      </c>
      <c r="B26" s="420" t="s">
        <v>955</v>
      </c>
      <c r="C26" s="285"/>
      <c r="D26" s="285"/>
      <c r="E26" s="285"/>
      <c r="F26" s="285"/>
      <c r="G26" s="285"/>
      <c r="H26" s="285"/>
      <c r="I26" s="285"/>
      <c r="J26" s="285"/>
      <c r="K26" s="285"/>
      <c r="V26" s="3" t="b">
        <v>0</v>
      </c>
    </row>
    <row r="27" spans="1:23" ht="15" customHeight="1" x14ac:dyDescent="0.25">
      <c r="A27" s="285"/>
      <c r="B27" s="420" t="s">
        <v>956</v>
      </c>
      <c r="C27" s="285"/>
      <c r="D27" s="285"/>
      <c r="E27" s="285"/>
      <c r="F27" s="285"/>
      <c r="G27" s="285"/>
      <c r="H27" s="285"/>
      <c r="I27" s="285"/>
      <c r="J27" s="285"/>
      <c r="K27" s="285"/>
      <c r="W27" s="3" t="str">
        <f>IF(AND(V23=TRUE,V24=TRUE,V25=TRUE,V26=TRUE),"See Assessment for justification and work order for items and locations","No Measures Justified")</f>
        <v>No Measures Justified</v>
      </c>
    </row>
    <row r="28" spans="1:23" ht="15" customHeight="1" x14ac:dyDescent="0.25">
      <c r="A28" s="285"/>
      <c r="B28" s="420"/>
      <c r="C28" s="285"/>
      <c r="D28" s="285"/>
      <c r="E28" s="285"/>
      <c r="F28" s="285"/>
      <c r="G28" s="285"/>
      <c r="H28" s="285"/>
      <c r="I28" s="285"/>
      <c r="J28" s="285"/>
      <c r="K28" s="285"/>
    </row>
    <row r="29" spans="1:23" ht="15" customHeight="1" x14ac:dyDescent="0.25">
      <c r="A29" s="436"/>
      <c r="B29" s="436"/>
      <c r="C29" s="436"/>
      <c r="D29" s="436"/>
      <c r="E29" s="1085" t="s">
        <v>1016</v>
      </c>
      <c r="F29" s="1085"/>
      <c r="G29" s="1085"/>
      <c r="H29" s="1085"/>
      <c r="I29" s="1085"/>
      <c r="J29" s="436"/>
      <c r="K29" s="436"/>
    </row>
    <row r="30" spans="1:23" ht="15" customHeight="1" x14ac:dyDescent="0.25">
      <c r="A30" s="436"/>
      <c r="B30" s="436"/>
      <c r="C30" s="436"/>
      <c r="D30" s="436"/>
      <c r="E30" s="651"/>
      <c r="F30" s="651"/>
      <c r="G30" s="651"/>
      <c r="H30" s="651"/>
      <c r="I30" s="651"/>
      <c r="J30" s="436"/>
      <c r="K30" s="436"/>
    </row>
    <row r="31" spans="1:23" ht="15" customHeight="1" x14ac:dyDescent="0.25">
      <c r="A31" s="1086"/>
      <c r="B31" s="1087"/>
      <c r="C31" s="1087"/>
      <c r="D31" s="1087"/>
      <c r="E31" s="1087"/>
      <c r="F31" s="1087"/>
      <c r="G31" s="1087"/>
      <c r="H31" s="1087"/>
      <c r="I31" s="1087"/>
      <c r="J31" s="1087"/>
      <c r="K31" s="1088"/>
    </row>
    <row r="32" spans="1:23" ht="15" customHeight="1" x14ac:dyDescent="0.25">
      <c r="A32" s="1089"/>
      <c r="B32" s="1090"/>
      <c r="C32" s="1090"/>
      <c r="D32" s="1090"/>
      <c r="E32" s="1090"/>
      <c r="F32" s="1090"/>
      <c r="G32" s="1090"/>
      <c r="H32" s="1090"/>
      <c r="I32" s="1090"/>
      <c r="J32" s="1090"/>
      <c r="K32" s="1091"/>
    </row>
    <row r="33" spans="1:23" ht="15" customHeight="1" x14ac:dyDescent="0.25">
      <c r="A33" s="1089"/>
      <c r="B33" s="1090"/>
      <c r="C33" s="1090"/>
      <c r="D33" s="1090"/>
      <c r="E33" s="1090"/>
      <c r="F33" s="1090"/>
      <c r="G33" s="1090"/>
      <c r="H33" s="1090"/>
      <c r="I33" s="1090"/>
      <c r="J33" s="1090"/>
      <c r="K33" s="1091"/>
    </row>
    <row r="34" spans="1:23" ht="15" customHeight="1" x14ac:dyDescent="0.25">
      <c r="A34" s="1089"/>
      <c r="B34" s="1090"/>
      <c r="C34" s="1090"/>
      <c r="D34" s="1090"/>
      <c r="E34" s="1090"/>
      <c r="F34" s="1090"/>
      <c r="G34" s="1090"/>
      <c r="H34" s="1090"/>
      <c r="I34" s="1090"/>
      <c r="J34" s="1090"/>
      <c r="K34" s="1091"/>
    </row>
    <row r="35" spans="1:23" ht="15" customHeight="1" x14ac:dyDescent="0.25">
      <c r="A35" s="1092"/>
      <c r="B35" s="1093"/>
      <c r="C35" s="1093"/>
      <c r="D35" s="1093"/>
      <c r="E35" s="1093"/>
      <c r="F35" s="1093"/>
      <c r="G35" s="1093"/>
      <c r="H35" s="1093"/>
      <c r="I35" s="1093"/>
      <c r="J35" s="1093"/>
      <c r="K35" s="1094"/>
    </row>
    <row r="36" spans="1:23" ht="15" customHeight="1" thickBot="1" x14ac:dyDescent="0.3">
      <c r="A36" s="437"/>
      <c r="B36" s="437"/>
      <c r="C36" s="437"/>
      <c r="D36" s="437"/>
      <c r="E36" s="437"/>
      <c r="F36" s="437"/>
      <c r="G36" s="437"/>
      <c r="H36" s="437"/>
      <c r="I36" s="438"/>
      <c r="J36" s="439" t="s">
        <v>1018</v>
      </c>
      <c r="K36" s="441"/>
    </row>
    <row r="37" spans="1:23" ht="15" customHeight="1" thickTop="1" x14ac:dyDescent="0.25">
      <c r="A37" s="421" t="s">
        <v>963</v>
      </c>
      <c r="B37" s="285"/>
      <c r="C37" s="440"/>
      <c r="D37" s="440"/>
      <c r="E37" s="440"/>
      <c r="F37" s="440"/>
      <c r="G37" s="440"/>
      <c r="H37" s="440"/>
      <c r="I37" s="440"/>
      <c r="J37" s="440"/>
      <c r="K37" s="440"/>
    </row>
    <row r="38" spans="1:23" ht="15" customHeight="1" x14ac:dyDescent="0.25">
      <c r="A38" s="655" t="b">
        <v>0</v>
      </c>
      <c r="B38" s="1030" t="s">
        <v>712</v>
      </c>
      <c r="C38" s="1030"/>
      <c r="D38" s="1030"/>
      <c r="E38" s="1030"/>
      <c r="F38" s="1030"/>
      <c r="G38" s="1030"/>
      <c r="H38" s="1030"/>
      <c r="I38" s="1030"/>
      <c r="J38" s="1030"/>
      <c r="K38" s="1030"/>
      <c r="V38" s="3" t="b">
        <v>0</v>
      </c>
    </row>
    <row r="39" spans="1:23" ht="15" customHeight="1" x14ac:dyDescent="0.25">
      <c r="A39" s="655" t="b">
        <v>0</v>
      </c>
      <c r="B39" s="1030" t="s">
        <v>957</v>
      </c>
      <c r="C39" s="1030"/>
      <c r="D39" s="1030"/>
      <c r="E39" s="1030"/>
      <c r="F39" s="1030"/>
      <c r="G39" s="1030"/>
      <c r="H39" s="1030"/>
      <c r="I39" s="1030"/>
      <c r="J39" s="1030"/>
      <c r="K39" s="1030"/>
      <c r="V39" s="3" t="b">
        <v>0</v>
      </c>
    </row>
    <row r="40" spans="1:23" ht="15" customHeight="1" x14ac:dyDescent="0.25">
      <c r="A40" s="655" t="b">
        <v>0</v>
      </c>
      <c r="B40" s="1030" t="s">
        <v>958</v>
      </c>
      <c r="C40" s="1030"/>
      <c r="D40" s="1030"/>
      <c r="E40" s="1030"/>
      <c r="F40" s="1030"/>
      <c r="G40" s="1030"/>
      <c r="H40" s="1030"/>
      <c r="I40" s="1030"/>
      <c r="J40" s="1030"/>
      <c r="K40" s="1030"/>
      <c r="V40" s="3" t="b">
        <v>0</v>
      </c>
    </row>
    <row r="41" spans="1:23" ht="15" customHeight="1" x14ac:dyDescent="0.25">
      <c r="A41" s="655" t="b">
        <v>0</v>
      </c>
      <c r="B41" s="420" t="s">
        <v>960</v>
      </c>
      <c r="C41" s="285"/>
      <c r="D41" s="285"/>
      <c r="E41" s="285"/>
      <c r="F41" s="285"/>
      <c r="G41" s="285"/>
      <c r="H41" s="285"/>
      <c r="I41" s="285"/>
      <c r="J41" s="285"/>
      <c r="K41" s="285"/>
      <c r="V41" s="3" t="b">
        <v>0</v>
      </c>
    </row>
    <row r="42" spans="1:23" ht="15" customHeight="1" x14ac:dyDescent="0.25">
      <c r="A42" s="645"/>
      <c r="B42" s="420" t="s">
        <v>959</v>
      </c>
      <c r="C42" s="285"/>
      <c r="D42" s="285"/>
      <c r="E42" s="285"/>
      <c r="F42" s="285"/>
      <c r="G42" s="285"/>
      <c r="H42" s="285"/>
      <c r="I42" s="285"/>
      <c r="J42" s="285"/>
      <c r="K42" s="285"/>
      <c r="W42" s="3" t="str">
        <f>IF(AND(V38=TRUE,V39=TRUE,V40=TRUE,V41=TRUE),"See Assessment for justification and work order for measure parameters","No Measures Justified")</f>
        <v>No Measures Justified</v>
      </c>
    </row>
    <row r="43" spans="1:23" ht="15" customHeight="1" x14ac:dyDescent="0.25">
      <c r="A43" s="645"/>
      <c r="B43" s="420"/>
      <c r="C43" s="285"/>
      <c r="D43" s="285"/>
      <c r="E43" s="285"/>
      <c r="F43" s="285"/>
      <c r="G43" s="285"/>
      <c r="H43" s="285"/>
      <c r="I43" s="285"/>
      <c r="J43" s="285"/>
      <c r="K43" s="285"/>
    </row>
    <row r="44" spans="1:23" ht="15" customHeight="1" x14ac:dyDescent="0.25">
      <c r="A44" s="436"/>
      <c r="B44" s="436"/>
      <c r="C44" s="436"/>
      <c r="D44" s="436"/>
      <c r="E44" s="1085" t="s">
        <v>1016</v>
      </c>
      <c r="F44" s="1085"/>
      <c r="G44" s="1085"/>
      <c r="H44" s="1085"/>
      <c r="I44" s="1085"/>
      <c r="J44" s="436"/>
      <c r="K44" s="436"/>
    </row>
    <row r="45" spans="1:23" ht="15" customHeight="1" x14ac:dyDescent="0.25">
      <c r="A45" s="436"/>
      <c r="B45" s="436"/>
      <c r="C45" s="436"/>
      <c r="D45" s="436"/>
      <c r="E45" s="651"/>
      <c r="F45" s="651"/>
      <c r="G45" s="651"/>
      <c r="H45" s="651"/>
      <c r="I45" s="651"/>
      <c r="J45" s="436"/>
      <c r="K45" s="436"/>
    </row>
    <row r="46" spans="1:23" ht="15" customHeight="1" x14ac:dyDescent="0.25">
      <c r="A46" s="1086"/>
      <c r="B46" s="1087"/>
      <c r="C46" s="1087"/>
      <c r="D46" s="1087"/>
      <c r="E46" s="1087"/>
      <c r="F46" s="1087"/>
      <c r="G46" s="1087"/>
      <c r="H46" s="1087"/>
      <c r="I46" s="1087"/>
      <c r="J46" s="1087"/>
      <c r="K46" s="1088"/>
    </row>
    <row r="47" spans="1:23" ht="15" customHeight="1" x14ac:dyDescent="0.25">
      <c r="A47" s="1089"/>
      <c r="B47" s="1090"/>
      <c r="C47" s="1090"/>
      <c r="D47" s="1090"/>
      <c r="E47" s="1090"/>
      <c r="F47" s="1090"/>
      <c r="G47" s="1090"/>
      <c r="H47" s="1090"/>
      <c r="I47" s="1090"/>
      <c r="J47" s="1090"/>
      <c r="K47" s="1091"/>
    </row>
    <row r="48" spans="1:23" ht="15" customHeight="1" x14ac:dyDescent="0.25">
      <c r="A48" s="1089"/>
      <c r="B48" s="1090"/>
      <c r="C48" s="1090"/>
      <c r="D48" s="1090"/>
      <c r="E48" s="1090"/>
      <c r="F48" s="1090"/>
      <c r="G48" s="1090"/>
      <c r="H48" s="1090"/>
      <c r="I48" s="1090"/>
      <c r="J48" s="1090"/>
      <c r="K48" s="1091"/>
    </row>
    <row r="49" spans="1:22" ht="15" customHeight="1" x14ac:dyDescent="0.25">
      <c r="A49" s="1089"/>
      <c r="B49" s="1090"/>
      <c r="C49" s="1090"/>
      <c r="D49" s="1090"/>
      <c r="E49" s="1090"/>
      <c r="F49" s="1090"/>
      <c r="G49" s="1090"/>
      <c r="H49" s="1090"/>
      <c r="I49" s="1090"/>
      <c r="J49" s="1090"/>
      <c r="K49" s="1091"/>
    </row>
    <row r="50" spans="1:22" ht="15" customHeight="1" x14ac:dyDescent="0.25">
      <c r="A50" s="1092"/>
      <c r="B50" s="1093"/>
      <c r="C50" s="1093"/>
      <c r="D50" s="1093"/>
      <c r="E50" s="1093"/>
      <c r="F50" s="1093"/>
      <c r="G50" s="1093"/>
      <c r="H50" s="1093"/>
      <c r="I50" s="1093"/>
      <c r="J50" s="1093"/>
      <c r="K50" s="1094"/>
    </row>
    <row r="51" spans="1:22" ht="15" customHeight="1" thickBot="1" x14ac:dyDescent="0.3">
      <c r="A51" s="437"/>
      <c r="B51" s="437"/>
      <c r="C51" s="437"/>
      <c r="D51" s="437"/>
      <c r="E51" s="437"/>
      <c r="F51" s="437"/>
      <c r="G51" s="437"/>
      <c r="H51" s="437"/>
      <c r="I51" s="438"/>
      <c r="J51" s="439" t="s">
        <v>1018</v>
      </c>
      <c r="K51" s="441"/>
    </row>
    <row r="52" spans="1:22" ht="15" customHeight="1" thickTop="1" x14ac:dyDescent="0.25">
      <c r="A52" s="421" t="s">
        <v>188</v>
      </c>
      <c r="B52" s="5"/>
      <c r="C52" s="1084"/>
      <c r="D52" s="1084"/>
      <c r="E52" s="1084"/>
      <c r="F52" s="1084"/>
      <c r="G52" s="1084"/>
      <c r="H52" s="1084"/>
      <c r="I52" s="1084"/>
      <c r="J52" s="1084"/>
      <c r="K52" s="1084"/>
    </row>
    <row r="53" spans="1:22" ht="15" customHeight="1" x14ac:dyDescent="0.25">
      <c r="A53" s="655" t="b">
        <v>0</v>
      </c>
      <c r="B53" s="1030" t="s">
        <v>964</v>
      </c>
      <c r="C53" s="1029"/>
      <c r="D53" s="1029"/>
      <c r="E53" s="1029"/>
      <c r="F53" s="1029"/>
      <c r="G53" s="1029"/>
      <c r="H53" s="1029"/>
      <c r="I53" s="1029"/>
      <c r="J53" s="1029"/>
      <c r="K53" s="1029"/>
      <c r="V53" s="3" t="b">
        <v>0</v>
      </c>
    </row>
    <row r="54" spans="1:22" ht="15" customHeight="1" x14ac:dyDescent="0.25">
      <c r="A54" s="288"/>
      <c r="B54" s="646" t="s">
        <v>965</v>
      </c>
      <c r="C54" s="645"/>
      <c r="D54" s="645"/>
      <c r="E54" s="645"/>
      <c r="F54" s="645"/>
      <c r="G54" s="645"/>
      <c r="H54" s="645"/>
      <c r="I54" s="645"/>
      <c r="J54" s="645"/>
      <c r="K54" s="645"/>
    </row>
    <row r="55" spans="1:22" ht="15" customHeight="1" x14ac:dyDescent="0.25">
      <c r="A55" s="655" t="b">
        <v>0</v>
      </c>
      <c r="B55" s="1030" t="s">
        <v>966</v>
      </c>
      <c r="C55" s="1029"/>
      <c r="D55" s="1029"/>
      <c r="E55" s="1029"/>
      <c r="F55" s="1029"/>
      <c r="G55" s="1029"/>
      <c r="H55" s="1029"/>
      <c r="I55" s="1029"/>
      <c r="J55" s="1029"/>
      <c r="K55" s="1029"/>
      <c r="V55" s="3" t="b">
        <v>0</v>
      </c>
    </row>
    <row r="56" spans="1:22" ht="15" customHeight="1" x14ac:dyDescent="0.25">
      <c r="A56" s="655" t="b">
        <v>0</v>
      </c>
      <c r="B56" s="1030" t="s">
        <v>967</v>
      </c>
      <c r="C56" s="1029"/>
      <c r="D56" s="1029"/>
      <c r="E56" s="1029"/>
      <c r="F56" s="1029"/>
      <c r="G56" s="1029"/>
      <c r="H56" s="1029"/>
      <c r="I56" s="1029"/>
      <c r="J56" s="1029"/>
      <c r="K56" s="1029"/>
      <c r="V56" s="3" t="b">
        <v>0</v>
      </c>
    </row>
    <row r="57" spans="1:22" ht="15" customHeight="1" x14ac:dyDescent="0.25">
      <c r="A57" s="288"/>
      <c r="B57" s="646"/>
      <c r="C57" s="645"/>
      <c r="D57" s="645"/>
      <c r="E57" s="645"/>
      <c r="F57" s="645"/>
      <c r="G57" s="645"/>
      <c r="H57" s="645"/>
      <c r="I57" s="645"/>
      <c r="J57" s="645"/>
      <c r="K57" s="645"/>
    </row>
    <row r="58" spans="1:22" ht="15" customHeight="1" x14ac:dyDescent="0.25">
      <c r="A58" s="436"/>
      <c r="B58" s="436"/>
      <c r="C58" s="436"/>
      <c r="D58" s="436"/>
      <c r="E58" s="1085" t="s">
        <v>1016</v>
      </c>
      <c r="F58" s="1085"/>
      <c r="G58" s="1085"/>
      <c r="H58" s="1085"/>
      <c r="I58" s="1085"/>
      <c r="J58" s="436"/>
      <c r="K58" s="436"/>
    </row>
    <row r="59" spans="1:22" ht="15" customHeight="1" x14ac:dyDescent="0.25">
      <c r="A59" s="436"/>
      <c r="B59" s="436"/>
      <c r="C59" s="436"/>
      <c r="D59" s="436"/>
      <c r="E59" s="651"/>
      <c r="F59" s="651"/>
      <c r="G59" s="651"/>
      <c r="H59" s="651"/>
      <c r="I59" s="651"/>
      <c r="J59" s="436"/>
      <c r="K59" s="436"/>
    </row>
    <row r="60" spans="1:22" ht="15" customHeight="1" x14ac:dyDescent="0.25">
      <c r="A60" s="1086"/>
      <c r="B60" s="1087"/>
      <c r="C60" s="1087"/>
      <c r="D60" s="1087"/>
      <c r="E60" s="1087"/>
      <c r="F60" s="1087"/>
      <c r="G60" s="1087"/>
      <c r="H60" s="1087"/>
      <c r="I60" s="1087"/>
      <c r="J60" s="1087"/>
      <c r="K60" s="1088"/>
    </row>
    <row r="61" spans="1:22" ht="15" customHeight="1" x14ac:dyDescent="0.25">
      <c r="A61" s="1089"/>
      <c r="B61" s="1090"/>
      <c r="C61" s="1090"/>
      <c r="D61" s="1090"/>
      <c r="E61" s="1090"/>
      <c r="F61" s="1090"/>
      <c r="G61" s="1090"/>
      <c r="H61" s="1090"/>
      <c r="I61" s="1090"/>
      <c r="J61" s="1090"/>
      <c r="K61" s="1091"/>
    </row>
    <row r="62" spans="1:22" ht="15" customHeight="1" x14ac:dyDescent="0.25">
      <c r="A62" s="1089"/>
      <c r="B62" s="1090"/>
      <c r="C62" s="1090"/>
      <c r="D62" s="1090"/>
      <c r="E62" s="1090"/>
      <c r="F62" s="1090"/>
      <c r="G62" s="1090"/>
      <c r="H62" s="1090"/>
      <c r="I62" s="1090"/>
      <c r="J62" s="1090"/>
      <c r="K62" s="1091"/>
    </row>
    <row r="63" spans="1:22" ht="15" customHeight="1" x14ac:dyDescent="0.25">
      <c r="A63" s="1089"/>
      <c r="B63" s="1090"/>
      <c r="C63" s="1090"/>
      <c r="D63" s="1090"/>
      <c r="E63" s="1090"/>
      <c r="F63" s="1090"/>
      <c r="G63" s="1090"/>
      <c r="H63" s="1090"/>
      <c r="I63" s="1090"/>
      <c r="J63" s="1090"/>
      <c r="K63" s="1091"/>
    </row>
    <row r="64" spans="1:22" ht="15" customHeight="1" x14ac:dyDescent="0.25">
      <c r="A64" s="1092"/>
      <c r="B64" s="1093"/>
      <c r="C64" s="1093"/>
      <c r="D64" s="1093"/>
      <c r="E64" s="1093"/>
      <c r="F64" s="1093"/>
      <c r="G64" s="1093"/>
      <c r="H64" s="1093"/>
      <c r="I64" s="1093"/>
      <c r="J64" s="1093"/>
      <c r="K64" s="1094"/>
    </row>
    <row r="65" spans="1:23" ht="15" customHeight="1" thickBot="1" x14ac:dyDescent="0.3">
      <c r="A65" s="437"/>
      <c r="B65" s="437"/>
      <c r="C65" s="437"/>
      <c r="D65" s="437"/>
      <c r="E65" s="437"/>
      <c r="F65" s="437"/>
      <c r="G65" s="437"/>
      <c r="H65" s="437"/>
      <c r="I65" s="438"/>
      <c r="J65" s="439" t="s">
        <v>1018</v>
      </c>
      <c r="K65" s="441"/>
    </row>
    <row r="66" spans="1:23" ht="15" customHeight="1" thickTop="1" x14ac:dyDescent="0.25">
      <c r="A66" s="421" t="s">
        <v>962</v>
      </c>
      <c r="B66" s="5"/>
      <c r="C66" s="1084"/>
      <c r="D66" s="1084"/>
      <c r="E66" s="1084"/>
      <c r="F66" s="1084"/>
      <c r="G66" s="1084"/>
      <c r="H66" s="1084"/>
      <c r="I66" s="1084"/>
      <c r="J66" s="1084"/>
      <c r="K66" s="1084"/>
    </row>
    <row r="67" spans="1:23" ht="15" customHeight="1" x14ac:dyDescent="0.25">
      <c r="A67" s="656" t="b">
        <v>0</v>
      </c>
      <c r="B67" s="1030" t="s">
        <v>969</v>
      </c>
      <c r="C67" s="1029"/>
      <c r="D67" s="1029"/>
      <c r="E67" s="1029"/>
      <c r="F67" s="1029"/>
      <c r="G67" s="1029"/>
      <c r="H67" s="1029"/>
      <c r="I67" s="1029"/>
      <c r="J67" s="1029"/>
      <c r="K67" s="1029"/>
      <c r="V67" s="3" t="b">
        <v>0</v>
      </c>
    </row>
    <row r="68" spans="1:23" ht="15" customHeight="1" x14ac:dyDescent="0.25">
      <c r="A68" s="285"/>
      <c r="B68" s="645"/>
      <c r="C68" s="1029" t="s">
        <v>187</v>
      </c>
      <c r="D68" s="1029"/>
      <c r="E68" s="1029"/>
      <c r="F68" s="1029"/>
      <c r="G68" s="1029"/>
      <c r="H68" s="1029"/>
      <c r="I68" s="1029"/>
      <c r="J68" s="1029"/>
      <c r="K68" s="1029"/>
      <c r="V68" s="3" t="b">
        <v>0</v>
      </c>
    </row>
    <row r="69" spans="1:23" ht="15" customHeight="1" x14ac:dyDescent="0.25">
      <c r="A69" s="285"/>
      <c r="B69" s="645"/>
      <c r="C69" s="1038" t="s">
        <v>698</v>
      </c>
      <c r="D69" s="1038"/>
      <c r="E69" s="1038"/>
      <c r="F69" s="1038"/>
      <c r="G69" s="1038"/>
      <c r="H69" s="1038"/>
      <c r="I69" s="1038"/>
      <c r="J69" s="1038"/>
      <c r="K69" s="1038"/>
      <c r="V69" s="3" t="b">
        <v>0</v>
      </c>
      <c r="W69" s="3" t="str">
        <f>IF(AND(V67=TRUE,V68=TRUE),#REF!,IF(AND(V67=TRUE,V69=TRUE),#REF!,"No Measures Justified"))</f>
        <v>No Measures Justified</v>
      </c>
    </row>
    <row r="70" spans="1:23" ht="15" customHeight="1" x14ac:dyDescent="0.25">
      <c r="A70" s="285"/>
      <c r="B70" s="645"/>
      <c r="C70" s="647"/>
      <c r="D70" s="647"/>
      <c r="E70" s="647"/>
      <c r="F70" s="647"/>
      <c r="G70" s="647"/>
      <c r="H70" s="647"/>
      <c r="I70" s="647"/>
      <c r="J70" s="647"/>
      <c r="K70" s="647"/>
    </row>
    <row r="71" spans="1:23" ht="15" customHeight="1" x14ac:dyDescent="0.25">
      <c r="A71" s="436"/>
      <c r="B71" s="436"/>
      <c r="C71" s="436"/>
      <c r="D71" s="436"/>
      <c r="E71" s="1085" t="s">
        <v>1016</v>
      </c>
      <c r="F71" s="1085"/>
      <c r="G71" s="1085"/>
      <c r="H71" s="1085"/>
      <c r="I71" s="1085"/>
      <c r="J71" s="436"/>
      <c r="K71" s="436"/>
    </row>
    <row r="72" spans="1:23" ht="15" customHeight="1" x14ac:dyDescent="0.25">
      <c r="A72" s="436"/>
      <c r="B72" s="436"/>
      <c r="C72" s="436"/>
      <c r="D72" s="436"/>
      <c r="E72" s="651"/>
      <c r="F72" s="651"/>
      <c r="G72" s="651"/>
      <c r="H72" s="651"/>
      <c r="I72" s="651"/>
      <c r="J72" s="436"/>
      <c r="K72" s="436"/>
    </row>
    <row r="73" spans="1:23" ht="15" customHeight="1" x14ac:dyDescent="0.25">
      <c r="A73" s="1086"/>
      <c r="B73" s="1087"/>
      <c r="C73" s="1087"/>
      <c r="D73" s="1087"/>
      <c r="E73" s="1087"/>
      <c r="F73" s="1087"/>
      <c r="G73" s="1087"/>
      <c r="H73" s="1087"/>
      <c r="I73" s="1087"/>
      <c r="J73" s="1087"/>
      <c r="K73" s="1088"/>
    </row>
    <row r="74" spans="1:23" ht="15" customHeight="1" x14ac:dyDescent="0.25">
      <c r="A74" s="1089"/>
      <c r="B74" s="1090"/>
      <c r="C74" s="1090"/>
      <c r="D74" s="1090"/>
      <c r="E74" s="1090"/>
      <c r="F74" s="1090"/>
      <c r="G74" s="1090"/>
      <c r="H74" s="1090"/>
      <c r="I74" s="1090"/>
      <c r="J74" s="1090"/>
      <c r="K74" s="1091"/>
    </row>
    <row r="75" spans="1:23" ht="15" customHeight="1" x14ac:dyDescent="0.25">
      <c r="A75" s="1089"/>
      <c r="B75" s="1090"/>
      <c r="C75" s="1090"/>
      <c r="D75" s="1090"/>
      <c r="E75" s="1090"/>
      <c r="F75" s="1090"/>
      <c r="G75" s="1090"/>
      <c r="H75" s="1090"/>
      <c r="I75" s="1090"/>
      <c r="J75" s="1090"/>
      <c r="K75" s="1091"/>
    </row>
    <row r="76" spans="1:23" ht="15" customHeight="1" x14ac:dyDescent="0.25">
      <c r="A76" s="1089"/>
      <c r="B76" s="1090"/>
      <c r="C76" s="1090"/>
      <c r="D76" s="1090"/>
      <c r="E76" s="1090"/>
      <c r="F76" s="1090"/>
      <c r="G76" s="1090"/>
      <c r="H76" s="1090"/>
      <c r="I76" s="1090"/>
      <c r="J76" s="1090"/>
      <c r="K76" s="1091"/>
    </row>
    <row r="77" spans="1:23" ht="15" customHeight="1" x14ac:dyDescent="0.25">
      <c r="A77" s="1092"/>
      <c r="B77" s="1093"/>
      <c r="C77" s="1093"/>
      <c r="D77" s="1093"/>
      <c r="E77" s="1093"/>
      <c r="F77" s="1093"/>
      <c r="G77" s="1093"/>
      <c r="H77" s="1093"/>
      <c r="I77" s="1093"/>
      <c r="J77" s="1093"/>
      <c r="K77" s="1094"/>
    </row>
    <row r="78" spans="1:23" ht="15" customHeight="1" thickBot="1" x14ac:dyDescent="0.3">
      <c r="A78" s="437"/>
      <c r="B78" s="437"/>
      <c r="C78" s="437"/>
      <c r="D78" s="437"/>
      <c r="E78" s="437"/>
      <c r="F78" s="437"/>
      <c r="G78" s="437"/>
      <c r="H78" s="437"/>
      <c r="I78" s="438"/>
      <c r="J78" s="439" t="s">
        <v>1018</v>
      </c>
      <c r="K78" s="441"/>
    </row>
    <row r="79" spans="1:23" ht="15" customHeight="1" thickTop="1" x14ac:dyDescent="0.25">
      <c r="A79" s="421" t="s">
        <v>961</v>
      </c>
      <c r="B79" s="5"/>
      <c r="C79" s="440"/>
      <c r="D79" s="440"/>
      <c r="E79" s="440"/>
      <c r="F79" s="440"/>
      <c r="G79" s="440"/>
      <c r="H79" s="440"/>
      <c r="I79" s="440"/>
      <c r="J79" s="440"/>
      <c r="K79" s="440"/>
    </row>
    <row r="80" spans="1:23" ht="15" customHeight="1" x14ac:dyDescent="0.25">
      <c r="A80" s="656" t="b">
        <v>0</v>
      </c>
      <c r="B80" s="1030" t="s">
        <v>968</v>
      </c>
      <c r="C80" s="1029"/>
      <c r="D80" s="1029"/>
      <c r="E80" s="1029"/>
      <c r="F80" s="1029"/>
      <c r="G80" s="1029"/>
      <c r="H80" s="1029"/>
      <c r="I80" s="1029"/>
      <c r="J80" s="1029"/>
      <c r="K80" s="1029"/>
      <c r="V80" s="3" t="b">
        <v>0</v>
      </c>
    </row>
    <row r="81" spans="1:33" ht="15" customHeight="1" x14ac:dyDescent="0.25">
      <c r="A81" s="656" t="b">
        <v>0</v>
      </c>
      <c r="B81" s="1030" t="s">
        <v>970</v>
      </c>
      <c r="C81" s="1029"/>
      <c r="D81" s="1029"/>
      <c r="E81" s="1029"/>
      <c r="F81" s="1029"/>
      <c r="G81" s="1029"/>
      <c r="H81" s="1029"/>
      <c r="I81" s="1029"/>
      <c r="J81" s="1029"/>
      <c r="K81" s="1029"/>
      <c r="V81" s="3" t="b">
        <v>0</v>
      </c>
    </row>
    <row r="82" spans="1:33" ht="15" customHeight="1" x14ac:dyDescent="0.25">
      <c r="A82" s="656" t="b">
        <v>0</v>
      </c>
      <c r="B82" s="1030" t="s">
        <v>972</v>
      </c>
      <c r="C82" s="1029"/>
      <c r="D82" s="1029"/>
      <c r="E82" s="1029"/>
      <c r="F82" s="1029"/>
      <c r="G82" s="1029"/>
      <c r="H82" s="1029"/>
      <c r="I82" s="1029"/>
      <c r="J82" s="1029"/>
      <c r="K82" s="1029"/>
      <c r="V82" s="3" t="b">
        <v>0</v>
      </c>
      <c r="W82" s="3" t="str">
        <f>IF(AND(V80=TRUE,V81=TRUE,V82=TRUE),"See Assessment for justification and work order for measure parameters","No Measures Justified")</f>
        <v>No Measures Justified</v>
      </c>
    </row>
    <row r="83" spans="1:33" ht="15" customHeight="1" x14ac:dyDescent="0.25">
      <c r="A83" s="436"/>
      <c r="B83" s="436"/>
      <c r="C83" s="436"/>
      <c r="D83" s="436"/>
      <c r="E83" s="1085" t="s">
        <v>1016</v>
      </c>
      <c r="F83" s="1085"/>
      <c r="G83" s="1085"/>
      <c r="H83" s="1085"/>
      <c r="I83" s="1085"/>
      <c r="J83" s="436"/>
      <c r="K83" s="436"/>
    </row>
    <row r="84" spans="1:33" ht="15" customHeight="1" x14ac:dyDescent="0.25">
      <c r="A84" s="436"/>
      <c r="B84" s="436"/>
      <c r="C84" s="436"/>
      <c r="D84" s="436"/>
      <c r="E84" s="651"/>
      <c r="F84" s="651"/>
      <c r="G84" s="651"/>
      <c r="H84" s="651"/>
      <c r="I84" s="651"/>
      <c r="J84" s="436"/>
      <c r="K84" s="436"/>
    </row>
    <row r="85" spans="1:33" ht="15" customHeight="1" x14ac:dyDescent="0.25">
      <c r="A85" s="1086"/>
      <c r="B85" s="1087"/>
      <c r="C85" s="1087"/>
      <c r="D85" s="1087"/>
      <c r="E85" s="1087"/>
      <c r="F85" s="1087"/>
      <c r="G85" s="1087"/>
      <c r="H85" s="1087"/>
      <c r="I85" s="1087"/>
      <c r="J85" s="1087"/>
      <c r="K85" s="1088"/>
    </row>
    <row r="86" spans="1:33" ht="15" customHeight="1" x14ac:dyDescent="0.25">
      <c r="A86" s="1089"/>
      <c r="B86" s="1090"/>
      <c r="C86" s="1090"/>
      <c r="D86" s="1090"/>
      <c r="E86" s="1090"/>
      <c r="F86" s="1090"/>
      <c r="G86" s="1090"/>
      <c r="H86" s="1090"/>
      <c r="I86" s="1090"/>
      <c r="J86" s="1090"/>
      <c r="K86" s="1091"/>
    </row>
    <row r="87" spans="1:33" ht="15" customHeight="1" x14ac:dyDescent="0.25">
      <c r="A87" s="1089"/>
      <c r="B87" s="1090"/>
      <c r="C87" s="1090"/>
      <c r="D87" s="1090"/>
      <c r="E87" s="1090"/>
      <c r="F87" s="1090"/>
      <c r="G87" s="1090"/>
      <c r="H87" s="1090"/>
      <c r="I87" s="1090"/>
      <c r="J87" s="1090"/>
      <c r="K87" s="1091"/>
    </row>
    <row r="88" spans="1:33" ht="15" customHeight="1" x14ac:dyDescent="0.25">
      <c r="A88" s="1089"/>
      <c r="B88" s="1090"/>
      <c r="C88" s="1090"/>
      <c r="D88" s="1090"/>
      <c r="E88" s="1090"/>
      <c r="F88" s="1090"/>
      <c r="G88" s="1090"/>
      <c r="H88" s="1090"/>
      <c r="I88" s="1090"/>
      <c r="J88" s="1090"/>
      <c r="K88" s="1091"/>
    </row>
    <row r="89" spans="1:33" ht="15" customHeight="1" x14ac:dyDescent="0.25">
      <c r="A89" s="1092"/>
      <c r="B89" s="1093"/>
      <c r="C89" s="1093"/>
      <c r="D89" s="1093"/>
      <c r="E89" s="1093"/>
      <c r="F89" s="1093"/>
      <c r="G89" s="1093"/>
      <c r="H89" s="1093"/>
      <c r="I89" s="1093"/>
      <c r="J89" s="1093"/>
      <c r="K89" s="1094"/>
    </row>
    <row r="90" spans="1:33" ht="15" customHeight="1" thickBot="1" x14ac:dyDescent="0.3">
      <c r="A90" s="437"/>
      <c r="B90" s="437"/>
      <c r="C90" s="437"/>
      <c r="D90" s="437"/>
      <c r="E90" s="437"/>
      <c r="F90" s="437"/>
      <c r="G90" s="437"/>
      <c r="H90" s="437"/>
      <c r="I90" s="438"/>
      <c r="J90" s="439" t="s">
        <v>1018</v>
      </c>
      <c r="K90" s="441"/>
    </row>
    <row r="91" spans="1:33" s="423" customFormat="1" ht="21" customHeight="1" thickTop="1" x14ac:dyDescent="0.25">
      <c r="A91" s="1095" t="s">
        <v>170</v>
      </c>
      <c r="B91" s="1095"/>
      <c r="C91" s="1095"/>
      <c r="D91" s="1095"/>
      <c r="E91" s="1095"/>
      <c r="F91" s="1095"/>
      <c r="G91" s="1095"/>
      <c r="H91" s="1095"/>
      <c r="I91" s="1095"/>
      <c r="J91" s="1095"/>
      <c r="K91" s="1095"/>
    </row>
    <row r="92" spans="1:33" ht="15" customHeight="1" x14ac:dyDescent="0.25">
      <c r="A92" s="421" t="s">
        <v>971</v>
      </c>
      <c r="B92" s="5"/>
      <c r="C92" s="440"/>
      <c r="D92" s="440"/>
      <c r="E92" s="440"/>
      <c r="F92" s="440"/>
      <c r="G92" s="440"/>
      <c r="H92" s="440"/>
      <c r="I92" s="440"/>
      <c r="J92" s="440"/>
      <c r="K92" s="440"/>
    </row>
    <row r="93" spans="1:33" ht="15" customHeight="1" x14ac:dyDescent="0.25">
      <c r="A93" s="656" t="b">
        <v>0</v>
      </c>
      <c r="B93" s="1051" t="s">
        <v>1019</v>
      </c>
      <c r="C93" s="1051"/>
      <c r="D93" s="1051"/>
      <c r="E93" s="1051"/>
      <c r="F93" s="1051"/>
      <c r="G93" s="1051"/>
      <c r="H93" s="1051"/>
      <c r="I93" s="1051"/>
      <c r="J93" s="1051"/>
      <c r="K93" s="1051"/>
      <c r="AG93" s="442"/>
    </row>
    <row r="94" spans="1:33" ht="15" customHeight="1" x14ac:dyDescent="0.25">
      <c r="A94" s="656" t="b">
        <v>0</v>
      </c>
      <c r="B94" s="646" t="s">
        <v>1062</v>
      </c>
      <c r="C94" s="648"/>
      <c r="D94" s="648"/>
      <c r="E94" s="648"/>
      <c r="F94" s="648"/>
      <c r="G94" s="648"/>
      <c r="H94" s="648"/>
      <c r="I94" s="648"/>
      <c r="J94" s="648"/>
      <c r="K94" s="648"/>
      <c r="AG94" s="442"/>
    </row>
    <row r="95" spans="1:33" ht="15" customHeight="1" x14ac:dyDescent="0.25">
      <c r="A95" s="656" t="b">
        <v>0</v>
      </c>
      <c r="B95" s="1051" t="s">
        <v>1061</v>
      </c>
      <c r="C95" s="1051"/>
      <c r="D95" s="1051"/>
      <c r="E95" s="1051"/>
      <c r="F95" s="1051"/>
      <c r="G95" s="1051"/>
      <c r="H95" s="1051"/>
      <c r="I95" s="1051"/>
      <c r="J95" s="1051"/>
      <c r="K95" s="1051"/>
      <c r="V95" s="3" t="b">
        <v>0</v>
      </c>
    </row>
    <row r="96" spans="1:33" ht="15" customHeight="1" x14ac:dyDescent="0.25">
      <c r="A96" s="285"/>
      <c r="B96" s="1051"/>
      <c r="C96" s="1051"/>
      <c r="D96" s="1051"/>
      <c r="E96" s="1051"/>
      <c r="F96" s="1051"/>
      <c r="G96" s="1051"/>
      <c r="H96" s="1051"/>
      <c r="I96" s="1051"/>
      <c r="J96" s="1051"/>
      <c r="K96" s="1051"/>
    </row>
    <row r="97" spans="1:22" ht="15" customHeight="1" x14ac:dyDescent="0.25">
      <c r="A97" s="285"/>
      <c r="B97" s="648"/>
      <c r="C97" s="648"/>
      <c r="D97" s="648"/>
      <c r="E97" s="648"/>
      <c r="F97" s="648"/>
      <c r="G97" s="648"/>
      <c r="H97" s="648"/>
      <c r="I97" s="648"/>
      <c r="J97" s="648"/>
      <c r="K97" s="648"/>
    </row>
    <row r="98" spans="1:22" ht="15" customHeight="1" x14ac:dyDescent="0.25">
      <c r="A98" s="436"/>
      <c r="B98" s="436"/>
      <c r="C98" s="436"/>
      <c r="D98" s="436"/>
      <c r="E98" s="1085" t="s">
        <v>1016</v>
      </c>
      <c r="F98" s="1085"/>
      <c r="G98" s="1085"/>
      <c r="H98" s="1085"/>
      <c r="I98" s="1085"/>
      <c r="J98" s="436"/>
      <c r="K98" s="436"/>
    </row>
    <row r="99" spans="1:22" ht="15" customHeight="1" x14ac:dyDescent="0.25">
      <c r="A99" s="436"/>
      <c r="B99" s="436"/>
      <c r="C99" s="436"/>
      <c r="D99" s="436"/>
      <c r="E99" s="651"/>
      <c r="F99" s="651"/>
      <c r="G99" s="651"/>
      <c r="H99" s="651"/>
      <c r="I99" s="651"/>
      <c r="J99" s="436"/>
      <c r="K99" s="436"/>
    </row>
    <row r="100" spans="1:22" ht="15" customHeight="1" x14ac:dyDescent="0.25">
      <c r="A100" s="1086"/>
      <c r="B100" s="1087"/>
      <c r="C100" s="1087"/>
      <c r="D100" s="1087"/>
      <c r="E100" s="1087"/>
      <c r="F100" s="1087"/>
      <c r="G100" s="1087"/>
      <c r="H100" s="1087"/>
      <c r="I100" s="1087"/>
      <c r="J100" s="1087"/>
      <c r="K100" s="1088"/>
    </row>
    <row r="101" spans="1:22" ht="15" customHeight="1" x14ac:dyDescent="0.25">
      <c r="A101" s="1089"/>
      <c r="B101" s="1090"/>
      <c r="C101" s="1090"/>
      <c r="D101" s="1090"/>
      <c r="E101" s="1090"/>
      <c r="F101" s="1090"/>
      <c r="G101" s="1090"/>
      <c r="H101" s="1090"/>
      <c r="I101" s="1090"/>
      <c r="J101" s="1090"/>
      <c r="K101" s="1091"/>
    </row>
    <row r="102" spans="1:22" ht="15" customHeight="1" x14ac:dyDescent="0.25">
      <c r="A102" s="1092"/>
      <c r="B102" s="1093"/>
      <c r="C102" s="1093"/>
      <c r="D102" s="1093"/>
      <c r="E102" s="1093"/>
      <c r="F102" s="1093"/>
      <c r="G102" s="1093"/>
      <c r="H102" s="1093"/>
      <c r="I102" s="1093"/>
      <c r="J102" s="1093"/>
      <c r="K102" s="1094"/>
    </row>
    <row r="103" spans="1:22" ht="15" customHeight="1" thickBot="1" x14ac:dyDescent="0.3">
      <c r="A103" s="437"/>
      <c r="B103" s="437"/>
      <c r="C103" s="437"/>
      <c r="D103" s="437"/>
      <c r="E103" s="437"/>
      <c r="F103" s="437"/>
      <c r="G103" s="437"/>
      <c r="H103" s="437"/>
      <c r="I103" s="443"/>
      <c r="J103" s="444" t="s">
        <v>1018</v>
      </c>
      <c r="K103" s="445"/>
    </row>
    <row r="104" spans="1:22" ht="15" customHeight="1" thickTop="1" x14ac:dyDescent="0.25">
      <c r="A104" s="422" t="s">
        <v>702</v>
      </c>
      <c r="B104" s="288"/>
      <c r="C104" s="1083"/>
      <c r="D104" s="1083"/>
      <c r="E104" s="1083"/>
      <c r="F104" s="1083"/>
      <c r="G104" s="1083"/>
      <c r="H104" s="1083"/>
      <c r="I104" s="1083"/>
      <c r="J104" s="1083"/>
      <c r="K104" s="1083"/>
    </row>
    <row r="105" spans="1:22" ht="15" customHeight="1" x14ac:dyDescent="0.25">
      <c r="A105" s="655" t="b">
        <v>0</v>
      </c>
      <c r="B105" s="1030" t="s">
        <v>1013</v>
      </c>
      <c r="C105" s="1029"/>
      <c r="D105" s="1029"/>
      <c r="E105" s="1029"/>
      <c r="F105" s="1029"/>
      <c r="G105" s="1029"/>
      <c r="H105" s="1029"/>
      <c r="I105" s="1029"/>
      <c r="J105" s="1029"/>
      <c r="K105" s="1029"/>
      <c r="V105" s="3" t="b">
        <v>0</v>
      </c>
    </row>
    <row r="106" spans="1:22" ht="15" customHeight="1" x14ac:dyDescent="0.25">
      <c r="A106" s="655" t="b">
        <v>0</v>
      </c>
      <c r="B106" s="1030" t="s">
        <v>1014</v>
      </c>
      <c r="C106" s="1029"/>
      <c r="D106" s="1029"/>
      <c r="E106" s="1029"/>
      <c r="F106" s="1029"/>
      <c r="G106" s="1029"/>
      <c r="H106" s="1029"/>
      <c r="I106" s="1029"/>
      <c r="J106" s="1029"/>
      <c r="K106" s="1029"/>
      <c r="V106" s="3" t="b">
        <v>0</v>
      </c>
    </row>
    <row r="107" spans="1:22" ht="15" customHeight="1" x14ac:dyDescent="0.25">
      <c r="A107" s="655" t="b">
        <v>0</v>
      </c>
      <c r="B107" s="420" t="s">
        <v>975</v>
      </c>
      <c r="C107" s="285"/>
      <c r="D107" s="285"/>
      <c r="E107" s="285"/>
      <c r="F107" s="285"/>
      <c r="G107" s="285"/>
      <c r="H107" s="285"/>
      <c r="I107" s="285"/>
      <c r="J107" s="285"/>
      <c r="K107" s="285"/>
      <c r="V107" s="3" t="b">
        <v>0</v>
      </c>
    </row>
    <row r="108" spans="1:22" ht="15" customHeight="1" x14ac:dyDescent="0.25">
      <c r="A108" s="288"/>
      <c r="B108" s="420" t="s">
        <v>976</v>
      </c>
      <c r="C108" s="285"/>
      <c r="D108" s="285"/>
      <c r="E108" s="285"/>
      <c r="F108" s="285"/>
      <c r="G108" s="285"/>
      <c r="H108" s="285"/>
      <c r="I108" s="285"/>
      <c r="J108" s="285"/>
      <c r="K108" s="285"/>
    </row>
    <row r="109" spans="1:22" ht="15" customHeight="1" x14ac:dyDescent="0.25">
      <c r="A109" s="655" t="b">
        <v>0</v>
      </c>
      <c r="B109" s="420" t="s">
        <v>1055</v>
      </c>
      <c r="C109" s="285"/>
      <c r="D109" s="285"/>
      <c r="E109" s="285"/>
      <c r="F109" s="285"/>
      <c r="G109" s="285"/>
      <c r="H109" s="285"/>
      <c r="I109" s="285"/>
      <c r="J109" s="285"/>
      <c r="K109" s="285"/>
    </row>
    <row r="110" spans="1:22" ht="15" customHeight="1" x14ac:dyDescent="0.25">
      <c r="A110" s="436"/>
      <c r="B110" s="436"/>
      <c r="C110" s="436"/>
      <c r="D110" s="436"/>
      <c r="E110" s="1085" t="s">
        <v>1016</v>
      </c>
      <c r="F110" s="1085"/>
      <c r="G110" s="1085"/>
      <c r="H110" s="1085"/>
      <c r="I110" s="1085"/>
      <c r="J110" s="436"/>
      <c r="K110" s="436"/>
    </row>
    <row r="111" spans="1:22" ht="15" customHeight="1" x14ac:dyDescent="0.25">
      <c r="A111" s="436"/>
      <c r="B111" s="436"/>
      <c r="C111" s="436"/>
      <c r="D111" s="436"/>
      <c r="E111" s="651"/>
      <c r="F111" s="651"/>
      <c r="G111" s="651"/>
      <c r="H111" s="651"/>
      <c r="I111" s="651"/>
      <c r="J111" s="436"/>
      <c r="K111" s="436"/>
    </row>
    <row r="112" spans="1:22" ht="15" customHeight="1" x14ac:dyDescent="0.25">
      <c r="A112" s="1086"/>
      <c r="B112" s="1087"/>
      <c r="C112" s="1087"/>
      <c r="D112" s="1087"/>
      <c r="E112" s="1087"/>
      <c r="F112" s="1087"/>
      <c r="G112" s="1087"/>
      <c r="H112" s="1087"/>
      <c r="I112" s="1087"/>
      <c r="J112" s="1087"/>
      <c r="K112" s="1088"/>
    </row>
    <row r="113" spans="1:28" ht="15" customHeight="1" x14ac:dyDescent="0.25">
      <c r="A113" s="1089"/>
      <c r="B113" s="1090"/>
      <c r="C113" s="1090"/>
      <c r="D113" s="1090"/>
      <c r="E113" s="1090"/>
      <c r="F113" s="1090"/>
      <c r="G113" s="1090"/>
      <c r="H113" s="1090"/>
      <c r="I113" s="1090"/>
      <c r="J113" s="1090"/>
      <c r="K113" s="1091"/>
    </row>
    <row r="114" spans="1:28" ht="15" customHeight="1" x14ac:dyDescent="0.25">
      <c r="A114" s="1089"/>
      <c r="B114" s="1090"/>
      <c r="C114" s="1090"/>
      <c r="D114" s="1090"/>
      <c r="E114" s="1090"/>
      <c r="F114" s="1090"/>
      <c r="G114" s="1090"/>
      <c r="H114" s="1090"/>
      <c r="I114" s="1090"/>
      <c r="J114" s="1090"/>
      <c r="K114" s="1091"/>
    </row>
    <row r="115" spans="1:28" ht="15" customHeight="1" x14ac:dyDescent="0.25">
      <c r="A115" s="1089"/>
      <c r="B115" s="1090"/>
      <c r="C115" s="1090"/>
      <c r="D115" s="1090"/>
      <c r="E115" s="1090"/>
      <c r="F115" s="1090"/>
      <c r="G115" s="1090"/>
      <c r="H115" s="1090"/>
      <c r="I115" s="1090"/>
      <c r="J115" s="1090"/>
      <c r="K115" s="1091"/>
    </row>
    <row r="116" spans="1:28" ht="15" customHeight="1" x14ac:dyDescent="0.25">
      <c r="A116" s="1092"/>
      <c r="B116" s="1093"/>
      <c r="C116" s="1093"/>
      <c r="D116" s="1093"/>
      <c r="E116" s="1093"/>
      <c r="F116" s="1093"/>
      <c r="G116" s="1093"/>
      <c r="H116" s="1093"/>
      <c r="I116" s="1093"/>
      <c r="J116" s="1093"/>
      <c r="K116" s="1094"/>
    </row>
    <row r="117" spans="1:28" ht="15" customHeight="1" thickBot="1" x14ac:dyDescent="0.3">
      <c r="A117" s="437"/>
      <c r="B117" s="437"/>
      <c r="C117" s="437"/>
      <c r="D117" s="437"/>
      <c r="E117" s="437"/>
      <c r="F117" s="437"/>
      <c r="G117" s="437"/>
      <c r="H117" s="437"/>
      <c r="I117" s="438"/>
      <c r="J117" s="439" t="s">
        <v>1018</v>
      </c>
      <c r="K117" s="441"/>
    </row>
    <row r="118" spans="1:28" ht="15" customHeight="1" thickTop="1" x14ac:dyDescent="0.25">
      <c r="A118" s="422" t="s">
        <v>973</v>
      </c>
      <c r="B118" s="288"/>
      <c r="C118" s="1083"/>
      <c r="D118" s="1083"/>
      <c r="E118" s="1083"/>
      <c r="F118" s="1083"/>
      <c r="G118" s="1083"/>
      <c r="H118" s="1083"/>
      <c r="I118" s="1083"/>
      <c r="J118" s="1083"/>
      <c r="K118" s="1083"/>
    </row>
    <row r="119" spans="1:28" ht="15" customHeight="1" x14ac:dyDescent="0.25">
      <c r="A119" s="656" t="b">
        <v>0</v>
      </c>
      <c r="B119" s="288" t="s">
        <v>974</v>
      </c>
      <c r="C119" s="285"/>
      <c r="D119" s="285"/>
      <c r="E119" s="285"/>
      <c r="F119" s="285"/>
      <c r="G119" s="285"/>
      <c r="H119" s="285"/>
      <c r="I119" s="285"/>
      <c r="J119" s="285"/>
      <c r="K119" s="285"/>
      <c r="N119" s="4"/>
      <c r="O119" s="4"/>
      <c r="P119" s="4"/>
      <c r="Q119" s="4"/>
      <c r="R119" s="4"/>
      <c r="S119" s="4"/>
      <c r="T119" s="4"/>
      <c r="U119" s="4"/>
      <c r="V119" s="4" t="b">
        <v>0</v>
      </c>
      <c r="W119" s="3" t="e">
        <f>IF(OR(V105=TRUE,V106=TRUE,V107=TRUE,#REF!=TRUE,V119=TRUE),"Unit met required criteria above &amp; assessment justifies measures on work orders","No Measures Justified")</f>
        <v>#REF!</v>
      </c>
    </row>
    <row r="120" spans="1:28" ht="15" customHeight="1" x14ac:dyDescent="0.25">
      <c r="A120" s="285"/>
      <c r="B120" s="288"/>
      <c r="C120" s="285"/>
      <c r="D120" s="285"/>
      <c r="E120" s="285"/>
      <c r="F120" s="285"/>
      <c r="G120" s="285"/>
      <c r="H120" s="285"/>
      <c r="I120" s="285"/>
      <c r="J120" s="285"/>
      <c r="K120" s="285"/>
      <c r="N120" s="4"/>
      <c r="O120" s="4"/>
      <c r="P120" s="4"/>
      <c r="Q120" s="4"/>
      <c r="R120" s="4"/>
      <c r="S120" s="4"/>
      <c r="T120" s="4"/>
      <c r="U120" s="4"/>
      <c r="V120" s="4"/>
    </row>
    <row r="121" spans="1:28" ht="15" customHeight="1" x14ac:dyDescent="0.25">
      <c r="A121" s="436"/>
      <c r="B121" s="436"/>
      <c r="C121" s="436"/>
      <c r="D121" s="436"/>
      <c r="E121" s="1085" t="s">
        <v>1016</v>
      </c>
      <c r="F121" s="1085"/>
      <c r="G121" s="1085"/>
      <c r="H121" s="1085"/>
      <c r="I121" s="1085"/>
      <c r="J121" s="436"/>
      <c r="K121" s="436"/>
      <c r="N121" s="4"/>
      <c r="O121" s="4"/>
      <c r="P121" s="4"/>
      <c r="Q121" s="4"/>
      <c r="R121" s="4"/>
      <c r="S121" s="4"/>
      <c r="T121" s="4"/>
      <c r="U121" s="4"/>
      <c r="V121" s="4"/>
    </row>
    <row r="122" spans="1:28" ht="15" customHeight="1" x14ac:dyDescent="0.25">
      <c r="A122" s="436"/>
      <c r="B122" s="436"/>
      <c r="C122" s="436"/>
      <c r="D122" s="436"/>
      <c r="E122" s="651"/>
      <c r="F122" s="651"/>
      <c r="G122" s="651"/>
      <c r="H122" s="651"/>
      <c r="I122" s="651"/>
      <c r="J122" s="436"/>
      <c r="K122" s="436"/>
      <c r="N122" s="4"/>
      <c r="O122" s="4"/>
      <c r="P122" s="4"/>
      <c r="Q122" s="4"/>
      <c r="R122" s="4"/>
      <c r="S122" s="4"/>
      <c r="T122" s="4"/>
      <c r="U122" s="4"/>
      <c r="V122" s="4"/>
    </row>
    <row r="123" spans="1:28" ht="15" customHeight="1" x14ac:dyDescent="0.25">
      <c r="A123" s="1086"/>
      <c r="B123" s="1087"/>
      <c r="C123" s="1087"/>
      <c r="D123" s="1087"/>
      <c r="E123" s="1087"/>
      <c r="F123" s="1087"/>
      <c r="G123" s="1087"/>
      <c r="H123" s="1087"/>
      <c r="I123" s="1087"/>
      <c r="J123" s="1087"/>
      <c r="K123" s="1088"/>
      <c r="N123" s="4"/>
      <c r="O123" s="4"/>
      <c r="P123" s="4"/>
      <c r="Q123" s="4"/>
      <c r="R123" s="4"/>
      <c r="S123" s="4"/>
      <c r="T123" s="4"/>
      <c r="U123" s="4"/>
      <c r="V123" s="4"/>
    </row>
    <row r="124" spans="1:28" ht="15" customHeight="1" x14ac:dyDescent="0.25">
      <c r="A124" s="1089"/>
      <c r="B124" s="1090"/>
      <c r="C124" s="1090"/>
      <c r="D124" s="1090"/>
      <c r="E124" s="1090"/>
      <c r="F124" s="1090"/>
      <c r="G124" s="1090"/>
      <c r="H124" s="1090"/>
      <c r="I124" s="1090"/>
      <c r="J124" s="1090"/>
      <c r="K124" s="1091"/>
      <c r="N124" s="4"/>
      <c r="O124" s="4"/>
      <c r="P124" s="4"/>
      <c r="Q124" s="4"/>
      <c r="R124" s="4"/>
      <c r="S124" s="4"/>
      <c r="T124" s="4"/>
      <c r="U124" s="4"/>
      <c r="V124" s="4"/>
    </row>
    <row r="125" spans="1:28" ht="15" customHeight="1" x14ac:dyDescent="0.25">
      <c r="A125" s="1092"/>
      <c r="B125" s="1093"/>
      <c r="C125" s="1093"/>
      <c r="D125" s="1093"/>
      <c r="E125" s="1093"/>
      <c r="F125" s="1093"/>
      <c r="G125" s="1093"/>
      <c r="H125" s="1093"/>
      <c r="I125" s="1093"/>
      <c r="J125" s="1093"/>
      <c r="K125" s="1094"/>
      <c r="N125" s="4"/>
      <c r="O125" s="4"/>
      <c r="P125" s="4"/>
      <c r="Q125" s="4"/>
      <c r="R125" s="4"/>
      <c r="S125" s="4"/>
      <c r="T125" s="4"/>
      <c r="U125" s="4"/>
      <c r="V125" s="4"/>
    </row>
    <row r="126" spans="1:28" ht="15" customHeight="1" thickBot="1" x14ac:dyDescent="0.3">
      <c r="A126" s="437"/>
      <c r="B126" s="437"/>
      <c r="C126" s="437"/>
      <c r="D126" s="437"/>
      <c r="E126" s="437"/>
      <c r="F126" s="437"/>
      <c r="G126" s="437"/>
      <c r="H126" s="437"/>
      <c r="I126" s="438"/>
      <c r="J126" s="439" t="s">
        <v>1018</v>
      </c>
      <c r="K126" s="441"/>
      <c r="N126" s="4"/>
      <c r="O126" s="4"/>
      <c r="P126" s="4"/>
      <c r="Q126" s="4"/>
      <c r="R126" s="4"/>
      <c r="S126" s="4"/>
      <c r="T126" s="4"/>
      <c r="U126" s="4"/>
      <c r="V126" s="4"/>
    </row>
    <row r="127" spans="1:28" ht="15" customHeight="1" thickTop="1" x14ac:dyDescent="0.25">
      <c r="A127" s="421" t="s">
        <v>701</v>
      </c>
      <c r="B127" s="285"/>
      <c r="C127" s="285"/>
      <c r="D127" s="1084"/>
      <c r="E127" s="1084"/>
      <c r="F127" s="1084"/>
      <c r="G127" s="1084"/>
      <c r="H127" s="1084"/>
      <c r="I127" s="1084"/>
      <c r="J127" s="1084"/>
      <c r="K127" s="1084"/>
    </row>
    <row r="128" spans="1:28" ht="15" customHeight="1" x14ac:dyDescent="0.25">
      <c r="A128" s="655" t="b">
        <v>0</v>
      </c>
      <c r="B128" s="1030" t="s">
        <v>977</v>
      </c>
      <c r="C128" s="1029"/>
      <c r="D128" s="1029"/>
      <c r="E128" s="1029"/>
      <c r="F128" s="1029"/>
      <c r="G128" s="1029"/>
      <c r="H128" s="1029"/>
      <c r="I128" s="1029"/>
      <c r="J128" s="1029"/>
      <c r="K128" s="1029"/>
      <c r="V128" s="3" t="b">
        <v>0</v>
      </c>
      <c r="W128" s="4"/>
      <c r="X128" s="4"/>
      <c r="Z128" s="4"/>
      <c r="AA128" s="4"/>
      <c r="AB128" s="4"/>
    </row>
    <row r="129" spans="1:24" ht="15" customHeight="1" x14ac:dyDescent="0.25">
      <c r="A129" s="285"/>
      <c r="B129" s="1030" t="s">
        <v>980</v>
      </c>
      <c r="C129" s="1029"/>
      <c r="D129" s="1029"/>
      <c r="E129" s="1029"/>
      <c r="F129" s="1029"/>
      <c r="G129" s="1029"/>
      <c r="H129" s="1029"/>
      <c r="I129" s="1029"/>
      <c r="J129" s="1029"/>
      <c r="K129" s="1029"/>
      <c r="V129" s="3" t="b">
        <v>0</v>
      </c>
    </row>
    <row r="130" spans="1:24" ht="15" customHeight="1" x14ac:dyDescent="0.25">
      <c r="A130" s="655" t="b">
        <v>0</v>
      </c>
      <c r="B130" s="420" t="s">
        <v>978</v>
      </c>
      <c r="C130" s="285"/>
      <c r="D130" s="285"/>
      <c r="E130" s="285"/>
      <c r="F130" s="285"/>
      <c r="G130" s="285"/>
      <c r="H130" s="285"/>
      <c r="I130" s="285"/>
      <c r="J130" s="285"/>
      <c r="K130" s="285"/>
      <c r="V130" s="3" t="b">
        <v>0</v>
      </c>
      <c r="W130" s="3" t="str">
        <f>IF(AND(V128=TRUE,V129=TRUE,V130=TRUE),"Unit met required criteria above &amp; assessment justifies measures on work orders","No Measures Justified")</f>
        <v>No Measures Justified</v>
      </c>
    </row>
    <row r="131" spans="1:24" ht="15" customHeight="1" x14ac:dyDescent="0.25">
      <c r="A131" s="288"/>
      <c r="B131" s="420" t="s">
        <v>979</v>
      </c>
      <c r="C131" s="285"/>
      <c r="D131" s="285"/>
      <c r="E131" s="285"/>
      <c r="F131" s="285"/>
      <c r="G131" s="285"/>
      <c r="H131" s="285"/>
      <c r="I131" s="285"/>
      <c r="J131" s="285"/>
      <c r="K131" s="285"/>
    </row>
    <row r="132" spans="1:24" ht="15" customHeight="1" x14ac:dyDescent="0.25">
      <c r="A132" s="288"/>
      <c r="B132" s="420"/>
      <c r="C132" s="285"/>
      <c r="D132" s="285"/>
      <c r="E132" s="285"/>
      <c r="F132" s="285"/>
      <c r="G132" s="285"/>
      <c r="H132" s="285"/>
      <c r="I132" s="285"/>
      <c r="J132" s="285"/>
      <c r="K132" s="285"/>
    </row>
    <row r="133" spans="1:24" ht="15" customHeight="1" x14ac:dyDescent="0.25">
      <c r="A133" s="436"/>
      <c r="B133" s="436"/>
      <c r="C133" s="436"/>
      <c r="D133" s="436"/>
      <c r="E133" s="1085" t="s">
        <v>1016</v>
      </c>
      <c r="F133" s="1085"/>
      <c r="G133" s="1085"/>
      <c r="H133" s="1085"/>
      <c r="I133" s="1085"/>
      <c r="J133" s="436"/>
      <c r="K133" s="436"/>
    </row>
    <row r="134" spans="1:24" ht="15" customHeight="1" x14ac:dyDescent="0.25">
      <c r="A134" s="436"/>
      <c r="B134" s="436"/>
      <c r="C134" s="436"/>
      <c r="D134" s="436"/>
      <c r="E134" s="651"/>
      <c r="F134" s="651"/>
      <c r="G134" s="651"/>
      <c r="H134" s="651"/>
      <c r="I134" s="651"/>
      <c r="J134" s="436"/>
      <c r="K134" s="436"/>
    </row>
    <row r="135" spans="1:24" ht="15" customHeight="1" x14ac:dyDescent="0.25">
      <c r="A135" s="1086"/>
      <c r="B135" s="1087"/>
      <c r="C135" s="1087"/>
      <c r="D135" s="1087"/>
      <c r="E135" s="1087"/>
      <c r="F135" s="1087"/>
      <c r="G135" s="1087"/>
      <c r="H135" s="1087"/>
      <c r="I135" s="1087"/>
      <c r="J135" s="1087"/>
      <c r="K135" s="1088"/>
    </row>
    <row r="136" spans="1:24" ht="15" customHeight="1" x14ac:dyDescent="0.25">
      <c r="A136" s="1089"/>
      <c r="B136" s="1090"/>
      <c r="C136" s="1090"/>
      <c r="D136" s="1090"/>
      <c r="E136" s="1090"/>
      <c r="F136" s="1090"/>
      <c r="G136" s="1090"/>
      <c r="H136" s="1090"/>
      <c r="I136" s="1090"/>
      <c r="J136" s="1090"/>
      <c r="K136" s="1091"/>
    </row>
    <row r="137" spans="1:24" ht="15" customHeight="1" x14ac:dyDescent="0.25">
      <c r="A137" s="1089"/>
      <c r="B137" s="1090"/>
      <c r="C137" s="1090"/>
      <c r="D137" s="1090"/>
      <c r="E137" s="1090"/>
      <c r="F137" s="1090"/>
      <c r="G137" s="1090"/>
      <c r="H137" s="1090"/>
      <c r="I137" s="1090"/>
      <c r="J137" s="1090"/>
      <c r="K137" s="1091"/>
    </row>
    <row r="138" spans="1:24" ht="15" customHeight="1" x14ac:dyDescent="0.25">
      <c r="A138" s="1089"/>
      <c r="B138" s="1090"/>
      <c r="C138" s="1090"/>
      <c r="D138" s="1090"/>
      <c r="E138" s="1090"/>
      <c r="F138" s="1090"/>
      <c r="G138" s="1090"/>
      <c r="H138" s="1090"/>
      <c r="I138" s="1090"/>
      <c r="J138" s="1090"/>
      <c r="K138" s="1091"/>
    </row>
    <row r="139" spans="1:24" ht="15" customHeight="1" x14ac:dyDescent="0.25">
      <c r="A139" s="1092"/>
      <c r="B139" s="1093"/>
      <c r="C139" s="1093"/>
      <c r="D139" s="1093"/>
      <c r="E139" s="1093"/>
      <c r="F139" s="1093"/>
      <c r="G139" s="1093"/>
      <c r="H139" s="1093"/>
      <c r="I139" s="1093"/>
      <c r="J139" s="1093"/>
      <c r="K139" s="1094"/>
    </row>
    <row r="140" spans="1:24" ht="15" customHeight="1" thickBot="1" x14ac:dyDescent="0.3">
      <c r="A140" s="437"/>
      <c r="B140" s="437"/>
      <c r="C140" s="437"/>
      <c r="D140" s="437"/>
      <c r="E140" s="437"/>
      <c r="F140" s="437"/>
      <c r="G140" s="437"/>
      <c r="H140" s="437"/>
      <c r="I140" s="438"/>
      <c r="J140" s="439" t="s">
        <v>1018</v>
      </c>
      <c r="K140" s="441"/>
    </row>
    <row r="141" spans="1:24" ht="15" customHeight="1" thickTop="1" x14ac:dyDescent="0.25">
      <c r="A141" s="421" t="s">
        <v>703</v>
      </c>
      <c r="B141" s="285"/>
      <c r="C141" s="1084"/>
      <c r="D141" s="1084"/>
      <c r="E141" s="1084"/>
      <c r="F141" s="1084"/>
      <c r="G141" s="1084"/>
      <c r="H141" s="1084"/>
      <c r="I141" s="1084"/>
      <c r="J141" s="1084"/>
      <c r="K141" s="1084"/>
    </row>
    <row r="142" spans="1:24" ht="15" customHeight="1" x14ac:dyDescent="0.25">
      <c r="A142" s="655" t="b">
        <v>0</v>
      </c>
      <c r="B142" s="1029" t="s">
        <v>981</v>
      </c>
      <c r="C142" s="1029"/>
      <c r="D142" s="1029"/>
      <c r="E142" s="1029"/>
      <c r="F142" s="1029"/>
      <c r="G142" s="1029"/>
      <c r="H142" s="1029"/>
      <c r="I142" s="1029"/>
      <c r="J142" s="1029"/>
      <c r="K142" s="1029"/>
      <c r="V142" s="3" t="b">
        <v>0</v>
      </c>
      <c r="W142" s="3" t="str">
        <f>IF(AND(V142=TRUE,V143=TRUE,V144=TRUE),"True","False")</f>
        <v>False</v>
      </c>
      <c r="X142" s="3" t="e">
        <f>IF(OR(#REF!="TRUE",W146=TRUE,W148=TRUE,W150=TRUE,W151=TRUE),"Unit met required criteria above &amp; assessment justifies measures on work orders","No Measures Justified")</f>
        <v>#REF!</v>
      </c>
    </row>
    <row r="143" spans="1:24" ht="15" customHeight="1" x14ac:dyDescent="0.25">
      <c r="A143" s="655" t="b">
        <v>0</v>
      </c>
      <c r="B143" s="1030" t="s">
        <v>982</v>
      </c>
      <c r="C143" s="1029"/>
      <c r="D143" s="1029"/>
      <c r="E143" s="1029"/>
      <c r="F143" s="1029"/>
      <c r="G143" s="1029"/>
      <c r="H143" s="1029"/>
      <c r="I143" s="1029"/>
      <c r="J143" s="1029"/>
      <c r="K143" s="1029"/>
      <c r="V143" s="3" t="b">
        <v>0</v>
      </c>
      <c r="W143" s="3" t="str">
        <f>IF(AND(V142=TRUE,V143=TRUE,V144=TRUE),"True","False")</f>
        <v>False</v>
      </c>
    </row>
    <row r="144" spans="1:24" ht="15" customHeight="1" x14ac:dyDescent="0.25">
      <c r="A144" s="655" t="b">
        <v>0</v>
      </c>
      <c r="B144" s="420" t="s">
        <v>983</v>
      </c>
      <c r="C144" s="285"/>
      <c r="D144" s="285"/>
      <c r="E144" s="285"/>
      <c r="F144" s="285"/>
      <c r="G144" s="285"/>
      <c r="H144" s="285"/>
      <c r="I144" s="285"/>
      <c r="J144" s="285"/>
      <c r="K144" s="285"/>
      <c r="V144" s="3" t="b">
        <v>0</v>
      </c>
      <c r="W144" s="3" t="str">
        <f>IF(AND(V142=TRUE,V143=TRUE,V144=TRUE,V146=TRUE),"True","False")</f>
        <v>False</v>
      </c>
    </row>
    <row r="145" spans="1:23" ht="15" customHeight="1" x14ac:dyDescent="0.25">
      <c r="A145" s="288"/>
      <c r="B145" s="420" t="s">
        <v>984</v>
      </c>
      <c r="C145" s="285"/>
      <c r="D145" s="285"/>
      <c r="E145" s="285"/>
      <c r="F145" s="285"/>
      <c r="G145" s="285"/>
      <c r="H145" s="285"/>
      <c r="I145" s="285"/>
      <c r="J145" s="285"/>
      <c r="K145" s="285"/>
    </row>
    <row r="146" spans="1:23" ht="15" customHeight="1" x14ac:dyDescent="0.25">
      <c r="A146" s="655" t="b">
        <v>0</v>
      </c>
      <c r="B146" s="420" t="s">
        <v>985</v>
      </c>
      <c r="C146" s="285"/>
      <c r="D146" s="285"/>
      <c r="E146" s="285"/>
      <c r="F146" s="285"/>
      <c r="G146" s="285"/>
      <c r="H146" s="285"/>
      <c r="I146" s="285"/>
      <c r="J146" s="285"/>
      <c r="K146" s="285"/>
      <c r="V146" s="3" t="b">
        <v>0</v>
      </c>
      <c r="W146" s="3" t="e">
        <f>IF(OR(#REF!=TRUE,V146=TRUE),"True","False")</f>
        <v>#REF!</v>
      </c>
    </row>
    <row r="147" spans="1:23" ht="15" customHeight="1" x14ac:dyDescent="0.25">
      <c r="A147" s="288"/>
      <c r="B147" s="646" t="s">
        <v>986</v>
      </c>
      <c r="C147" s="645"/>
      <c r="D147" s="645"/>
      <c r="E147" s="645"/>
      <c r="F147" s="645"/>
      <c r="G147" s="645"/>
      <c r="H147" s="645"/>
      <c r="I147" s="645"/>
      <c r="J147" s="645"/>
      <c r="K147" s="645"/>
    </row>
    <row r="148" spans="1:23" ht="15" customHeight="1" x14ac:dyDescent="0.25">
      <c r="A148" s="655" t="b">
        <v>0</v>
      </c>
      <c r="B148" s="420" t="s">
        <v>987</v>
      </c>
      <c r="C148" s="285"/>
      <c r="D148" s="285"/>
      <c r="E148" s="285"/>
      <c r="F148" s="285"/>
      <c r="G148" s="285"/>
      <c r="H148" s="285"/>
      <c r="I148" s="285"/>
      <c r="J148" s="285"/>
      <c r="K148" s="285"/>
      <c r="V148" s="3" t="b">
        <v>0</v>
      </c>
      <c r="W148" s="3" t="e">
        <f>IF(OR(#REF!=TRUE,V148=TRUE),"True","False")</f>
        <v>#REF!</v>
      </c>
    </row>
    <row r="149" spans="1:23" ht="15" customHeight="1" x14ac:dyDescent="0.25">
      <c r="A149" s="288"/>
      <c r="B149" s="420" t="s">
        <v>988</v>
      </c>
      <c r="C149" s="285"/>
      <c r="D149" s="285"/>
      <c r="E149" s="285"/>
      <c r="F149" s="285"/>
      <c r="G149" s="285"/>
      <c r="H149" s="285"/>
      <c r="I149" s="285"/>
      <c r="J149" s="285"/>
      <c r="K149" s="285"/>
    </row>
    <row r="150" spans="1:23" ht="15" customHeight="1" x14ac:dyDescent="0.25">
      <c r="A150" s="655" t="b">
        <v>0</v>
      </c>
      <c r="B150" s="1030" t="s">
        <v>989</v>
      </c>
      <c r="C150" s="1029"/>
      <c r="D150" s="1029"/>
      <c r="E150" s="1029"/>
      <c r="F150" s="1029"/>
      <c r="G150" s="1029"/>
      <c r="H150" s="1029"/>
      <c r="I150" s="1029"/>
      <c r="J150" s="1029"/>
      <c r="K150" s="1029"/>
      <c r="V150" s="3" t="b">
        <v>0</v>
      </c>
      <c r="W150" s="3" t="e">
        <f>IF(OR(#REF!=TRUE,V150=TRUE),"True","False")</f>
        <v>#REF!</v>
      </c>
    </row>
    <row r="151" spans="1:23" ht="15" customHeight="1" x14ac:dyDescent="0.25">
      <c r="A151" s="655" t="b">
        <v>0</v>
      </c>
      <c r="B151" s="1030" t="s">
        <v>990</v>
      </c>
      <c r="C151" s="1029"/>
      <c r="D151" s="1029"/>
      <c r="E151" s="1029"/>
      <c r="F151" s="1029"/>
      <c r="G151" s="1029"/>
      <c r="H151" s="1029"/>
      <c r="I151" s="1029"/>
      <c r="J151" s="1029"/>
      <c r="K151" s="1029"/>
      <c r="V151" s="3" t="b">
        <v>0</v>
      </c>
      <c r="W151" s="3" t="e">
        <f>IF(AND(#REF!="TRUE",V151=TRUE,V152=TRUE,#REF!=TRUE),"True","False")</f>
        <v>#REF!</v>
      </c>
    </row>
    <row r="152" spans="1:23" ht="15" customHeight="1" x14ac:dyDescent="0.25">
      <c r="A152" s="288"/>
      <c r="B152" s="288"/>
      <c r="C152" s="420" t="s">
        <v>991</v>
      </c>
      <c r="D152" s="285"/>
      <c r="E152" s="285"/>
      <c r="F152" s="285"/>
      <c r="G152" s="285"/>
      <c r="H152" s="285"/>
      <c r="I152" s="285"/>
      <c r="J152" s="285"/>
      <c r="K152" s="285"/>
      <c r="V152" s="3" t="b">
        <v>0</v>
      </c>
    </row>
    <row r="153" spans="1:23" ht="15" customHeight="1" x14ac:dyDescent="0.25">
      <c r="A153" s="288"/>
      <c r="B153" s="288"/>
      <c r="C153" s="646" t="s">
        <v>992</v>
      </c>
      <c r="D153" s="645"/>
      <c r="E153" s="645"/>
      <c r="F153" s="645"/>
      <c r="G153" s="645"/>
      <c r="H153" s="645"/>
      <c r="I153" s="645"/>
      <c r="J153" s="645"/>
      <c r="K153" s="645"/>
    </row>
    <row r="154" spans="1:23" ht="15" customHeight="1" x14ac:dyDescent="0.25">
      <c r="A154" s="288"/>
      <c r="B154" s="288"/>
      <c r="C154" s="646"/>
      <c r="D154" s="645"/>
      <c r="E154" s="645"/>
      <c r="F154" s="645"/>
      <c r="G154" s="645"/>
      <c r="H154" s="645"/>
      <c r="I154" s="645"/>
      <c r="J154" s="645"/>
      <c r="K154" s="645"/>
    </row>
    <row r="155" spans="1:23" ht="15" customHeight="1" x14ac:dyDescent="0.25">
      <c r="A155" s="436"/>
      <c r="B155" s="436"/>
      <c r="C155" s="436"/>
      <c r="D155" s="436"/>
      <c r="E155" s="1085" t="s">
        <v>1016</v>
      </c>
      <c r="F155" s="1085"/>
      <c r="G155" s="1085"/>
      <c r="H155" s="1085"/>
      <c r="I155" s="1085"/>
      <c r="J155" s="436"/>
      <c r="K155" s="436"/>
    </row>
    <row r="156" spans="1:23" ht="15" customHeight="1" x14ac:dyDescent="0.25">
      <c r="A156" s="436"/>
      <c r="B156" s="436"/>
      <c r="C156" s="436"/>
      <c r="D156" s="436"/>
      <c r="E156" s="651"/>
      <c r="F156" s="651"/>
      <c r="G156" s="651"/>
      <c r="H156" s="651"/>
      <c r="I156" s="651"/>
      <c r="J156" s="436"/>
      <c r="K156" s="436"/>
    </row>
    <row r="157" spans="1:23" ht="15" customHeight="1" x14ac:dyDescent="0.25">
      <c r="A157" s="1086"/>
      <c r="B157" s="1087"/>
      <c r="C157" s="1087"/>
      <c r="D157" s="1087"/>
      <c r="E157" s="1087"/>
      <c r="F157" s="1087"/>
      <c r="G157" s="1087"/>
      <c r="H157" s="1087"/>
      <c r="I157" s="1087"/>
      <c r="J157" s="1087"/>
      <c r="K157" s="1088"/>
    </row>
    <row r="158" spans="1:23" ht="15" customHeight="1" x14ac:dyDescent="0.25">
      <c r="A158" s="1089"/>
      <c r="B158" s="1090"/>
      <c r="C158" s="1090"/>
      <c r="D158" s="1090"/>
      <c r="E158" s="1090"/>
      <c r="F158" s="1090"/>
      <c r="G158" s="1090"/>
      <c r="H158" s="1090"/>
      <c r="I158" s="1090"/>
      <c r="J158" s="1090"/>
      <c r="K158" s="1091"/>
    </row>
    <row r="159" spans="1:23" ht="15" customHeight="1" x14ac:dyDescent="0.25">
      <c r="A159" s="1089"/>
      <c r="B159" s="1090"/>
      <c r="C159" s="1090"/>
      <c r="D159" s="1090"/>
      <c r="E159" s="1090"/>
      <c r="F159" s="1090"/>
      <c r="G159" s="1090"/>
      <c r="H159" s="1090"/>
      <c r="I159" s="1090"/>
      <c r="J159" s="1090"/>
      <c r="K159" s="1091"/>
    </row>
    <row r="160" spans="1:23" ht="15" customHeight="1" x14ac:dyDescent="0.25">
      <c r="A160" s="1089"/>
      <c r="B160" s="1090"/>
      <c r="C160" s="1090"/>
      <c r="D160" s="1090"/>
      <c r="E160" s="1090"/>
      <c r="F160" s="1090"/>
      <c r="G160" s="1090"/>
      <c r="H160" s="1090"/>
      <c r="I160" s="1090"/>
      <c r="J160" s="1090"/>
      <c r="K160" s="1091"/>
    </row>
    <row r="161" spans="1:24" ht="15" customHeight="1" x14ac:dyDescent="0.25">
      <c r="A161" s="1092"/>
      <c r="B161" s="1093"/>
      <c r="C161" s="1093"/>
      <c r="D161" s="1093"/>
      <c r="E161" s="1093"/>
      <c r="F161" s="1093"/>
      <c r="G161" s="1093"/>
      <c r="H161" s="1093"/>
      <c r="I161" s="1093"/>
      <c r="J161" s="1093"/>
      <c r="K161" s="1094"/>
    </row>
    <row r="162" spans="1:24" ht="15" customHeight="1" thickBot="1" x14ac:dyDescent="0.3">
      <c r="A162" s="437"/>
      <c r="B162" s="437"/>
      <c r="C162" s="437"/>
      <c r="D162" s="437"/>
      <c r="E162" s="437"/>
      <c r="F162" s="437"/>
      <c r="G162" s="437"/>
      <c r="H162" s="437"/>
      <c r="I162" s="438"/>
      <c r="J162" s="439" t="s">
        <v>1018</v>
      </c>
      <c r="K162" s="441"/>
    </row>
    <row r="163" spans="1:24" ht="15" customHeight="1" thickTop="1" thickBot="1" x14ac:dyDescent="0.3">
      <c r="A163" s="421" t="s">
        <v>705</v>
      </c>
      <c r="B163" s="285"/>
      <c r="C163" s="285"/>
      <c r="D163" s="285"/>
      <c r="E163" s="1082"/>
      <c r="F163" s="1082"/>
      <c r="G163" s="1082"/>
      <c r="H163" s="1082"/>
      <c r="I163" s="1082"/>
      <c r="J163" s="1082"/>
      <c r="K163" s="1082"/>
      <c r="L163" s="283"/>
      <c r="M163" s="284"/>
    </row>
    <row r="164" spans="1:24" ht="15" customHeight="1" x14ac:dyDescent="0.25">
      <c r="A164" s="655" t="b">
        <v>0</v>
      </c>
      <c r="B164" s="1029" t="s">
        <v>746</v>
      </c>
      <c r="C164" s="1029"/>
      <c r="D164" s="1029"/>
      <c r="E164" s="1029"/>
      <c r="F164" s="1029"/>
      <c r="G164" s="1029"/>
      <c r="H164" s="1029"/>
      <c r="I164" s="1029"/>
      <c r="J164" s="1029"/>
      <c r="K164" s="1029"/>
      <c r="V164" s="3" t="b">
        <v>0</v>
      </c>
      <c r="W164" s="3" t="b">
        <f>IF(AND(V164=TRUE,V165=TRUE,V166=TRUE,V167=TRUE),"Yes")</f>
        <v>0</v>
      </c>
      <c r="X164" s="3" t="e">
        <f>IF(AND(W164="YES",W170="Yes"),"HVAC met required criteria justifying replacement",IF(AND(#REF!="TRUE",W164=FALSE),"AC only components of the HVAC system met replacement criteria","No HVAC Measures Justified"))</f>
        <v>#REF!</v>
      </c>
    </row>
    <row r="165" spans="1:24" ht="15" customHeight="1" x14ac:dyDescent="0.25">
      <c r="A165" s="288"/>
      <c r="B165" s="655" t="b">
        <v>0</v>
      </c>
      <c r="C165" s="1033" t="s">
        <v>1015</v>
      </c>
      <c r="D165" s="1029"/>
      <c r="E165" s="1029"/>
      <c r="F165" s="1029"/>
      <c r="G165" s="1029"/>
      <c r="H165" s="1029"/>
      <c r="I165" s="1029"/>
      <c r="J165" s="1029"/>
      <c r="K165" s="1029"/>
      <c r="V165" s="3" t="b">
        <v>0</v>
      </c>
    </row>
    <row r="166" spans="1:24" ht="15" customHeight="1" x14ac:dyDescent="0.25">
      <c r="A166" s="288"/>
      <c r="B166" s="655" t="b">
        <v>0</v>
      </c>
      <c r="C166" s="1029" t="s">
        <v>748</v>
      </c>
      <c r="D166" s="1029"/>
      <c r="E166" s="1029"/>
      <c r="F166" s="1029"/>
      <c r="G166" s="1029"/>
      <c r="H166" s="1029"/>
      <c r="I166" s="1029"/>
      <c r="J166" s="1029"/>
      <c r="K166" s="1029"/>
      <c r="V166" s="3" t="b">
        <v>0</v>
      </c>
    </row>
    <row r="167" spans="1:24" ht="15" customHeight="1" x14ac:dyDescent="0.25">
      <c r="A167" s="288"/>
      <c r="B167" s="655" t="b">
        <v>0</v>
      </c>
      <c r="C167" s="1033" t="s">
        <v>706</v>
      </c>
      <c r="D167" s="1033"/>
      <c r="E167" s="1033"/>
      <c r="F167" s="1033"/>
      <c r="G167" s="1033"/>
      <c r="H167" s="1033"/>
      <c r="I167" s="1033"/>
      <c r="J167" s="1033"/>
      <c r="K167" s="1033"/>
      <c r="V167" s="3" t="b">
        <v>0</v>
      </c>
    </row>
    <row r="168" spans="1:24" ht="15" customHeight="1" x14ac:dyDescent="0.25">
      <c r="A168" s="288"/>
      <c r="B168" s="288"/>
      <c r="C168" s="1029" t="s">
        <v>183</v>
      </c>
      <c r="D168" s="1029"/>
      <c r="E168" s="1029"/>
      <c r="F168" s="1029"/>
      <c r="G168" s="1029"/>
      <c r="H168" s="1029"/>
      <c r="I168" s="1029"/>
      <c r="J168" s="1029"/>
      <c r="K168" s="1029"/>
    </row>
    <row r="169" spans="1:24" ht="15" customHeight="1" x14ac:dyDescent="0.25">
      <c r="A169" s="288"/>
      <c r="B169" s="288"/>
      <c r="C169" s="1030" t="s">
        <v>993</v>
      </c>
      <c r="D169" s="1029"/>
      <c r="E169" s="1029"/>
      <c r="F169" s="1029"/>
      <c r="G169" s="1029"/>
      <c r="H169" s="1029"/>
      <c r="I169" s="1029"/>
      <c r="J169" s="1029"/>
      <c r="K169" s="1029"/>
    </row>
    <row r="170" spans="1:24" ht="15" customHeight="1" x14ac:dyDescent="0.25">
      <c r="A170" s="288"/>
      <c r="B170" s="655" t="b">
        <v>0</v>
      </c>
      <c r="C170" s="1030" t="s">
        <v>1075</v>
      </c>
      <c r="D170" s="1029"/>
      <c r="E170" s="1029"/>
      <c r="F170" s="1029"/>
      <c r="G170" s="1029"/>
      <c r="H170" s="1029"/>
      <c r="I170" s="1029"/>
      <c r="J170" s="1029"/>
      <c r="K170" s="1029"/>
      <c r="V170" s="3" t="b">
        <v>0</v>
      </c>
      <c r="W170" s="8" t="str">
        <f>IF(OR(V170=TRUE,V178=TRUE),"Yes","No")</f>
        <v>No</v>
      </c>
    </row>
    <row r="171" spans="1:24" ht="15" customHeight="1" x14ac:dyDescent="0.25">
      <c r="A171" s="288"/>
      <c r="B171" s="288"/>
      <c r="C171" s="646" t="s">
        <v>1056</v>
      </c>
      <c r="D171" s="645"/>
      <c r="E171" s="645"/>
      <c r="F171" s="645"/>
      <c r="G171" s="645"/>
      <c r="H171" s="645"/>
      <c r="I171" s="645"/>
      <c r="J171" s="645"/>
      <c r="K171" s="645"/>
      <c r="W171" s="8"/>
    </row>
    <row r="172" spans="1:24" ht="15" customHeight="1" x14ac:dyDescent="0.25">
      <c r="A172" s="288"/>
      <c r="B172" s="288"/>
      <c r="C172" s="645"/>
      <c r="D172" s="645" t="s">
        <v>1076</v>
      </c>
      <c r="E172" s="645"/>
      <c r="F172" s="645"/>
      <c r="G172" s="645"/>
      <c r="H172" s="645"/>
      <c r="I172" s="645"/>
      <c r="J172" s="645"/>
      <c r="K172" s="645"/>
      <c r="W172" s="8"/>
    </row>
    <row r="173" spans="1:24" ht="15" customHeight="1" x14ac:dyDescent="0.25">
      <c r="A173" s="288"/>
      <c r="B173" s="288"/>
      <c r="C173" s="420"/>
      <c r="D173" s="285" t="s">
        <v>1057</v>
      </c>
      <c r="E173" s="285"/>
      <c r="F173" s="285"/>
      <c r="G173" s="285"/>
      <c r="H173" s="285"/>
      <c r="I173" s="285"/>
      <c r="J173" s="285"/>
      <c r="K173" s="285"/>
    </row>
    <row r="174" spans="1:24" ht="15" customHeight="1" x14ac:dyDescent="0.25">
      <c r="A174" s="288"/>
      <c r="B174" s="288"/>
      <c r="C174" s="646"/>
      <c r="D174" s="645" t="s">
        <v>1058</v>
      </c>
      <c r="E174" s="645"/>
      <c r="F174" s="645"/>
      <c r="G174" s="645"/>
      <c r="H174" s="645"/>
      <c r="I174" s="645"/>
      <c r="J174" s="645"/>
      <c r="K174" s="645"/>
    </row>
    <row r="175" spans="1:24" ht="15" customHeight="1" x14ac:dyDescent="0.25">
      <c r="A175" s="285"/>
      <c r="B175" s="288"/>
      <c r="C175" s="288"/>
      <c r="D175" s="420" t="s">
        <v>1077</v>
      </c>
      <c r="E175" s="654"/>
      <c r="F175" s="654"/>
      <c r="G175" s="654"/>
      <c r="H175" s="654"/>
      <c r="I175" s="654"/>
      <c r="J175" s="654"/>
      <c r="K175" s="654"/>
      <c r="O175" s="4"/>
      <c r="V175" s="3" t="b">
        <v>0</v>
      </c>
    </row>
    <row r="176" spans="1:24" ht="15" customHeight="1" x14ac:dyDescent="0.25">
      <c r="A176" s="285"/>
      <c r="B176" s="288"/>
      <c r="C176" s="288"/>
      <c r="D176" s="420" t="s">
        <v>1059</v>
      </c>
      <c r="E176" s="654"/>
      <c r="F176" s="654"/>
      <c r="G176" s="654"/>
      <c r="H176" s="654"/>
      <c r="I176" s="654"/>
      <c r="J176" s="654"/>
      <c r="K176" s="654"/>
      <c r="O176" s="4"/>
    </row>
    <row r="177" spans="1:23" ht="15" customHeight="1" x14ac:dyDescent="0.25">
      <c r="A177" s="285"/>
      <c r="B177" s="288"/>
      <c r="C177" s="288"/>
      <c r="D177" s="420" t="s">
        <v>1078</v>
      </c>
      <c r="E177" s="654"/>
      <c r="F177" s="654"/>
      <c r="G177" s="654"/>
      <c r="H177" s="654"/>
      <c r="I177" s="654"/>
      <c r="J177" s="654"/>
      <c r="K177" s="654"/>
      <c r="O177" s="4"/>
    </row>
    <row r="178" spans="1:23" ht="15" customHeight="1" x14ac:dyDescent="0.25">
      <c r="A178" s="288"/>
      <c r="B178" s="655" t="b">
        <v>0</v>
      </c>
      <c r="C178" s="1030" t="s">
        <v>994</v>
      </c>
      <c r="D178" s="1029"/>
      <c r="E178" s="1029"/>
      <c r="F178" s="1029"/>
      <c r="G178" s="1029"/>
      <c r="H178" s="1029"/>
      <c r="I178" s="1029"/>
      <c r="J178" s="1029"/>
      <c r="K178" s="1029"/>
      <c r="V178" s="3" t="b">
        <v>0</v>
      </c>
    </row>
    <row r="179" spans="1:23" ht="15" customHeight="1" x14ac:dyDescent="0.25">
      <c r="A179" s="288"/>
      <c r="B179" s="288"/>
      <c r="C179" s="420" t="s">
        <v>995</v>
      </c>
      <c r="D179" s="285"/>
      <c r="E179" s="285"/>
      <c r="F179" s="285"/>
      <c r="G179" s="285"/>
      <c r="H179" s="285"/>
      <c r="I179" s="285"/>
      <c r="J179" s="285"/>
      <c r="K179" s="285"/>
    </row>
    <row r="180" spans="1:23" ht="15" customHeight="1" x14ac:dyDescent="0.25">
      <c r="A180" s="658" t="b">
        <v>0</v>
      </c>
      <c r="B180" s="285" t="s">
        <v>1063</v>
      </c>
      <c r="C180" s="285"/>
      <c r="D180" s="285"/>
      <c r="E180" s="285"/>
      <c r="F180" s="285"/>
      <c r="G180" s="285"/>
      <c r="H180" s="285"/>
      <c r="I180" s="285"/>
      <c r="J180" s="285"/>
      <c r="K180" s="285"/>
      <c r="O180" s="4"/>
      <c r="V180" s="3" t="b">
        <v>0</v>
      </c>
      <c r="W180" s="3" t="str">
        <f>IF(AND(V180=TRUE,W183="Yes"),"HVAC repair justified in client file, following measures to be completed","No HVAC repair measures justified")</f>
        <v>No HVAC repair measures justified</v>
      </c>
    </row>
    <row r="181" spans="1:23" ht="15" customHeight="1" x14ac:dyDescent="0.25">
      <c r="A181" s="288"/>
      <c r="B181" s="285" t="s">
        <v>1064</v>
      </c>
      <c r="C181" s="285"/>
      <c r="D181" s="285"/>
      <c r="E181" s="285"/>
      <c r="F181" s="285"/>
      <c r="G181" s="285"/>
      <c r="H181" s="285"/>
      <c r="I181" s="285"/>
      <c r="J181" s="285"/>
      <c r="K181" s="285"/>
      <c r="O181" s="4"/>
    </row>
    <row r="182" spans="1:23" ht="15" customHeight="1" x14ac:dyDescent="0.25">
      <c r="A182" s="288"/>
      <c r="B182" s="285" t="s">
        <v>1065</v>
      </c>
      <c r="C182" s="285"/>
      <c r="D182" s="285"/>
      <c r="E182" s="285"/>
      <c r="F182" s="285"/>
      <c r="G182" s="285"/>
      <c r="H182" s="285"/>
      <c r="I182" s="285"/>
      <c r="J182" s="285"/>
      <c r="K182" s="285"/>
      <c r="O182" s="4"/>
    </row>
    <row r="183" spans="1:23" ht="15" customHeight="1" x14ac:dyDescent="0.25">
      <c r="A183" s="285"/>
      <c r="B183" s="655" t="b">
        <v>0</v>
      </c>
      <c r="C183" s="1029" t="s">
        <v>751</v>
      </c>
      <c r="D183" s="1029"/>
      <c r="E183" s="1029"/>
      <c r="F183" s="1029"/>
      <c r="G183" s="1029"/>
      <c r="H183" s="1029"/>
      <c r="I183" s="1029"/>
      <c r="J183" s="1029"/>
      <c r="K183" s="1029"/>
      <c r="O183" s="4"/>
      <c r="V183" s="3" t="b">
        <v>0</v>
      </c>
      <c r="W183" s="3" t="str">
        <f>IF(OR(V183=TRUE,V184=TRUE,V185=TRUE,V186=TRUE,V188=TRUE),"Yes","No")</f>
        <v>Yes</v>
      </c>
    </row>
    <row r="184" spans="1:23" ht="15" customHeight="1" x14ac:dyDescent="0.25">
      <c r="A184" s="285"/>
      <c r="B184" s="655" t="b">
        <v>0</v>
      </c>
      <c r="C184" s="1029" t="s">
        <v>752</v>
      </c>
      <c r="D184" s="1029"/>
      <c r="E184" s="1029"/>
      <c r="F184" s="1029"/>
      <c r="G184" s="1029"/>
      <c r="H184" s="1029"/>
      <c r="I184" s="1029"/>
      <c r="J184" s="1029"/>
      <c r="K184" s="1029"/>
      <c r="O184" s="4"/>
      <c r="V184" s="3" t="b">
        <v>0</v>
      </c>
    </row>
    <row r="185" spans="1:23" ht="15" customHeight="1" x14ac:dyDescent="0.25">
      <c r="A185" s="285"/>
      <c r="B185" s="655" t="b">
        <v>0</v>
      </c>
      <c r="C185" s="1029" t="s">
        <v>753</v>
      </c>
      <c r="D185" s="1029"/>
      <c r="E185" s="1029"/>
      <c r="F185" s="1029"/>
      <c r="G185" s="1029"/>
      <c r="H185" s="1029"/>
      <c r="I185" s="1029"/>
      <c r="J185" s="1029"/>
      <c r="K185" s="1029"/>
      <c r="O185" s="4"/>
      <c r="V185" s="3" t="b">
        <v>0</v>
      </c>
    </row>
    <row r="186" spans="1:23" ht="15" customHeight="1" x14ac:dyDescent="0.25">
      <c r="A186" s="285"/>
      <c r="B186" s="655" t="b">
        <v>0</v>
      </c>
      <c r="C186" s="1029" t="s">
        <v>754</v>
      </c>
      <c r="D186" s="1029"/>
      <c r="E186" s="1029"/>
      <c r="F186" s="1029"/>
      <c r="G186" s="1029"/>
      <c r="H186" s="1029"/>
      <c r="I186" s="1029"/>
      <c r="J186" s="1029"/>
      <c r="K186" s="1029"/>
      <c r="O186" s="4"/>
      <c r="V186" s="3" t="b">
        <v>0</v>
      </c>
    </row>
    <row r="187" spans="1:23" ht="15" customHeight="1" x14ac:dyDescent="0.25">
      <c r="A187" s="285"/>
      <c r="B187" s="655" t="b">
        <v>0</v>
      </c>
      <c r="C187" s="1029" t="s">
        <v>755</v>
      </c>
      <c r="D187" s="1029"/>
      <c r="E187" s="1029"/>
      <c r="F187" s="1029"/>
      <c r="G187" s="1029"/>
      <c r="H187" s="1029"/>
      <c r="I187" s="1029"/>
      <c r="J187" s="1029"/>
      <c r="K187" s="1029"/>
      <c r="O187" s="4"/>
      <c r="V187" s="3" t="b">
        <v>0</v>
      </c>
    </row>
    <row r="188" spans="1:23" ht="15" customHeight="1" x14ac:dyDescent="0.25">
      <c r="A188" s="285"/>
      <c r="B188" s="655" t="b">
        <v>0</v>
      </c>
      <c r="C188" s="1033" t="s">
        <v>1060</v>
      </c>
      <c r="D188" s="1029"/>
      <c r="E188" s="1029"/>
      <c r="F188" s="1029"/>
      <c r="G188" s="1029"/>
      <c r="H188" s="1029"/>
      <c r="I188" s="1029"/>
      <c r="J188" s="1029"/>
      <c r="K188" s="1029"/>
      <c r="O188" s="4"/>
      <c r="V188" s="3" t="b">
        <v>1</v>
      </c>
    </row>
    <row r="189" spans="1:23" ht="15" customHeight="1" x14ac:dyDescent="0.25">
      <c r="A189" s="655" t="b">
        <v>0</v>
      </c>
      <c r="B189" s="420" t="s">
        <v>1066</v>
      </c>
      <c r="C189" s="288"/>
      <c r="D189" s="288"/>
      <c r="E189" s="285"/>
      <c r="F189" s="285"/>
      <c r="G189" s="1079"/>
      <c r="H189" s="1079"/>
      <c r="I189" s="1079"/>
      <c r="J189" s="1079"/>
      <c r="K189" s="1079"/>
      <c r="O189" s="4"/>
      <c r="V189" s="3" t="b">
        <v>0</v>
      </c>
      <c r="W189" s="3" t="e">
        <f>IF(AND(V164=FALSE,#REF!=FALSE,#REF!=FALSE,V180=FALSE,V189=TRUE,V197=TRUE,#REF!="Yes"),"See each TDHCA RAC Repl Tool for justification &amp; work order for sizes &amp; locations","No Measures justified")</f>
        <v>#REF!</v>
      </c>
    </row>
    <row r="190" spans="1:23" ht="15" customHeight="1" x14ac:dyDescent="0.25">
      <c r="A190" s="288"/>
      <c r="B190" s="285"/>
      <c r="C190" s="424" t="s">
        <v>996</v>
      </c>
      <c r="D190" s="288"/>
      <c r="E190" s="285"/>
      <c r="F190" s="285"/>
      <c r="G190" s="285"/>
      <c r="H190" s="285"/>
      <c r="I190" s="285"/>
      <c r="J190" s="285"/>
      <c r="K190" s="285"/>
      <c r="O190" s="4"/>
    </row>
    <row r="191" spans="1:23" ht="15" customHeight="1" x14ac:dyDescent="0.25">
      <c r="A191" s="288"/>
      <c r="B191" s="285"/>
      <c r="C191" s="424" t="s">
        <v>997</v>
      </c>
      <c r="D191" s="288"/>
      <c r="E191" s="285"/>
      <c r="F191" s="285"/>
      <c r="G191" s="285"/>
      <c r="H191" s="285"/>
      <c r="I191" s="285"/>
      <c r="J191" s="285"/>
      <c r="K191" s="285"/>
      <c r="O191" s="4"/>
    </row>
    <row r="192" spans="1:23" ht="15" customHeight="1" x14ac:dyDescent="0.25">
      <c r="A192" s="288"/>
      <c r="B192" s="285"/>
      <c r="C192" s="424" t="s">
        <v>998</v>
      </c>
      <c r="D192" s="288"/>
      <c r="E192" s="285"/>
      <c r="F192" s="285"/>
      <c r="G192" s="285"/>
      <c r="H192" s="285"/>
      <c r="I192" s="285"/>
      <c r="J192" s="285"/>
      <c r="K192" s="285"/>
      <c r="O192" s="4"/>
    </row>
    <row r="193" spans="1:22" ht="15" customHeight="1" x14ac:dyDescent="0.25">
      <c r="A193" s="288"/>
      <c r="B193" s="285"/>
      <c r="C193" s="424" t="s">
        <v>999</v>
      </c>
      <c r="D193" s="288"/>
      <c r="E193" s="285"/>
      <c r="F193" s="285"/>
      <c r="G193" s="285"/>
      <c r="H193" s="285"/>
      <c r="I193" s="285"/>
      <c r="J193" s="285"/>
      <c r="K193" s="285"/>
      <c r="O193" s="4"/>
    </row>
    <row r="194" spans="1:22" ht="15" customHeight="1" x14ac:dyDescent="0.25">
      <c r="A194" s="288"/>
      <c r="B194" s="285"/>
      <c r="C194" s="424" t="s">
        <v>1000</v>
      </c>
      <c r="D194" s="288"/>
      <c r="E194" s="285"/>
      <c r="F194" s="285"/>
      <c r="G194" s="285"/>
      <c r="H194" s="285"/>
      <c r="I194" s="285"/>
      <c r="J194" s="285"/>
      <c r="K194" s="285"/>
      <c r="O194" s="4"/>
    </row>
    <row r="195" spans="1:22" ht="15" customHeight="1" x14ac:dyDescent="0.25">
      <c r="A195" s="288"/>
      <c r="B195" s="285"/>
      <c r="C195" s="424" t="s">
        <v>1079</v>
      </c>
      <c r="D195" s="288"/>
      <c r="E195" s="285"/>
      <c r="F195" s="285"/>
      <c r="G195" s="285"/>
      <c r="H195" s="285"/>
      <c r="I195" s="285"/>
      <c r="J195" s="285"/>
      <c r="K195" s="285"/>
      <c r="O195" s="4"/>
    </row>
    <row r="196" spans="1:22" ht="15" customHeight="1" x14ac:dyDescent="0.25">
      <c r="A196" s="288"/>
      <c r="B196" s="285"/>
      <c r="C196" s="424" t="s">
        <v>1068</v>
      </c>
      <c r="D196" s="288"/>
      <c r="E196" s="285"/>
      <c r="F196" s="285"/>
      <c r="G196" s="285"/>
      <c r="H196" s="285"/>
      <c r="I196" s="285"/>
      <c r="J196" s="285"/>
      <c r="K196" s="285"/>
      <c r="O196" s="4"/>
    </row>
    <row r="197" spans="1:22" ht="15" customHeight="1" x14ac:dyDescent="0.25">
      <c r="A197" s="655" t="b">
        <v>0</v>
      </c>
      <c r="B197" s="646" t="s">
        <v>1067</v>
      </c>
      <c r="C197" s="288"/>
      <c r="D197" s="288"/>
      <c r="E197" s="645"/>
      <c r="F197" s="645"/>
      <c r="G197" s="1080"/>
      <c r="H197" s="1080"/>
      <c r="I197" s="1080"/>
      <c r="J197" s="1080"/>
      <c r="K197" s="1080"/>
      <c r="O197" s="4"/>
      <c r="V197" s="3" t="b">
        <v>0</v>
      </c>
    </row>
    <row r="198" spans="1:22" ht="15" customHeight="1" x14ac:dyDescent="0.25">
      <c r="B198" s="646"/>
      <c r="C198" s="288" t="s">
        <v>1069</v>
      </c>
      <c r="D198" s="288"/>
      <c r="E198" s="645"/>
      <c r="F198" s="645"/>
      <c r="G198" s="650"/>
      <c r="H198" s="650"/>
      <c r="I198" s="650"/>
      <c r="J198" s="650"/>
      <c r="K198" s="650"/>
      <c r="O198" s="4"/>
    </row>
    <row r="199" spans="1:22" ht="15" customHeight="1" x14ac:dyDescent="0.25">
      <c r="B199" s="646"/>
      <c r="C199" s="288" t="s">
        <v>1080</v>
      </c>
      <c r="D199" s="288"/>
      <c r="E199" s="645"/>
      <c r="F199" s="645"/>
      <c r="G199" s="650"/>
      <c r="H199" s="650"/>
      <c r="I199" s="650"/>
      <c r="J199" s="650"/>
      <c r="K199" s="650"/>
      <c r="O199" s="4"/>
    </row>
    <row r="200" spans="1:22" ht="15" customHeight="1" x14ac:dyDescent="0.25">
      <c r="B200" s="646"/>
      <c r="C200" s="288" t="s">
        <v>1070</v>
      </c>
      <c r="D200" s="288"/>
      <c r="E200" s="645"/>
      <c r="F200" s="645"/>
      <c r="G200" s="650"/>
      <c r="H200" s="650"/>
      <c r="I200" s="650"/>
      <c r="J200" s="650"/>
      <c r="K200" s="650"/>
      <c r="O200" s="4"/>
    </row>
    <row r="201" spans="1:22" ht="15" customHeight="1" x14ac:dyDescent="0.25">
      <c r="A201" s="288"/>
      <c r="B201" s="646"/>
      <c r="C201" s="424" t="s">
        <v>1071</v>
      </c>
      <c r="D201" s="288"/>
      <c r="E201" s="645"/>
      <c r="F201" s="645"/>
      <c r="G201" s="425"/>
      <c r="H201" s="425"/>
      <c r="I201" s="425"/>
      <c r="J201" s="425"/>
      <c r="K201" s="425"/>
      <c r="O201" s="4"/>
    </row>
    <row r="202" spans="1:22" ht="15" customHeight="1" x14ac:dyDescent="0.25">
      <c r="A202" s="288"/>
      <c r="B202" s="646"/>
      <c r="C202" s="424" t="s">
        <v>1001</v>
      </c>
      <c r="D202" s="288"/>
      <c r="E202" s="645"/>
      <c r="F202" s="645"/>
      <c r="G202" s="425"/>
      <c r="H202" s="425"/>
      <c r="I202" s="425"/>
      <c r="J202" s="425"/>
      <c r="K202" s="425"/>
      <c r="O202" s="4"/>
    </row>
    <row r="203" spans="1:22" ht="15" customHeight="1" x14ac:dyDescent="0.25">
      <c r="A203" s="288"/>
      <c r="B203" s="646"/>
      <c r="C203" s="424" t="s">
        <v>1010</v>
      </c>
      <c r="D203" s="288"/>
      <c r="E203" s="645"/>
      <c r="F203" s="645"/>
      <c r="G203" s="425"/>
      <c r="H203" s="425"/>
      <c r="I203" s="425"/>
      <c r="J203" s="425"/>
      <c r="K203" s="425"/>
      <c r="O203" s="4"/>
    </row>
    <row r="204" spans="1:22" ht="15" customHeight="1" x14ac:dyDescent="0.25">
      <c r="A204" s="288"/>
      <c r="B204" s="646"/>
      <c r="C204" s="424" t="s">
        <v>1072</v>
      </c>
      <c r="D204" s="288"/>
      <c r="E204" s="645"/>
      <c r="F204" s="645"/>
      <c r="G204" s="425"/>
      <c r="H204" s="425"/>
      <c r="I204" s="425"/>
      <c r="J204" s="425"/>
      <c r="K204" s="425"/>
      <c r="O204" s="4"/>
    </row>
    <row r="205" spans="1:22" ht="15" customHeight="1" x14ac:dyDescent="0.25">
      <c r="A205" s="288"/>
      <c r="B205" s="646"/>
      <c r="C205" s="424" t="s">
        <v>1002</v>
      </c>
      <c r="D205" s="288"/>
      <c r="E205" s="645"/>
      <c r="F205" s="645"/>
      <c r="G205" s="425"/>
      <c r="H205" s="425"/>
      <c r="I205" s="425"/>
      <c r="J205" s="425"/>
      <c r="K205" s="425"/>
      <c r="O205" s="4"/>
    </row>
    <row r="206" spans="1:22" ht="15" customHeight="1" x14ac:dyDescent="0.25">
      <c r="A206" s="288"/>
      <c r="B206" s="646"/>
      <c r="C206" s="424" t="s">
        <v>1003</v>
      </c>
      <c r="D206" s="288"/>
      <c r="E206" s="645"/>
      <c r="F206" s="645"/>
      <c r="G206" s="425"/>
      <c r="H206" s="425"/>
      <c r="I206" s="425"/>
      <c r="J206" s="425"/>
      <c r="K206" s="425"/>
      <c r="O206" s="4"/>
    </row>
    <row r="207" spans="1:22" ht="15" customHeight="1" x14ac:dyDescent="0.25">
      <c r="A207" s="288"/>
      <c r="B207" s="646"/>
      <c r="C207" s="424" t="s">
        <v>1004</v>
      </c>
      <c r="D207" s="288"/>
      <c r="E207" s="645"/>
      <c r="F207" s="645"/>
      <c r="G207" s="425"/>
      <c r="H207" s="425"/>
      <c r="I207" s="425"/>
      <c r="J207" s="425"/>
      <c r="K207" s="425"/>
      <c r="O207" s="4"/>
    </row>
    <row r="208" spans="1:22" ht="15" customHeight="1" x14ac:dyDescent="0.25">
      <c r="A208" s="288"/>
      <c r="B208" s="646"/>
      <c r="C208" s="424"/>
      <c r="D208" s="288"/>
      <c r="E208" s="645"/>
      <c r="F208" s="645"/>
      <c r="G208" s="425"/>
      <c r="H208" s="425"/>
      <c r="I208" s="425"/>
      <c r="J208" s="425"/>
      <c r="K208" s="425"/>
      <c r="O208" s="4"/>
    </row>
    <row r="209" spans="1:22" ht="15" customHeight="1" x14ac:dyDescent="0.25">
      <c r="A209" s="436"/>
      <c r="B209" s="436"/>
      <c r="C209" s="436"/>
      <c r="D209" s="436"/>
      <c r="E209" s="1085" t="s">
        <v>1016</v>
      </c>
      <c r="F209" s="1085"/>
      <c r="G209" s="1085"/>
      <c r="H209" s="1085"/>
      <c r="I209" s="1085"/>
      <c r="J209" s="436"/>
      <c r="K209" s="436"/>
      <c r="O209" s="4"/>
    </row>
    <row r="210" spans="1:22" ht="15" customHeight="1" x14ac:dyDescent="0.25">
      <c r="A210" s="436"/>
      <c r="B210" s="436"/>
      <c r="C210" s="436"/>
      <c r="D210" s="436"/>
      <c r="E210" s="651"/>
      <c r="F210" s="651"/>
      <c r="G210" s="651"/>
      <c r="H210" s="651"/>
      <c r="I210" s="651"/>
      <c r="J210" s="436"/>
      <c r="K210" s="436"/>
      <c r="O210" s="4"/>
    </row>
    <row r="211" spans="1:22" ht="15" customHeight="1" x14ac:dyDescent="0.25">
      <c r="A211" s="1086"/>
      <c r="B211" s="1087"/>
      <c r="C211" s="1087"/>
      <c r="D211" s="1087"/>
      <c r="E211" s="1087"/>
      <c r="F211" s="1087"/>
      <c r="G211" s="1087"/>
      <c r="H211" s="1087"/>
      <c r="I211" s="1087"/>
      <c r="J211" s="1087"/>
      <c r="K211" s="1088"/>
      <c r="O211" s="4"/>
    </row>
    <row r="212" spans="1:22" ht="15" customHeight="1" x14ac:dyDescent="0.25">
      <c r="A212" s="1089"/>
      <c r="B212" s="1090"/>
      <c r="C212" s="1090"/>
      <c r="D212" s="1090"/>
      <c r="E212" s="1090"/>
      <c r="F212" s="1090"/>
      <c r="G212" s="1090"/>
      <c r="H212" s="1090"/>
      <c r="I212" s="1090"/>
      <c r="J212" s="1090"/>
      <c r="K212" s="1091"/>
      <c r="O212" s="4"/>
    </row>
    <row r="213" spans="1:22" ht="15" customHeight="1" x14ac:dyDescent="0.25">
      <c r="A213" s="1089"/>
      <c r="B213" s="1090"/>
      <c r="C213" s="1090"/>
      <c r="D213" s="1090"/>
      <c r="E213" s="1090"/>
      <c r="F213" s="1090"/>
      <c r="G213" s="1090"/>
      <c r="H213" s="1090"/>
      <c r="I213" s="1090"/>
      <c r="J213" s="1090"/>
      <c r="K213" s="1091"/>
      <c r="O213" s="4"/>
    </row>
    <row r="214" spans="1:22" ht="15" customHeight="1" x14ac:dyDescent="0.25">
      <c r="A214" s="1089"/>
      <c r="B214" s="1090"/>
      <c r="C214" s="1090"/>
      <c r="D214" s="1090"/>
      <c r="E214" s="1090"/>
      <c r="F214" s="1090"/>
      <c r="G214" s="1090"/>
      <c r="H214" s="1090"/>
      <c r="I214" s="1090"/>
      <c r="J214" s="1090"/>
      <c r="K214" s="1091"/>
      <c r="O214" s="4"/>
    </row>
    <row r="215" spans="1:22" ht="15" customHeight="1" x14ac:dyDescent="0.25">
      <c r="A215" s="1089"/>
      <c r="B215" s="1090"/>
      <c r="C215" s="1090"/>
      <c r="D215" s="1090"/>
      <c r="E215" s="1090"/>
      <c r="F215" s="1090"/>
      <c r="G215" s="1090"/>
      <c r="H215" s="1090"/>
      <c r="I215" s="1090"/>
      <c r="J215" s="1090"/>
      <c r="K215" s="1091"/>
      <c r="O215" s="4"/>
    </row>
    <row r="216" spans="1:22" ht="15" customHeight="1" x14ac:dyDescent="0.25">
      <c r="A216" s="1089"/>
      <c r="B216" s="1090"/>
      <c r="C216" s="1090"/>
      <c r="D216" s="1090"/>
      <c r="E216" s="1090"/>
      <c r="F216" s="1090"/>
      <c r="G216" s="1090"/>
      <c r="H216" s="1090"/>
      <c r="I216" s="1090"/>
      <c r="J216" s="1090"/>
      <c r="K216" s="1091"/>
      <c r="O216" s="4"/>
    </row>
    <row r="217" spans="1:22" ht="15" customHeight="1" x14ac:dyDescent="0.25">
      <c r="A217" s="1089"/>
      <c r="B217" s="1090"/>
      <c r="C217" s="1090"/>
      <c r="D217" s="1090"/>
      <c r="E217" s="1090"/>
      <c r="F217" s="1090"/>
      <c r="G217" s="1090"/>
      <c r="H217" s="1090"/>
      <c r="I217" s="1090"/>
      <c r="J217" s="1090"/>
      <c r="K217" s="1091"/>
      <c r="O217" s="4"/>
    </row>
    <row r="218" spans="1:22" ht="15" customHeight="1" x14ac:dyDescent="0.25">
      <c r="A218" s="1092"/>
      <c r="B218" s="1093"/>
      <c r="C218" s="1093"/>
      <c r="D218" s="1093"/>
      <c r="E218" s="1093"/>
      <c r="F218" s="1093"/>
      <c r="G218" s="1093"/>
      <c r="H218" s="1093"/>
      <c r="I218" s="1093"/>
      <c r="J218" s="1093"/>
      <c r="K218" s="1094"/>
      <c r="O218" s="4"/>
    </row>
    <row r="219" spans="1:22" ht="15" customHeight="1" thickBot="1" x14ac:dyDescent="0.3">
      <c r="A219" s="437"/>
      <c r="B219" s="437"/>
      <c r="C219" s="437"/>
      <c r="D219" s="437"/>
      <c r="E219" s="437"/>
      <c r="F219" s="437"/>
      <c r="G219" s="437"/>
      <c r="H219" s="437"/>
      <c r="I219" s="438"/>
      <c r="J219" s="439" t="s">
        <v>1018</v>
      </c>
      <c r="K219" s="441"/>
      <c r="O219" s="4"/>
    </row>
    <row r="220" spans="1:22" ht="15" customHeight="1" thickTop="1" x14ac:dyDescent="0.25">
      <c r="A220" s="5" t="s">
        <v>772</v>
      </c>
      <c r="B220" s="285"/>
      <c r="C220" s="285"/>
      <c r="D220" s="1081"/>
      <c r="E220" s="1081"/>
      <c r="F220" s="1081"/>
      <c r="G220" s="1081"/>
      <c r="H220" s="1081"/>
      <c r="I220" s="1081"/>
      <c r="J220" s="1081"/>
      <c r="K220" s="1081"/>
      <c r="O220" s="4"/>
    </row>
    <row r="221" spans="1:22" ht="15" customHeight="1" x14ac:dyDescent="0.25">
      <c r="A221" s="655" t="b">
        <v>0</v>
      </c>
      <c r="B221" s="420" t="s">
        <v>1005</v>
      </c>
      <c r="C221" s="285"/>
      <c r="D221" s="285"/>
      <c r="E221" s="285"/>
      <c r="F221" s="285"/>
      <c r="G221" s="285"/>
      <c r="H221" s="285"/>
      <c r="I221" s="285"/>
      <c r="J221" s="285"/>
      <c r="K221" s="285"/>
      <c r="O221" s="4"/>
      <c r="V221" s="3" t="b">
        <v>0</v>
      </c>
    </row>
    <row r="222" spans="1:22" ht="15" customHeight="1" x14ac:dyDescent="0.25">
      <c r="A222" s="655" t="b">
        <v>0</v>
      </c>
      <c r="B222" s="420" t="s">
        <v>1006</v>
      </c>
      <c r="C222" s="285"/>
      <c r="D222" s="285"/>
      <c r="E222" s="285"/>
      <c r="F222" s="285"/>
      <c r="G222" s="285"/>
      <c r="H222" s="285"/>
      <c r="I222" s="285"/>
      <c r="J222" s="285"/>
      <c r="K222" s="285"/>
      <c r="O222" s="4"/>
      <c r="V222" s="3" t="b">
        <v>0</v>
      </c>
    </row>
    <row r="223" spans="1:22" ht="15" customHeight="1" x14ac:dyDescent="0.25">
      <c r="A223" s="288"/>
      <c r="B223" s="285" t="s">
        <v>1007</v>
      </c>
      <c r="C223" s="285"/>
      <c r="D223" s="285"/>
      <c r="E223" s="285"/>
      <c r="F223" s="285"/>
      <c r="G223" s="285"/>
      <c r="H223" s="285"/>
      <c r="I223" s="285"/>
      <c r="J223" s="285"/>
      <c r="K223" s="285"/>
      <c r="O223" s="4"/>
      <c r="V223" s="3" t="str">
        <f>IF(AND(V221=TRUE,V222=TRUE),"See Departmental approval in client file","No Measures Justified")</f>
        <v>No Measures Justified</v>
      </c>
    </row>
    <row r="224" spans="1:22" ht="15" customHeight="1" x14ac:dyDescent="0.25">
      <c r="A224" s="288"/>
      <c r="B224" s="426" t="s">
        <v>1008</v>
      </c>
      <c r="C224" s="420" t="s">
        <v>1011</v>
      </c>
      <c r="D224" s="285"/>
      <c r="E224" s="285"/>
      <c r="F224" s="285"/>
      <c r="G224" s="285"/>
      <c r="H224" s="285"/>
      <c r="I224" s="285"/>
      <c r="J224" s="285"/>
      <c r="K224" s="285"/>
      <c r="O224" s="4"/>
    </row>
    <row r="225" spans="1:24" ht="15" customHeight="1" x14ac:dyDescent="0.25">
      <c r="A225" s="288"/>
      <c r="B225" s="426"/>
      <c r="C225" s="420" t="s">
        <v>1009</v>
      </c>
      <c r="D225" s="285"/>
      <c r="E225" s="285"/>
      <c r="F225" s="285"/>
      <c r="G225" s="285"/>
      <c r="H225" s="285"/>
      <c r="I225" s="285"/>
      <c r="J225" s="285"/>
      <c r="K225" s="285"/>
      <c r="O225" s="4"/>
    </row>
    <row r="226" spans="1:24" ht="15" customHeight="1" x14ac:dyDescent="0.25">
      <c r="A226" s="1100" t="s">
        <v>1020</v>
      </c>
      <c r="B226" s="1100"/>
      <c r="C226" s="446" t="s">
        <v>1021</v>
      </c>
      <c r="D226" s="285"/>
      <c r="E226" s="285"/>
      <c r="F226" s="285"/>
      <c r="G226" s="285"/>
      <c r="H226" s="285"/>
      <c r="I226" s="285"/>
      <c r="J226" s="285"/>
      <c r="K226" s="285"/>
      <c r="O226" s="4"/>
    </row>
    <row r="227" spans="1:24" ht="15" customHeight="1" x14ac:dyDescent="0.25">
      <c r="A227" s="653"/>
      <c r="B227" s="653"/>
      <c r="C227" s="446"/>
      <c r="D227" s="285"/>
      <c r="E227" s="285"/>
      <c r="F227" s="285"/>
      <c r="G227" s="285"/>
      <c r="H227" s="285"/>
      <c r="I227" s="285"/>
      <c r="J227" s="285"/>
      <c r="K227" s="285"/>
      <c r="O227" s="4"/>
    </row>
    <row r="228" spans="1:24" ht="15" customHeight="1" x14ac:dyDescent="0.25">
      <c r="A228" s="436"/>
      <c r="B228" s="436"/>
      <c r="C228" s="436"/>
      <c r="D228" s="436"/>
      <c r="E228" s="1085" t="s">
        <v>1016</v>
      </c>
      <c r="F228" s="1085"/>
      <c r="G228" s="1085"/>
      <c r="H228" s="1085"/>
      <c r="I228" s="1085"/>
      <c r="J228" s="436"/>
      <c r="K228" s="436"/>
      <c r="O228" s="4"/>
    </row>
    <row r="229" spans="1:24" ht="15" customHeight="1" x14ac:dyDescent="0.25">
      <c r="A229" s="436"/>
      <c r="B229" s="436"/>
      <c r="C229" s="436"/>
      <c r="D229" s="436"/>
      <c r="E229" s="651"/>
      <c r="F229" s="651"/>
      <c r="G229" s="651"/>
      <c r="H229" s="651"/>
      <c r="I229" s="651"/>
      <c r="J229" s="436"/>
      <c r="K229" s="436"/>
      <c r="O229" s="4"/>
    </row>
    <row r="230" spans="1:24" ht="15" customHeight="1" x14ac:dyDescent="0.25">
      <c r="A230" s="1086"/>
      <c r="B230" s="1087"/>
      <c r="C230" s="1087"/>
      <c r="D230" s="1087"/>
      <c r="E230" s="1087"/>
      <c r="F230" s="1087"/>
      <c r="G230" s="1087"/>
      <c r="H230" s="1087"/>
      <c r="I230" s="1087"/>
      <c r="J230" s="1087"/>
      <c r="K230" s="1088"/>
      <c r="O230" s="4"/>
    </row>
    <row r="231" spans="1:24" ht="15" customHeight="1" x14ac:dyDescent="0.25">
      <c r="A231" s="1089"/>
      <c r="B231" s="1090"/>
      <c r="C231" s="1090"/>
      <c r="D231" s="1090"/>
      <c r="E231" s="1090"/>
      <c r="F231" s="1090"/>
      <c r="G231" s="1090"/>
      <c r="H231" s="1090"/>
      <c r="I231" s="1090"/>
      <c r="J231" s="1090"/>
      <c r="K231" s="1091"/>
      <c r="O231" s="4"/>
    </row>
    <row r="232" spans="1:24" ht="15" customHeight="1" x14ac:dyDescent="0.25">
      <c r="A232" s="1089"/>
      <c r="B232" s="1090"/>
      <c r="C232" s="1090"/>
      <c r="D232" s="1090"/>
      <c r="E232" s="1090"/>
      <c r="F232" s="1090"/>
      <c r="G232" s="1090"/>
      <c r="H232" s="1090"/>
      <c r="I232" s="1090"/>
      <c r="J232" s="1090"/>
      <c r="K232" s="1091"/>
      <c r="O232" s="4"/>
    </row>
    <row r="233" spans="1:24" ht="15" customHeight="1" x14ac:dyDescent="0.25">
      <c r="A233" s="1089"/>
      <c r="B233" s="1090"/>
      <c r="C233" s="1090"/>
      <c r="D233" s="1090"/>
      <c r="E233" s="1090"/>
      <c r="F233" s="1090"/>
      <c r="G233" s="1090"/>
      <c r="H233" s="1090"/>
      <c r="I233" s="1090"/>
      <c r="J233" s="1090"/>
      <c r="K233" s="1091"/>
      <c r="O233" s="4"/>
    </row>
    <row r="234" spans="1:24" ht="15" customHeight="1" x14ac:dyDescent="0.25">
      <c r="A234" s="1092"/>
      <c r="B234" s="1093"/>
      <c r="C234" s="1093"/>
      <c r="D234" s="1093"/>
      <c r="E234" s="1093"/>
      <c r="F234" s="1093"/>
      <c r="G234" s="1093"/>
      <c r="H234" s="1093"/>
      <c r="I234" s="1093"/>
      <c r="J234" s="1093"/>
      <c r="K234" s="1094"/>
      <c r="O234" s="4"/>
    </row>
    <row r="235" spans="1:24" ht="15" customHeight="1" thickBot="1" x14ac:dyDescent="0.3">
      <c r="A235" s="454"/>
      <c r="B235" s="452"/>
      <c r="C235" s="652"/>
      <c r="D235" s="652"/>
      <c r="E235" s="652"/>
      <c r="F235" s="652"/>
      <c r="G235" s="652"/>
      <c r="H235" s="652"/>
      <c r="I235" s="455"/>
      <c r="J235" s="439" t="s">
        <v>1018</v>
      </c>
      <c r="K235" s="441"/>
      <c r="O235" s="4"/>
    </row>
    <row r="236" spans="1:24" ht="15" customHeight="1" thickTop="1" x14ac:dyDescent="0.25">
      <c r="A236" s="456" t="s">
        <v>1023</v>
      </c>
      <c r="B236" s="451"/>
      <c r="C236" s="1093"/>
      <c r="D236" s="1093"/>
      <c r="E236" s="1093"/>
      <c r="F236" s="1093"/>
      <c r="G236" s="1093"/>
      <c r="H236" s="1093"/>
      <c r="I236" s="1094"/>
      <c r="J236" s="448" t="s">
        <v>1022</v>
      </c>
      <c r="K236" s="449"/>
      <c r="O236" s="4"/>
    </row>
    <row r="237" spans="1:24" ht="15" customHeight="1" x14ac:dyDescent="0.25">
      <c r="A237" s="1078" t="s">
        <v>1073</v>
      </c>
      <c r="B237" s="1078"/>
      <c r="C237" s="1078"/>
      <c r="D237" s="1078"/>
      <c r="E237" s="1078"/>
      <c r="F237" s="1078"/>
      <c r="G237" s="1078"/>
      <c r="H237" s="1078"/>
      <c r="I237" s="1078"/>
      <c r="J237" s="1078"/>
      <c r="K237" s="1078"/>
      <c r="O237" s="4"/>
      <c r="P237" s="4"/>
      <c r="Q237" s="4"/>
      <c r="R237" s="4"/>
      <c r="S237" s="4"/>
      <c r="T237" s="4"/>
      <c r="U237" s="4"/>
      <c r="V237" s="4"/>
      <c r="W237" s="4"/>
      <c r="X237" s="4"/>
    </row>
    <row r="238" spans="1:24" x14ac:dyDescent="0.25">
      <c r="A238" s="4"/>
    </row>
    <row r="239" spans="1:24" x14ac:dyDescent="0.25">
      <c r="A239" s="4"/>
    </row>
    <row r="240" spans="1:24" x14ac:dyDescent="0.25">
      <c r="A240" s="4"/>
    </row>
    <row r="241" spans="1:23" x14ac:dyDescent="0.25">
      <c r="A241" s="4"/>
    </row>
    <row r="242" spans="1:23" x14ac:dyDescent="0.25">
      <c r="A242" s="4"/>
      <c r="B242" s="4"/>
      <c r="C242" s="4"/>
      <c r="D242" s="4"/>
      <c r="E242" s="4"/>
      <c r="F242" s="4"/>
      <c r="G242" s="4"/>
      <c r="H242" s="4"/>
      <c r="I242" s="4"/>
      <c r="J242" s="4"/>
      <c r="O242" s="4"/>
      <c r="P242" s="4"/>
      <c r="Q242" s="4"/>
      <c r="R242" s="4"/>
      <c r="S242" s="4"/>
      <c r="T242" s="4"/>
      <c r="U242" s="4"/>
      <c r="V242" s="4"/>
      <c r="W242" s="4"/>
    </row>
    <row r="243" spans="1:23" x14ac:dyDescent="0.25">
      <c r="A243" s="4"/>
      <c r="B243" s="4"/>
      <c r="C243" s="4"/>
      <c r="D243" s="4"/>
      <c r="E243" s="4"/>
      <c r="F243" s="4"/>
      <c r="G243" s="4"/>
      <c r="H243" s="4"/>
      <c r="I243" s="4"/>
      <c r="J243" s="4"/>
      <c r="O243" s="4"/>
      <c r="P243" s="4"/>
      <c r="Q243" s="4"/>
      <c r="R243" s="4"/>
      <c r="S243" s="4"/>
      <c r="T243" s="4"/>
      <c r="U243" s="4"/>
      <c r="V243" s="4"/>
      <c r="W243" s="4"/>
    </row>
    <row r="244" spans="1:23" x14ac:dyDescent="0.25">
      <c r="A244" s="4"/>
      <c r="B244" s="4"/>
      <c r="C244" s="4"/>
      <c r="D244" s="4"/>
      <c r="E244" s="4"/>
      <c r="G244" s="4"/>
      <c r="H244" s="4"/>
      <c r="I244" s="4"/>
      <c r="J244" s="4"/>
      <c r="O244" s="4"/>
      <c r="P244" s="4"/>
      <c r="Q244" s="4"/>
      <c r="R244" s="4"/>
      <c r="S244" s="4"/>
      <c r="T244" s="4"/>
      <c r="U244" s="4"/>
      <c r="V244" s="4"/>
      <c r="W244" s="4"/>
    </row>
    <row r="245" spans="1:23" x14ac:dyDescent="0.25">
      <c r="A245" s="4"/>
      <c r="B245" s="4"/>
      <c r="C245" s="4"/>
      <c r="D245" s="4"/>
      <c r="E245" s="4"/>
      <c r="F245" s="4"/>
      <c r="G245" s="4"/>
      <c r="H245" s="4"/>
      <c r="I245" s="4"/>
      <c r="J245" s="4"/>
      <c r="O245" s="4"/>
      <c r="P245" s="4"/>
      <c r="Q245" s="4"/>
      <c r="R245" s="4"/>
      <c r="S245" s="4"/>
      <c r="T245" s="4"/>
      <c r="U245" s="4"/>
      <c r="V245" s="4"/>
      <c r="W245" s="4"/>
    </row>
    <row r="246" spans="1:23" x14ac:dyDescent="0.25">
      <c r="A246" s="4"/>
      <c r="B246" s="4"/>
      <c r="C246" s="4"/>
      <c r="D246" s="4"/>
      <c r="E246" s="4"/>
      <c r="F246" s="4"/>
      <c r="G246" s="4"/>
      <c r="H246" s="4"/>
      <c r="I246" s="4"/>
      <c r="J246" s="4"/>
    </row>
    <row r="247" spans="1:23" x14ac:dyDescent="0.25">
      <c r="A247" s="4"/>
      <c r="B247" s="4"/>
      <c r="C247" s="4"/>
      <c r="D247" s="4"/>
      <c r="E247" s="4"/>
      <c r="F247" s="4"/>
      <c r="G247" s="4"/>
      <c r="H247" s="4"/>
      <c r="I247" s="4"/>
      <c r="J247" s="4"/>
    </row>
    <row r="248" spans="1:23" x14ac:dyDescent="0.25">
      <c r="A248" s="4"/>
      <c r="B248" s="4"/>
      <c r="C248" s="4"/>
      <c r="D248" s="4"/>
      <c r="E248" s="4"/>
      <c r="F248" s="4"/>
      <c r="G248" s="4"/>
      <c r="H248" s="4"/>
      <c r="I248" s="4"/>
      <c r="J248" s="4"/>
    </row>
    <row r="249" spans="1:23" x14ac:dyDescent="0.25">
      <c r="A249" s="4"/>
      <c r="B249" s="4"/>
      <c r="C249" s="4"/>
      <c r="D249" s="4"/>
      <c r="E249" s="4"/>
      <c r="F249" s="4"/>
      <c r="G249" s="4"/>
      <c r="H249" s="4"/>
      <c r="I249" s="4"/>
      <c r="J249" s="4"/>
    </row>
    <row r="250" spans="1:23" x14ac:dyDescent="0.25">
      <c r="A250" s="4"/>
      <c r="B250" s="4"/>
      <c r="C250" s="4"/>
      <c r="D250" s="4"/>
      <c r="E250" s="4"/>
      <c r="F250" s="4"/>
      <c r="G250" s="4"/>
      <c r="H250" s="4"/>
      <c r="I250" s="4"/>
      <c r="J250" s="4"/>
    </row>
    <row r="251" spans="1:23" x14ac:dyDescent="0.25">
      <c r="A251" s="4"/>
      <c r="B251" s="4"/>
      <c r="C251" s="4"/>
      <c r="D251" s="4"/>
      <c r="E251" s="4"/>
      <c r="F251" s="4"/>
      <c r="G251" s="4"/>
      <c r="H251" s="4"/>
      <c r="I251" s="4"/>
      <c r="J251" s="4"/>
    </row>
    <row r="252" spans="1:23" x14ac:dyDescent="0.25">
      <c r="A252" s="4"/>
      <c r="B252" s="4"/>
      <c r="C252" s="4"/>
      <c r="D252" s="4"/>
      <c r="E252" s="4"/>
      <c r="F252" s="4"/>
      <c r="G252" s="4"/>
      <c r="H252" s="4"/>
      <c r="I252" s="4"/>
      <c r="J252" s="4"/>
    </row>
    <row r="253" spans="1:23" x14ac:dyDescent="0.25">
      <c r="A253" s="4"/>
      <c r="B253" s="4"/>
      <c r="C253" s="4"/>
      <c r="D253" s="4"/>
      <c r="E253" s="4"/>
      <c r="F253" s="4"/>
      <c r="G253" s="4"/>
      <c r="H253" s="4"/>
      <c r="I253" s="4"/>
      <c r="J253" s="4"/>
    </row>
    <row r="254" spans="1:23" x14ac:dyDescent="0.25">
      <c r="A254" s="4"/>
      <c r="B254" s="4"/>
      <c r="C254" s="4"/>
      <c r="D254" s="4"/>
      <c r="E254" s="4"/>
      <c r="F254" s="4"/>
      <c r="G254" s="4"/>
      <c r="H254" s="4"/>
      <c r="I254" s="4"/>
      <c r="J254" s="4"/>
    </row>
    <row r="255" spans="1:23" x14ac:dyDescent="0.25">
      <c r="A255" s="4"/>
      <c r="B255" s="4"/>
      <c r="C255" s="4"/>
      <c r="D255" s="4"/>
      <c r="E255" s="4"/>
      <c r="F255" s="4"/>
      <c r="G255" s="4"/>
      <c r="H255" s="4"/>
      <c r="I255" s="4"/>
      <c r="J255" s="4"/>
    </row>
    <row r="256" spans="1:23" x14ac:dyDescent="0.25">
      <c r="A256" s="4"/>
      <c r="B256" s="4"/>
      <c r="C256" s="4"/>
      <c r="D256" s="4"/>
      <c r="E256" s="4"/>
      <c r="F256" s="4"/>
      <c r="G256" s="4"/>
      <c r="H256" s="4"/>
      <c r="I256" s="4"/>
      <c r="J256" s="4"/>
    </row>
    <row r="257" spans="1:10" x14ac:dyDescent="0.25">
      <c r="A257" s="4"/>
      <c r="B257" s="4"/>
      <c r="C257" s="4"/>
      <c r="D257" s="4"/>
      <c r="E257" s="4"/>
      <c r="F257" s="4"/>
      <c r="G257" s="4"/>
      <c r="H257" s="4"/>
      <c r="I257" s="4"/>
      <c r="J257" s="4"/>
    </row>
    <row r="258" spans="1:10" x14ac:dyDescent="0.25">
      <c r="A258" s="4"/>
      <c r="B258" s="4"/>
      <c r="C258" s="4"/>
      <c r="D258" s="4"/>
      <c r="E258" s="4"/>
      <c r="F258" s="4"/>
      <c r="G258" s="4"/>
      <c r="H258" s="4"/>
      <c r="I258" s="4"/>
      <c r="J258" s="4"/>
    </row>
    <row r="259" spans="1:10" x14ac:dyDescent="0.25">
      <c r="A259" s="4"/>
      <c r="B259" s="4"/>
      <c r="C259" s="4"/>
      <c r="D259" s="4"/>
      <c r="E259" s="4"/>
      <c r="F259" s="4"/>
      <c r="G259" s="4"/>
      <c r="H259" s="4"/>
      <c r="I259" s="4"/>
      <c r="J259" s="4"/>
    </row>
    <row r="260" spans="1:10" x14ac:dyDescent="0.25">
      <c r="A260" s="4"/>
      <c r="B260" s="4"/>
      <c r="C260" s="4"/>
      <c r="D260" s="4"/>
      <c r="E260" s="4"/>
      <c r="F260" s="4"/>
      <c r="G260" s="4"/>
      <c r="H260" s="4"/>
      <c r="I260" s="4"/>
      <c r="J260" s="4"/>
    </row>
    <row r="261" spans="1:10" x14ac:dyDescent="0.25">
      <c r="A261" s="4"/>
      <c r="B261" s="4"/>
      <c r="C261" s="4"/>
      <c r="D261" s="4"/>
      <c r="E261" s="4"/>
      <c r="F261" s="4"/>
      <c r="G261" s="4"/>
      <c r="H261" s="4"/>
      <c r="I261" s="4"/>
      <c r="J261" s="4"/>
    </row>
    <row r="262" spans="1:10" x14ac:dyDescent="0.25">
      <c r="A262" s="4"/>
      <c r="B262" s="4"/>
      <c r="C262" s="4"/>
      <c r="D262" s="4"/>
      <c r="E262" s="4"/>
      <c r="F262" s="4"/>
      <c r="G262" s="4"/>
      <c r="H262" s="4"/>
      <c r="I262" s="4"/>
      <c r="J262" s="4"/>
    </row>
    <row r="263" spans="1:10" x14ac:dyDescent="0.25">
      <c r="A263" s="4"/>
      <c r="B263" s="4"/>
      <c r="C263" s="4"/>
      <c r="D263" s="4"/>
      <c r="E263" s="4"/>
      <c r="F263" s="4"/>
      <c r="G263" s="4"/>
      <c r="H263" s="4"/>
      <c r="I263" s="4"/>
      <c r="J263" s="4"/>
    </row>
    <row r="264" spans="1:10" x14ac:dyDescent="0.25">
      <c r="A264" s="4"/>
      <c r="B264" s="4"/>
      <c r="C264" s="4"/>
      <c r="D264" s="4"/>
      <c r="E264" s="4"/>
      <c r="F264" s="4"/>
      <c r="G264" s="4"/>
      <c r="H264" s="4"/>
      <c r="I264" s="4"/>
      <c r="J264" s="4"/>
    </row>
    <row r="265" spans="1:10" x14ac:dyDescent="0.25">
      <c r="A265" s="4"/>
      <c r="B265" s="4"/>
      <c r="C265" s="4"/>
      <c r="D265" s="4"/>
      <c r="E265" s="4"/>
      <c r="F265" s="4"/>
      <c r="G265" s="4"/>
      <c r="H265" s="4"/>
      <c r="I265" s="4"/>
      <c r="J265" s="4"/>
    </row>
    <row r="266" spans="1:10" x14ac:dyDescent="0.25">
      <c r="A266" s="4"/>
      <c r="B266" s="4"/>
      <c r="C266" s="4"/>
      <c r="D266" s="4"/>
      <c r="E266" s="4"/>
      <c r="F266" s="4"/>
      <c r="G266" s="4"/>
      <c r="H266" s="4"/>
      <c r="I266" s="4"/>
      <c r="J266" s="4"/>
    </row>
    <row r="267" spans="1:10" x14ac:dyDescent="0.25">
      <c r="A267" s="4"/>
      <c r="B267" s="4"/>
      <c r="C267" s="4"/>
      <c r="D267" s="4"/>
      <c r="E267" s="4"/>
      <c r="F267" s="4"/>
      <c r="G267" s="4"/>
      <c r="H267" s="4"/>
      <c r="I267" s="4"/>
      <c r="J267" s="4"/>
    </row>
    <row r="268" spans="1:10" x14ac:dyDescent="0.25">
      <c r="A268" s="4"/>
      <c r="B268" s="4"/>
      <c r="C268" s="4"/>
      <c r="D268" s="4"/>
      <c r="E268" s="4"/>
      <c r="F268" s="4"/>
      <c r="G268" s="4"/>
      <c r="H268" s="4"/>
      <c r="I268" s="4"/>
      <c r="J268" s="4"/>
    </row>
    <row r="269" spans="1:10" x14ac:dyDescent="0.25">
      <c r="A269" s="4"/>
      <c r="B269" s="4"/>
      <c r="C269" s="4"/>
      <c r="D269" s="4"/>
      <c r="E269" s="4"/>
      <c r="F269" s="4"/>
      <c r="G269" s="4"/>
      <c r="H269" s="4"/>
      <c r="I269" s="4"/>
      <c r="J269" s="4"/>
    </row>
    <row r="270" spans="1:10" x14ac:dyDescent="0.25">
      <c r="A270" s="4"/>
      <c r="B270" s="4"/>
      <c r="C270" s="4"/>
      <c r="D270" s="4"/>
      <c r="E270" s="4"/>
      <c r="F270" s="4"/>
      <c r="G270" s="4"/>
      <c r="H270" s="4"/>
      <c r="I270" s="4"/>
      <c r="J270" s="4"/>
    </row>
    <row r="271" spans="1:10" x14ac:dyDescent="0.25">
      <c r="A271" s="4"/>
      <c r="B271" s="4"/>
      <c r="C271" s="4"/>
      <c r="D271" s="4"/>
      <c r="E271" s="4"/>
      <c r="F271" s="4"/>
      <c r="G271" s="4"/>
      <c r="H271" s="4"/>
      <c r="I271" s="4"/>
      <c r="J271" s="4"/>
    </row>
    <row r="272" spans="1:10" x14ac:dyDescent="0.25">
      <c r="A272" s="4"/>
      <c r="B272" s="4"/>
      <c r="C272" s="4"/>
      <c r="D272" s="4"/>
      <c r="E272" s="4"/>
      <c r="F272" s="4"/>
      <c r="G272" s="4"/>
      <c r="H272" s="4"/>
      <c r="I272" s="4"/>
      <c r="J272" s="4"/>
    </row>
    <row r="273" spans="1:10" x14ac:dyDescent="0.25">
      <c r="A273" s="4"/>
      <c r="B273" s="4"/>
      <c r="C273" s="4"/>
      <c r="D273" s="4"/>
      <c r="E273" s="4"/>
      <c r="F273" s="4"/>
      <c r="G273" s="4"/>
      <c r="H273" s="4"/>
      <c r="I273" s="4"/>
      <c r="J273" s="4"/>
    </row>
    <row r="274" spans="1:10" x14ac:dyDescent="0.25">
      <c r="A274" s="4"/>
      <c r="B274" s="4"/>
      <c r="C274" s="4"/>
      <c r="D274" s="4"/>
      <c r="E274" s="4"/>
      <c r="F274" s="4"/>
      <c r="G274" s="4"/>
      <c r="H274" s="4"/>
      <c r="I274" s="4"/>
      <c r="J274" s="4"/>
    </row>
    <row r="275" spans="1:10" x14ac:dyDescent="0.25">
      <c r="A275" s="4"/>
      <c r="B275" s="4"/>
      <c r="C275" s="4"/>
      <c r="D275" s="4"/>
      <c r="E275" s="4"/>
      <c r="F275" s="4"/>
      <c r="G275" s="4"/>
      <c r="H275" s="4"/>
      <c r="I275" s="4"/>
      <c r="J275" s="4"/>
    </row>
    <row r="276" spans="1:10" x14ac:dyDescent="0.25">
      <c r="A276" s="4"/>
      <c r="B276" s="4"/>
      <c r="C276" s="4"/>
      <c r="D276" s="4"/>
      <c r="E276" s="4"/>
      <c r="F276" s="4"/>
      <c r="G276" s="4"/>
      <c r="H276" s="4"/>
      <c r="I276" s="4"/>
      <c r="J276" s="4"/>
    </row>
    <row r="277" spans="1:10" x14ac:dyDescent="0.25">
      <c r="A277" s="4"/>
      <c r="B277" s="4"/>
      <c r="C277" s="4"/>
      <c r="D277" s="4"/>
      <c r="E277" s="4"/>
      <c r="F277" s="4"/>
      <c r="G277" s="4"/>
      <c r="H277" s="4"/>
      <c r="I277" s="4"/>
      <c r="J277" s="4"/>
    </row>
    <row r="278" spans="1:10" x14ac:dyDescent="0.25">
      <c r="A278" s="4"/>
      <c r="B278" s="4"/>
      <c r="C278" s="4"/>
      <c r="D278" s="4"/>
      <c r="E278" s="4"/>
      <c r="F278" s="4"/>
      <c r="G278" s="4"/>
      <c r="H278" s="4"/>
      <c r="I278" s="4"/>
      <c r="J278" s="4"/>
    </row>
    <row r="279" spans="1:10" x14ac:dyDescent="0.25">
      <c r="A279" s="4"/>
      <c r="B279" s="4"/>
      <c r="C279" s="4"/>
      <c r="D279" s="4"/>
      <c r="E279" s="4"/>
      <c r="F279" s="4"/>
      <c r="G279" s="4"/>
      <c r="H279" s="4"/>
      <c r="I279" s="4"/>
      <c r="J279" s="4"/>
    </row>
    <row r="280" spans="1:10" x14ac:dyDescent="0.25">
      <c r="A280" s="4"/>
      <c r="B280" s="4"/>
      <c r="C280" s="4"/>
      <c r="D280" s="4"/>
      <c r="E280" s="4"/>
      <c r="F280" s="4"/>
      <c r="G280" s="4"/>
      <c r="H280" s="4"/>
      <c r="I280" s="4"/>
      <c r="J280" s="4"/>
    </row>
    <row r="281" spans="1:10" x14ac:dyDescent="0.25">
      <c r="A281" s="4"/>
      <c r="B281" s="4"/>
      <c r="C281" s="4"/>
      <c r="D281" s="4"/>
      <c r="E281" s="4"/>
      <c r="F281" s="4"/>
      <c r="G281" s="4"/>
      <c r="H281" s="4"/>
      <c r="I281" s="4"/>
      <c r="J281" s="4"/>
    </row>
    <row r="282" spans="1:10" x14ac:dyDescent="0.25">
      <c r="A282" s="4"/>
      <c r="B282" s="4"/>
      <c r="C282" s="4"/>
      <c r="D282" s="4"/>
      <c r="E282" s="4"/>
      <c r="F282" s="4"/>
      <c r="G282" s="4"/>
      <c r="H282" s="4"/>
      <c r="I282" s="4"/>
      <c r="J282" s="4"/>
    </row>
    <row r="283" spans="1:10" x14ac:dyDescent="0.25">
      <c r="A283" s="4"/>
      <c r="B283" s="4"/>
      <c r="C283" s="4"/>
      <c r="D283" s="4"/>
      <c r="E283" s="4"/>
      <c r="F283" s="4"/>
      <c r="G283" s="4"/>
      <c r="H283" s="4"/>
      <c r="I283" s="4"/>
      <c r="J283" s="4"/>
    </row>
    <row r="284" spans="1:10" x14ac:dyDescent="0.25">
      <c r="A284" s="4"/>
      <c r="B284" s="4"/>
      <c r="C284" s="4"/>
      <c r="D284" s="4"/>
      <c r="E284" s="4"/>
      <c r="F284" s="4"/>
      <c r="G284" s="4"/>
      <c r="H284" s="4"/>
      <c r="I284" s="4"/>
      <c r="J284" s="4"/>
    </row>
    <row r="285" spans="1:10" x14ac:dyDescent="0.25">
      <c r="A285" s="4"/>
      <c r="B285" s="4"/>
      <c r="C285" s="4"/>
      <c r="D285" s="4"/>
      <c r="E285" s="4"/>
      <c r="F285" s="4"/>
      <c r="G285" s="4"/>
      <c r="H285" s="4"/>
      <c r="I285" s="4"/>
      <c r="J285" s="4"/>
    </row>
  </sheetData>
  <mergeCells count="87">
    <mergeCell ref="B8:K8"/>
    <mergeCell ref="A2:K2"/>
    <mergeCell ref="A3:K3"/>
    <mergeCell ref="A4:K4"/>
    <mergeCell ref="A5:K5"/>
    <mergeCell ref="A6:K6"/>
    <mergeCell ref="B40:K40"/>
    <mergeCell ref="B9:K9"/>
    <mergeCell ref="B10:K10"/>
    <mergeCell ref="B11:K11"/>
    <mergeCell ref="B12:J12"/>
    <mergeCell ref="E14:I14"/>
    <mergeCell ref="A16:K20"/>
    <mergeCell ref="B23:K23"/>
    <mergeCell ref="E29:I29"/>
    <mergeCell ref="A31:K35"/>
    <mergeCell ref="B38:K38"/>
    <mergeCell ref="B39:K39"/>
    <mergeCell ref="C69:K69"/>
    <mergeCell ref="E44:I44"/>
    <mergeCell ref="A46:K50"/>
    <mergeCell ref="C52:K52"/>
    <mergeCell ref="B53:K53"/>
    <mergeCell ref="B55:K55"/>
    <mergeCell ref="B56:K56"/>
    <mergeCell ref="E58:I58"/>
    <mergeCell ref="A60:K64"/>
    <mergeCell ref="C66:K66"/>
    <mergeCell ref="B67:K67"/>
    <mergeCell ref="C68:K68"/>
    <mergeCell ref="A100:K102"/>
    <mergeCell ref="E71:I71"/>
    <mergeCell ref="A73:K77"/>
    <mergeCell ref="B80:K80"/>
    <mergeCell ref="B81:K81"/>
    <mergeCell ref="B82:K82"/>
    <mergeCell ref="E83:I83"/>
    <mergeCell ref="A85:K89"/>
    <mergeCell ref="A91:K91"/>
    <mergeCell ref="B93:K93"/>
    <mergeCell ref="B95:K96"/>
    <mergeCell ref="E98:I98"/>
    <mergeCell ref="E133:I133"/>
    <mergeCell ref="C104:K104"/>
    <mergeCell ref="B105:K105"/>
    <mergeCell ref="B106:K106"/>
    <mergeCell ref="E110:I110"/>
    <mergeCell ref="A112:K116"/>
    <mergeCell ref="C118:K118"/>
    <mergeCell ref="E121:I121"/>
    <mergeCell ref="A123:K125"/>
    <mergeCell ref="D127:K127"/>
    <mergeCell ref="B128:K128"/>
    <mergeCell ref="B129:K129"/>
    <mergeCell ref="C166:K166"/>
    <mergeCell ref="A135:K139"/>
    <mergeCell ref="C141:K141"/>
    <mergeCell ref="B142:K142"/>
    <mergeCell ref="B143:K143"/>
    <mergeCell ref="B150:K150"/>
    <mergeCell ref="B151:K151"/>
    <mergeCell ref="E155:I155"/>
    <mergeCell ref="A157:K161"/>
    <mergeCell ref="E163:K163"/>
    <mergeCell ref="B164:K164"/>
    <mergeCell ref="C165:K165"/>
    <mergeCell ref="C178:K178"/>
    <mergeCell ref="C183:K183"/>
    <mergeCell ref="C184:K184"/>
    <mergeCell ref="C185:K185"/>
    <mergeCell ref="C167:K167"/>
    <mergeCell ref="C168:K168"/>
    <mergeCell ref="C169:K169"/>
    <mergeCell ref="C170:K170"/>
    <mergeCell ref="C186:K186"/>
    <mergeCell ref="C188:K188"/>
    <mergeCell ref="G189:K189"/>
    <mergeCell ref="G197:K197"/>
    <mergeCell ref="E209:I209"/>
    <mergeCell ref="A237:K237"/>
    <mergeCell ref="C187:K187"/>
    <mergeCell ref="A211:K218"/>
    <mergeCell ref="D220:K220"/>
    <mergeCell ref="A226:B226"/>
    <mergeCell ref="E228:I228"/>
    <mergeCell ref="A230:K234"/>
    <mergeCell ref="C236:I236"/>
  </mergeCells>
  <hyperlinks>
    <hyperlink ref="C226" r:id="rId1" xr:uid="{96E15BC9-8B53-46E5-A5C9-D469C58023D2}"/>
  </hyperlinks>
  <pageMargins left="0.25" right="0.25" top="0.75" bottom="0.75" header="0.3" footer="0.3"/>
  <pageSetup scale="55" orientation="portrait" horizontalDpi="300" r:id="rId2"/>
  <rowBreaks count="2" manualBreakCount="2">
    <brk id="77" max="27" man="1"/>
    <brk id="162" max="27" man="1"/>
  </rowBreaks>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M110"/>
  <sheetViews>
    <sheetView showGridLines="0" zoomScaleNormal="100" zoomScaleSheetLayoutView="120" workbookViewId="0">
      <selection activeCell="D101" sqref="D101:D102"/>
    </sheetView>
  </sheetViews>
  <sheetFormatPr defaultRowHeight="15" x14ac:dyDescent="0.25"/>
  <cols>
    <col min="3" max="3" width="9.140625" customWidth="1"/>
    <col min="9" max="9" width="10" customWidth="1"/>
    <col min="11" max="11" width="14" customWidth="1"/>
    <col min="12" max="12" width="10.42578125" customWidth="1"/>
    <col min="13" max="13" width="14.85546875" customWidth="1"/>
  </cols>
  <sheetData>
    <row r="1" spans="1:13" ht="3.75" customHeight="1" thickBot="1" x14ac:dyDescent="0.3">
      <c r="A1" s="1236"/>
      <c r="B1" s="1237"/>
      <c r="C1" s="1237"/>
      <c r="D1" s="1237"/>
      <c r="E1" s="1237"/>
      <c r="F1" s="1237"/>
      <c r="G1" s="1237"/>
      <c r="H1" s="1237"/>
      <c r="I1" s="1237"/>
      <c r="J1" s="1237"/>
      <c r="K1" s="1237"/>
      <c r="L1" s="1237"/>
      <c r="M1" s="1238"/>
    </row>
    <row r="2" spans="1:13" s="291" customFormat="1" ht="16.5" thickBot="1" x14ac:dyDescent="0.3">
      <c r="A2" s="415" t="s">
        <v>197</v>
      </c>
      <c r="B2" s="1239">
        <f>'Contact Info'!B3</f>
        <v>0</v>
      </c>
      <c r="C2" s="1239"/>
      <c r="D2" s="1240" t="s">
        <v>773</v>
      </c>
      <c r="E2" s="1240"/>
      <c r="F2" s="1240"/>
      <c r="G2" s="1239"/>
      <c r="H2" s="1239"/>
      <c r="I2" s="1239"/>
      <c r="J2" s="1239"/>
      <c r="K2" s="1239"/>
      <c r="L2" s="1239"/>
      <c r="M2" s="1239"/>
    </row>
    <row r="3" spans="1:13" ht="21.75" thickBot="1" x14ac:dyDescent="0.4">
      <c r="A3" s="1241" t="s">
        <v>774</v>
      </c>
      <c r="B3" s="1241"/>
      <c r="C3" s="1241"/>
      <c r="D3" s="1241"/>
      <c r="E3" s="1241"/>
      <c r="F3" s="1241"/>
      <c r="G3" s="1241"/>
      <c r="H3" s="1241"/>
      <c r="I3" s="1241"/>
      <c r="J3" s="1241"/>
      <c r="K3" s="1241"/>
      <c r="L3" s="1241"/>
      <c r="M3" s="1241"/>
    </row>
    <row r="4" spans="1:13" ht="35.1" customHeight="1" thickBot="1" x14ac:dyDescent="0.3">
      <c r="A4" s="1242" t="s">
        <v>876</v>
      </c>
      <c r="B4" s="1242"/>
      <c r="C4" s="1242"/>
      <c r="D4" s="1242"/>
      <c r="E4" s="1242"/>
      <c r="F4" s="1242"/>
      <c r="G4" s="1242"/>
      <c r="H4" s="1242"/>
      <c r="I4" s="1242"/>
      <c r="J4" s="1243" t="s">
        <v>775</v>
      </c>
      <c r="K4" s="1243"/>
      <c r="L4" s="1243" t="s">
        <v>776</v>
      </c>
      <c r="M4" s="1243"/>
    </row>
    <row r="5" spans="1:13" ht="18.75" customHeight="1" thickBot="1" x14ac:dyDescent="0.3">
      <c r="A5" s="1225" t="s">
        <v>877</v>
      </c>
      <c r="B5" s="1225"/>
      <c r="C5" s="1225"/>
      <c r="D5" s="1225"/>
      <c r="E5" s="1225"/>
      <c r="F5" s="1225"/>
      <c r="G5" s="1225"/>
      <c r="H5" s="1225"/>
      <c r="I5" s="1225"/>
      <c r="J5" s="1224"/>
      <c r="K5" s="1224"/>
      <c r="L5" s="1224"/>
      <c r="M5" s="1224"/>
    </row>
    <row r="6" spans="1:13" ht="18.75" customHeight="1" thickBot="1" x14ac:dyDescent="0.3">
      <c r="A6" s="1225" t="s">
        <v>777</v>
      </c>
      <c r="B6" s="1225"/>
      <c r="C6" s="1225"/>
      <c r="D6" s="1225"/>
      <c r="E6" s="1225"/>
      <c r="F6" s="1225"/>
      <c r="G6" s="1225"/>
      <c r="H6" s="1225"/>
      <c r="I6" s="1225"/>
      <c r="J6" s="1224"/>
      <c r="K6" s="1224"/>
      <c r="L6" s="1224"/>
      <c r="M6" s="1224"/>
    </row>
    <row r="7" spans="1:13" ht="18.75" customHeight="1" thickBot="1" x14ac:dyDescent="0.3">
      <c r="A7" s="1225" t="s">
        <v>397</v>
      </c>
      <c r="B7" s="1225"/>
      <c r="C7" s="1225"/>
      <c r="D7" s="1225"/>
      <c r="E7" s="1225"/>
      <c r="F7" s="1225"/>
      <c r="G7" s="1225"/>
      <c r="H7" s="1225"/>
      <c r="I7" s="1225"/>
      <c r="J7" s="1224"/>
      <c r="K7" s="1224"/>
      <c r="L7" s="1224"/>
      <c r="M7" s="1224"/>
    </row>
    <row r="8" spans="1:13" ht="18.75" customHeight="1" thickBot="1" x14ac:dyDescent="0.3">
      <c r="A8" s="1225" t="s">
        <v>892</v>
      </c>
      <c r="B8" s="1225"/>
      <c r="C8" s="1225"/>
      <c r="D8" s="1225"/>
      <c r="E8" s="1225"/>
      <c r="F8" s="1225"/>
      <c r="G8" s="1225"/>
      <c r="H8" s="1225"/>
      <c r="I8" s="1225"/>
      <c r="J8" s="1224"/>
      <c r="K8" s="1224"/>
      <c r="L8" s="1224"/>
      <c r="M8" s="1224"/>
    </row>
    <row r="9" spans="1:13" ht="18.75" customHeight="1" thickBot="1" x14ac:dyDescent="0.3">
      <c r="A9" s="1225" t="s">
        <v>878</v>
      </c>
      <c r="B9" s="1225"/>
      <c r="C9" s="1225"/>
      <c r="D9" s="1225"/>
      <c r="E9" s="1225"/>
      <c r="F9" s="1225"/>
      <c r="G9" s="1225"/>
      <c r="H9" s="1225"/>
      <c r="I9" s="1225"/>
      <c r="J9" s="1224"/>
      <c r="K9" s="1224"/>
      <c r="L9" s="1224"/>
      <c r="M9" s="1224"/>
    </row>
    <row r="10" spans="1:13" ht="18.75" customHeight="1" thickBot="1" x14ac:dyDescent="0.3">
      <c r="A10" s="1225" t="s">
        <v>403</v>
      </c>
      <c r="B10" s="1225"/>
      <c r="C10" s="1225"/>
      <c r="D10" s="1225"/>
      <c r="E10" s="1225"/>
      <c r="F10" s="1225"/>
      <c r="G10" s="1225"/>
      <c r="H10" s="1225"/>
      <c r="I10" s="1225"/>
      <c r="J10" s="1224"/>
      <c r="K10" s="1224"/>
      <c r="L10" s="1224"/>
      <c r="M10" s="1224"/>
    </row>
    <row r="11" spans="1:13" ht="16.5" thickBot="1" x14ac:dyDescent="0.3">
      <c r="A11" s="1216"/>
      <c r="B11" s="1217"/>
      <c r="C11" s="1217"/>
      <c r="D11" s="1217"/>
      <c r="E11" s="1217"/>
      <c r="F11" s="1217"/>
      <c r="G11" s="1217"/>
      <c r="H11" s="1217"/>
      <c r="I11" s="1217"/>
      <c r="J11" s="1217"/>
      <c r="K11" s="1217"/>
      <c r="L11" s="1217"/>
      <c r="M11" s="1218"/>
    </row>
    <row r="12" spans="1:13" ht="15.75" thickBot="1" x14ac:dyDescent="0.3">
      <c r="A12" s="1219" t="s">
        <v>873</v>
      </c>
      <c r="B12" s="1220"/>
      <c r="C12" s="1220"/>
      <c r="D12" s="1220"/>
      <c r="E12" s="1220"/>
      <c r="F12" s="1220"/>
      <c r="G12" s="1220"/>
      <c r="H12" s="1220"/>
      <c r="I12" s="1220"/>
      <c r="J12" s="1220"/>
      <c r="K12" s="1220"/>
      <c r="L12" s="1220"/>
      <c r="M12" s="1221"/>
    </row>
    <row r="13" spans="1:13" ht="15.75" thickBot="1" x14ac:dyDescent="0.3">
      <c r="A13" s="1219"/>
      <c r="B13" s="1220"/>
      <c r="C13" s="1220"/>
      <c r="D13" s="1220"/>
      <c r="E13" s="1220"/>
      <c r="F13" s="1220"/>
      <c r="G13" s="1220"/>
      <c r="H13" s="1220"/>
      <c r="I13" s="1220"/>
      <c r="J13" s="1220"/>
      <c r="K13" s="1220"/>
      <c r="L13" s="1220"/>
      <c r="M13" s="1221"/>
    </row>
    <row r="14" spans="1:13" ht="15.75" thickBot="1" x14ac:dyDescent="0.3">
      <c r="A14" s="1219"/>
      <c r="B14" s="1220"/>
      <c r="C14" s="1220"/>
      <c r="D14" s="1220"/>
      <c r="E14" s="1220"/>
      <c r="F14" s="1220"/>
      <c r="G14" s="1220"/>
      <c r="H14" s="1220"/>
      <c r="I14" s="1220"/>
      <c r="J14" s="1220"/>
      <c r="K14" s="1220"/>
      <c r="L14" s="1220"/>
      <c r="M14" s="1221"/>
    </row>
    <row r="15" spans="1:13" ht="15.75" thickBot="1" x14ac:dyDescent="0.3">
      <c r="A15" s="1222" t="s">
        <v>778</v>
      </c>
      <c r="B15" s="1222"/>
      <c r="C15" s="1222"/>
      <c r="D15" s="1222"/>
      <c r="E15" s="1222"/>
      <c r="F15" s="1222"/>
      <c r="G15" s="1222"/>
      <c r="H15" s="1222"/>
      <c r="I15" s="1222"/>
      <c r="J15" s="1222"/>
      <c r="K15" s="1222"/>
      <c r="L15" s="1222"/>
      <c r="M15" s="1222"/>
    </row>
    <row r="16" spans="1:13" ht="15.75" thickBot="1" x14ac:dyDescent="0.3">
      <c r="A16" s="1223" t="s">
        <v>779</v>
      </c>
      <c r="B16" s="1223"/>
      <c r="C16" s="1223"/>
      <c r="D16" s="1129" t="s">
        <v>24</v>
      </c>
      <c r="E16" s="1130"/>
      <c r="F16" s="1197"/>
      <c r="G16" s="1198"/>
      <c r="H16" s="1198"/>
      <c r="I16" s="1198"/>
      <c r="J16" s="1198"/>
      <c r="K16" s="1198"/>
      <c r="L16" s="1198"/>
      <c r="M16" s="1199"/>
    </row>
    <row r="17" spans="1:13" ht="15.75" thickBot="1" x14ac:dyDescent="0.3">
      <c r="A17" s="1223"/>
      <c r="B17" s="1223"/>
      <c r="C17" s="1223"/>
      <c r="D17" s="1131"/>
      <c r="E17" s="1132"/>
      <c r="F17" s="1200"/>
      <c r="G17" s="1201"/>
      <c r="H17" s="1201"/>
      <c r="I17" s="1201"/>
      <c r="J17" s="1201"/>
      <c r="K17" s="1201"/>
      <c r="L17" s="1201"/>
      <c r="M17" s="1202"/>
    </row>
    <row r="18" spans="1:13" ht="15.75" thickBot="1" x14ac:dyDescent="0.3">
      <c r="A18" s="410" t="s">
        <v>786</v>
      </c>
      <c r="B18" s="410" t="s">
        <v>881</v>
      </c>
      <c r="C18" s="410" t="s">
        <v>787</v>
      </c>
      <c r="D18" s="1226" t="s">
        <v>780</v>
      </c>
      <c r="E18" s="1226"/>
      <c r="F18" s="1226"/>
      <c r="G18" s="1226"/>
      <c r="H18" s="1226"/>
      <c r="I18" s="1226"/>
      <c r="J18" s="1226"/>
      <c r="K18" s="1226"/>
      <c r="L18" s="1226"/>
      <c r="M18" s="1226"/>
    </row>
    <row r="19" spans="1:13" ht="15.75" thickBot="1" x14ac:dyDescent="0.3">
      <c r="A19" s="392"/>
      <c r="B19" s="396"/>
      <c r="C19" s="392"/>
      <c r="D19" s="1226"/>
      <c r="E19" s="1226"/>
      <c r="F19" s="1226"/>
      <c r="G19" s="1226"/>
      <c r="H19" s="1226"/>
      <c r="I19" s="1226"/>
      <c r="J19" s="1226"/>
      <c r="K19" s="1226"/>
      <c r="L19" s="1226"/>
      <c r="M19" s="1226"/>
    </row>
    <row r="20" spans="1:13" ht="15.75" thickBot="1" x14ac:dyDescent="0.3">
      <c r="A20" s="1227" t="s">
        <v>875</v>
      </c>
      <c r="B20" s="1228"/>
      <c r="C20" s="1228"/>
      <c r="D20" s="1228"/>
      <c r="E20" s="1228"/>
      <c r="F20" s="1228"/>
      <c r="G20" s="1228"/>
      <c r="H20" s="1228"/>
      <c r="I20" s="1228"/>
      <c r="J20" s="1228"/>
      <c r="K20" s="1228"/>
      <c r="L20" s="1228"/>
      <c r="M20" s="1229"/>
    </row>
    <row r="21" spans="1:13" x14ac:dyDescent="0.25">
      <c r="A21" s="1185" t="s">
        <v>781</v>
      </c>
      <c r="B21" s="1186"/>
      <c r="C21" s="1230"/>
      <c r="D21" s="1129" t="s">
        <v>24</v>
      </c>
      <c r="E21" s="1130"/>
      <c r="F21" s="1197"/>
      <c r="G21" s="1198"/>
      <c r="H21" s="1198"/>
      <c r="I21" s="1198"/>
      <c r="J21" s="1198"/>
      <c r="K21" s="1198"/>
      <c r="L21" s="1198"/>
      <c r="M21" s="1199"/>
    </row>
    <row r="22" spans="1:13" ht="15.75" thickBot="1" x14ac:dyDescent="0.3">
      <c r="A22" s="1187"/>
      <c r="B22" s="1188"/>
      <c r="C22" s="1231"/>
      <c r="D22" s="1131"/>
      <c r="E22" s="1132"/>
      <c r="F22" s="1200"/>
      <c r="G22" s="1201"/>
      <c r="H22" s="1201"/>
      <c r="I22" s="1201"/>
      <c r="J22" s="1201"/>
      <c r="K22" s="1201"/>
      <c r="L22" s="1201"/>
      <c r="M22" s="1202"/>
    </row>
    <row r="23" spans="1:13" ht="15.75" thickBot="1" x14ac:dyDescent="0.3">
      <c r="A23" s="411" t="s">
        <v>786</v>
      </c>
      <c r="B23" s="411" t="s">
        <v>881</v>
      </c>
      <c r="C23" s="411" t="s">
        <v>787</v>
      </c>
      <c r="D23" s="1158" t="s">
        <v>923</v>
      </c>
      <c r="E23" s="1158"/>
      <c r="F23" s="1158"/>
      <c r="G23" s="1158"/>
      <c r="H23" s="1158"/>
      <c r="I23" s="1158"/>
      <c r="J23" s="1158"/>
      <c r="K23" s="1158"/>
      <c r="L23" s="1158"/>
      <c r="M23" s="1158"/>
    </row>
    <row r="24" spans="1:13" ht="15.75" thickBot="1" x14ac:dyDescent="0.3">
      <c r="A24" s="392"/>
      <c r="B24" s="396"/>
      <c r="C24" s="392"/>
      <c r="D24" s="1158"/>
      <c r="E24" s="1158"/>
      <c r="F24" s="1158"/>
      <c r="G24" s="1158"/>
      <c r="H24" s="1158"/>
      <c r="I24" s="1158"/>
      <c r="J24" s="1158"/>
      <c r="K24" s="1158"/>
      <c r="L24" s="1158"/>
      <c r="M24" s="1158"/>
    </row>
    <row r="25" spans="1:13" ht="15.75" thickBot="1" x14ac:dyDescent="0.3">
      <c r="A25" s="1120" t="s">
        <v>783</v>
      </c>
      <c r="B25" s="1121"/>
      <c r="C25" s="1121"/>
      <c r="D25" s="1121"/>
      <c r="E25" s="1121"/>
      <c r="F25" s="1121"/>
      <c r="G25" s="1121"/>
      <c r="H25" s="1121"/>
      <c r="I25" s="1121"/>
      <c r="J25" s="1121"/>
      <c r="K25" s="1121"/>
      <c r="L25" s="1121"/>
      <c r="M25" s="1122"/>
    </row>
    <row r="26" spans="1:13" x14ac:dyDescent="0.25">
      <c r="A26" s="1170" t="s">
        <v>784</v>
      </c>
      <c r="B26" s="1170"/>
      <c r="C26" s="1170"/>
      <c r="D26" s="1129" t="s">
        <v>24</v>
      </c>
      <c r="E26" s="1130"/>
      <c r="F26" s="1197"/>
      <c r="G26" s="1198"/>
      <c r="H26" s="1198"/>
      <c r="I26" s="1198"/>
      <c r="J26" s="1198"/>
      <c r="K26" s="1198"/>
      <c r="L26" s="1198"/>
      <c r="M26" s="1199"/>
    </row>
    <row r="27" spans="1:13" ht="15.75" thickBot="1" x14ac:dyDescent="0.3">
      <c r="A27" s="1171"/>
      <c r="B27" s="1171"/>
      <c r="C27" s="1171"/>
      <c r="D27" s="1131"/>
      <c r="E27" s="1132"/>
      <c r="F27" s="1200"/>
      <c r="G27" s="1201"/>
      <c r="H27" s="1201"/>
      <c r="I27" s="1201"/>
      <c r="J27" s="1201"/>
      <c r="K27" s="1201"/>
      <c r="L27" s="1201"/>
      <c r="M27" s="1202"/>
    </row>
    <row r="28" spans="1:13" ht="15.75" thickBot="1" x14ac:dyDescent="0.3">
      <c r="A28" s="410" t="s">
        <v>786</v>
      </c>
      <c r="B28" s="410" t="s">
        <v>129</v>
      </c>
      <c r="C28" s="410" t="s">
        <v>787</v>
      </c>
      <c r="D28" s="1184" t="s">
        <v>785</v>
      </c>
      <c r="E28" s="1184"/>
      <c r="F28" s="1184"/>
      <c r="G28" s="1184"/>
      <c r="H28" s="1184"/>
      <c r="I28" s="1184"/>
      <c r="J28" s="1184"/>
      <c r="K28" s="1184"/>
      <c r="L28" s="1184"/>
      <c r="M28" s="1184"/>
    </row>
    <row r="29" spans="1:13" ht="21" customHeight="1" thickBot="1" x14ac:dyDescent="0.3">
      <c r="A29" s="392"/>
      <c r="B29" s="392"/>
      <c r="C29" s="392"/>
      <c r="D29" s="1184"/>
      <c r="E29" s="1184"/>
      <c r="F29" s="1184"/>
      <c r="G29" s="1184"/>
      <c r="H29" s="1184"/>
      <c r="I29" s="1184"/>
      <c r="J29" s="1184"/>
      <c r="K29" s="1184"/>
      <c r="L29" s="1184"/>
      <c r="M29" s="1184"/>
    </row>
    <row r="30" spans="1:13" ht="15.75" customHeight="1" x14ac:dyDescent="0.25">
      <c r="A30" s="1203" t="s">
        <v>786</v>
      </c>
      <c r="B30" s="1203" t="s">
        <v>129</v>
      </c>
      <c r="C30" s="1203" t="s">
        <v>787</v>
      </c>
      <c r="D30" s="1205" t="s">
        <v>882</v>
      </c>
      <c r="E30" s="1206"/>
      <c r="F30" s="1206"/>
      <c r="G30" s="1206"/>
      <c r="H30" s="1206"/>
      <c r="I30" s="1206"/>
      <c r="J30" s="1206"/>
      <c r="K30" s="1206"/>
      <c r="L30" s="1206"/>
      <c r="M30" s="1207"/>
    </row>
    <row r="31" spans="1:13" ht="18.75" customHeight="1" thickBot="1" x14ac:dyDescent="0.3">
      <c r="A31" s="1204"/>
      <c r="B31" s="1204"/>
      <c r="C31" s="1204"/>
      <c r="D31" s="1208"/>
      <c r="E31" s="1209"/>
      <c r="F31" s="1209"/>
      <c r="G31" s="1209"/>
      <c r="H31" s="1209"/>
      <c r="I31" s="1209"/>
      <c r="J31" s="1209"/>
      <c r="K31" s="1209"/>
      <c r="L31" s="1209"/>
      <c r="M31" s="1210"/>
    </row>
    <row r="32" spans="1:13" x14ac:dyDescent="0.25">
      <c r="A32" s="1214"/>
      <c r="B32" s="1214"/>
      <c r="C32" s="1214"/>
      <c r="D32" s="1208"/>
      <c r="E32" s="1209"/>
      <c r="F32" s="1209"/>
      <c r="G32" s="1209"/>
      <c r="H32" s="1209"/>
      <c r="I32" s="1209"/>
      <c r="J32" s="1209"/>
      <c r="K32" s="1209"/>
      <c r="L32" s="1209"/>
      <c r="M32" s="1210"/>
    </row>
    <row r="33" spans="1:13" ht="18.75" customHeight="1" thickBot="1" x14ac:dyDescent="0.3">
      <c r="A33" s="1215"/>
      <c r="B33" s="1215"/>
      <c r="C33" s="1215"/>
      <c r="D33" s="1211"/>
      <c r="E33" s="1212"/>
      <c r="F33" s="1212"/>
      <c r="G33" s="1212"/>
      <c r="H33" s="1212"/>
      <c r="I33" s="1212"/>
      <c r="J33" s="1212"/>
      <c r="K33" s="1212"/>
      <c r="L33" s="1212"/>
      <c r="M33" s="1213"/>
    </row>
    <row r="34" spans="1:13" ht="15.75" thickBot="1" x14ac:dyDescent="0.3">
      <c r="A34" s="1107" t="s">
        <v>788</v>
      </c>
      <c r="B34" s="1108"/>
      <c r="C34" s="1108"/>
      <c r="D34" s="1108"/>
      <c r="E34" s="1108"/>
      <c r="F34" s="1108"/>
      <c r="G34" s="1108"/>
      <c r="H34" s="1108"/>
      <c r="I34" s="1108"/>
      <c r="J34" s="1108"/>
      <c r="K34" s="1108"/>
      <c r="L34" s="1108"/>
      <c r="M34" s="1109"/>
    </row>
    <row r="35" spans="1:13" x14ac:dyDescent="0.25">
      <c r="A35" s="1195" t="s">
        <v>789</v>
      </c>
      <c r="B35" s="1195"/>
      <c r="C35" s="1195"/>
      <c r="D35" s="1129" t="s">
        <v>24</v>
      </c>
      <c r="E35" s="1130"/>
      <c r="F35" s="1133"/>
      <c r="G35" s="1134"/>
      <c r="H35" s="1134"/>
      <c r="I35" s="1134"/>
      <c r="J35" s="1134"/>
      <c r="K35" s="1134"/>
      <c r="L35" s="1134"/>
      <c r="M35" s="1135"/>
    </row>
    <row r="36" spans="1:13" ht="15.75" thickBot="1" x14ac:dyDescent="0.3">
      <c r="A36" s="1196"/>
      <c r="B36" s="1196"/>
      <c r="C36" s="1196"/>
      <c r="D36" s="1131"/>
      <c r="E36" s="1132"/>
      <c r="F36" s="1136"/>
      <c r="G36" s="1137"/>
      <c r="H36" s="1137"/>
      <c r="I36" s="1137"/>
      <c r="J36" s="1137"/>
      <c r="K36" s="1137"/>
      <c r="L36" s="1137"/>
      <c r="M36" s="1138"/>
    </row>
    <row r="37" spans="1:13" ht="15.75" thickBot="1" x14ac:dyDescent="0.3">
      <c r="A37" s="411" t="s">
        <v>786</v>
      </c>
      <c r="B37" s="411" t="s">
        <v>129</v>
      </c>
      <c r="C37" s="411" t="s">
        <v>787</v>
      </c>
      <c r="D37" s="1158" t="s">
        <v>924</v>
      </c>
      <c r="E37" s="1158"/>
      <c r="F37" s="1158"/>
      <c r="G37" s="1158"/>
      <c r="H37" s="1158"/>
      <c r="I37" s="1158"/>
      <c r="J37" s="1158"/>
      <c r="K37" s="1158"/>
      <c r="L37" s="1158"/>
      <c r="M37" s="1158"/>
    </row>
    <row r="38" spans="1:13" ht="15.75" thickBot="1" x14ac:dyDescent="0.3">
      <c r="A38" s="392"/>
      <c r="B38" s="392"/>
      <c r="C38" s="392"/>
      <c r="D38" s="1158"/>
      <c r="E38" s="1158"/>
      <c r="F38" s="1158"/>
      <c r="G38" s="1158"/>
      <c r="H38" s="1158"/>
      <c r="I38" s="1158"/>
      <c r="J38" s="1158"/>
      <c r="K38" s="1158"/>
      <c r="L38" s="1158"/>
      <c r="M38" s="1158"/>
    </row>
    <row r="39" spans="1:13" ht="15.75" thickBot="1" x14ac:dyDescent="0.3">
      <c r="A39" s="411" t="s">
        <v>786</v>
      </c>
      <c r="B39" s="411" t="s">
        <v>129</v>
      </c>
      <c r="C39" s="411" t="s">
        <v>787</v>
      </c>
      <c r="D39" s="1158" t="s">
        <v>791</v>
      </c>
      <c r="E39" s="1158"/>
      <c r="F39" s="1158"/>
      <c r="G39" s="1158"/>
      <c r="H39" s="1158"/>
      <c r="I39" s="1158"/>
      <c r="J39" s="1158"/>
      <c r="K39" s="1158"/>
      <c r="L39" s="1158"/>
      <c r="M39" s="1158"/>
    </row>
    <row r="40" spans="1:13" ht="15.75" thickBot="1" x14ac:dyDescent="0.3">
      <c r="A40" s="392"/>
      <c r="B40" s="392"/>
      <c r="C40" s="392"/>
      <c r="D40" s="1158"/>
      <c r="E40" s="1158"/>
      <c r="F40" s="1158"/>
      <c r="G40" s="1158"/>
      <c r="H40" s="1158"/>
      <c r="I40" s="1158"/>
      <c r="J40" s="1158"/>
      <c r="K40" s="1158"/>
      <c r="L40" s="1158"/>
      <c r="M40" s="1158"/>
    </row>
    <row r="41" spans="1:13" ht="15.75" thickBot="1" x14ac:dyDescent="0.3">
      <c r="A41" s="411" t="s">
        <v>786</v>
      </c>
      <c r="B41" s="411" t="s">
        <v>129</v>
      </c>
      <c r="C41" s="411" t="s">
        <v>787</v>
      </c>
      <c r="D41" s="1158" t="s">
        <v>792</v>
      </c>
      <c r="E41" s="1158"/>
      <c r="F41" s="1158"/>
      <c r="G41" s="1158"/>
      <c r="H41" s="1158"/>
      <c r="I41" s="1158"/>
      <c r="J41" s="1158"/>
      <c r="K41" s="1158"/>
      <c r="L41" s="1158"/>
      <c r="M41" s="1158"/>
    </row>
    <row r="42" spans="1:13" ht="15.75" thickBot="1" x14ac:dyDescent="0.3">
      <c r="A42" s="392"/>
      <c r="B42" s="392"/>
      <c r="C42" s="392"/>
      <c r="D42" s="1158"/>
      <c r="E42" s="1158"/>
      <c r="F42" s="1158"/>
      <c r="G42" s="1158"/>
      <c r="H42" s="1158"/>
      <c r="I42" s="1158"/>
      <c r="J42" s="1158"/>
      <c r="K42" s="1158"/>
      <c r="L42" s="1158"/>
      <c r="M42" s="1158"/>
    </row>
    <row r="43" spans="1:13" ht="15.75" thickBot="1" x14ac:dyDescent="0.3">
      <c r="A43" s="1192" t="s">
        <v>793</v>
      </c>
      <c r="B43" s="1193"/>
      <c r="C43" s="1193"/>
      <c r="D43" s="1193"/>
      <c r="E43" s="1193"/>
      <c r="F43" s="1193"/>
      <c r="G43" s="1193"/>
      <c r="H43" s="1193"/>
      <c r="I43" s="1193"/>
      <c r="J43" s="1193"/>
      <c r="K43" s="1193"/>
      <c r="L43" s="1193"/>
      <c r="M43" s="1194"/>
    </row>
    <row r="44" spans="1:13" x14ac:dyDescent="0.25">
      <c r="A44" s="1170" t="s">
        <v>794</v>
      </c>
      <c r="B44" s="1170"/>
      <c r="C44" s="1170"/>
      <c r="D44" s="1129" t="s">
        <v>24</v>
      </c>
      <c r="E44" s="1130"/>
      <c r="F44" s="1133"/>
      <c r="G44" s="1134"/>
      <c r="H44" s="1134"/>
      <c r="I44" s="1134"/>
      <c r="J44" s="1134"/>
      <c r="K44" s="1134"/>
      <c r="L44" s="1134"/>
      <c r="M44" s="1135"/>
    </row>
    <row r="45" spans="1:13" ht="15.75" thickBot="1" x14ac:dyDescent="0.3">
      <c r="A45" s="1171"/>
      <c r="B45" s="1171"/>
      <c r="C45" s="1171"/>
      <c r="D45" s="1131"/>
      <c r="E45" s="1132"/>
      <c r="F45" s="1136"/>
      <c r="G45" s="1137"/>
      <c r="H45" s="1137"/>
      <c r="I45" s="1137"/>
      <c r="J45" s="1137"/>
      <c r="K45" s="1137"/>
      <c r="L45" s="1137"/>
      <c r="M45" s="1138"/>
    </row>
    <row r="46" spans="1:13" ht="15.75" thickBot="1" x14ac:dyDescent="0.3">
      <c r="A46" s="410" t="s">
        <v>786</v>
      </c>
      <c r="B46" s="410" t="s">
        <v>129</v>
      </c>
      <c r="C46" s="410" t="s">
        <v>787</v>
      </c>
      <c r="D46" s="1184" t="s">
        <v>795</v>
      </c>
      <c r="E46" s="1184"/>
      <c r="F46" s="1184"/>
      <c r="G46" s="1184"/>
      <c r="H46" s="1184"/>
      <c r="I46" s="1184"/>
      <c r="J46" s="1184"/>
      <c r="K46" s="1184"/>
      <c r="L46" s="1184"/>
      <c r="M46" s="1184"/>
    </row>
    <row r="47" spans="1:13" ht="15.75" thickBot="1" x14ac:dyDescent="0.3">
      <c r="A47" s="392"/>
      <c r="B47" s="392"/>
      <c r="C47" s="392"/>
      <c r="D47" s="1184"/>
      <c r="E47" s="1184"/>
      <c r="F47" s="1184"/>
      <c r="G47" s="1184"/>
      <c r="H47" s="1184"/>
      <c r="I47" s="1184"/>
      <c r="J47" s="1184"/>
      <c r="K47" s="1184"/>
      <c r="L47" s="1184"/>
      <c r="M47" s="1184"/>
    </row>
    <row r="48" spans="1:13" ht="15.75" thickBot="1" x14ac:dyDescent="0.3">
      <c r="A48" s="1107" t="s">
        <v>796</v>
      </c>
      <c r="B48" s="1108"/>
      <c r="C48" s="1108"/>
      <c r="D48" s="1108"/>
      <c r="E48" s="1108"/>
      <c r="F48" s="1108"/>
      <c r="G48" s="1108"/>
      <c r="H48" s="1108"/>
      <c r="I48" s="1108"/>
      <c r="J48" s="1108"/>
      <c r="K48" s="1108"/>
      <c r="L48" s="1108"/>
      <c r="M48" s="1109"/>
    </row>
    <row r="49" spans="1:13" ht="15" customHeight="1" x14ac:dyDescent="0.25">
      <c r="A49" s="1185" t="s">
        <v>883</v>
      </c>
      <c r="B49" s="1186"/>
      <c r="C49" s="1186"/>
      <c r="D49" s="1129" t="s">
        <v>24</v>
      </c>
      <c r="E49" s="1130"/>
      <c r="F49" s="1133"/>
      <c r="G49" s="1134"/>
      <c r="H49" s="1134"/>
      <c r="I49" s="1134"/>
      <c r="J49" s="1134"/>
      <c r="K49" s="1134"/>
      <c r="L49" s="1134"/>
      <c r="M49" s="1135"/>
    </row>
    <row r="50" spans="1:13" ht="15.75" thickBot="1" x14ac:dyDescent="0.3">
      <c r="A50" s="1187"/>
      <c r="B50" s="1188"/>
      <c r="C50" s="1188"/>
      <c r="D50" s="1131"/>
      <c r="E50" s="1132"/>
      <c r="F50" s="1136"/>
      <c r="G50" s="1137"/>
      <c r="H50" s="1137"/>
      <c r="I50" s="1137"/>
      <c r="J50" s="1137"/>
      <c r="K50" s="1137"/>
      <c r="L50" s="1137"/>
      <c r="M50" s="1138"/>
    </row>
    <row r="51" spans="1:13" ht="15.75" thickBot="1" x14ac:dyDescent="0.3">
      <c r="A51" s="393" t="s">
        <v>797</v>
      </c>
      <c r="B51" s="1189" t="s">
        <v>798</v>
      </c>
      <c r="C51" s="1189"/>
      <c r="D51" s="1190"/>
      <c r="E51" s="1190"/>
      <c r="F51" s="1190"/>
      <c r="G51" s="1190"/>
      <c r="H51" s="1190"/>
      <c r="I51" s="1190"/>
      <c r="J51" s="1190"/>
      <c r="K51" s="1190"/>
      <c r="L51" s="1190"/>
      <c r="M51" s="1191"/>
    </row>
    <row r="52" spans="1:13" ht="15.75" thickBot="1" x14ac:dyDescent="0.3">
      <c r="A52" s="411" t="s">
        <v>786</v>
      </c>
      <c r="B52" s="411" t="s">
        <v>129</v>
      </c>
      <c r="C52" s="411" t="s">
        <v>787</v>
      </c>
      <c r="D52" s="412" t="s">
        <v>914</v>
      </c>
      <c r="E52" s="397"/>
      <c r="F52" s="397"/>
      <c r="G52" s="397"/>
      <c r="H52" s="397"/>
      <c r="I52" s="397"/>
      <c r="J52" s="397"/>
      <c r="K52" s="397"/>
      <c r="L52" s="397"/>
      <c r="M52" s="398"/>
    </row>
    <row r="53" spans="1:13" ht="15.75" thickBot="1" x14ac:dyDescent="0.3">
      <c r="A53" s="392"/>
      <c r="B53" s="392"/>
      <c r="C53" s="392"/>
      <c r="D53" s="1176" t="s">
        <v>925</v>
      </c>
      <c r="E53" s="1177"/>
      <c r="F53" s="1177"/>
      <c r="G53" s="1177"/>
      <c r="H53" s="1177"/>
      <c r="I53" s="1177"/>
      <c r="J53" s="1177"/>
      <c r="K53" s="1177"/>
      <c r="L53" s="1177"/>
      <c r="M53" s="1178"/>
    </row>
    <row r="54" spans="1:13" ht="15.75" thickBot="1" x14ac:dyDescent="0.3">
      <c r="A54" s="411" t="s">
        <v>786</v>
      </c>
      <c r="B54" s="411" t="s">
        <v>129</v>
      </c>
      <c r="C54" s="411" t="s">
        <v>787</v>
      </c>
      <c r="D54" s="412" t="s">
        <v>938</v>
      </c>
      <c r="E54" s="394"/>
      <c r="F54" s="394"/>
      <c r="G54" s="394"/>
      <c r="H54" s="394"/>
      <c r="I54" s="394"/>
      <c r="J54" s="394"/>
      <c r="K54" s="394"/>
      <c r="L54" s="394"/>
      <c r="M54" s="395"/>
    </row>
    <row r="55" spans="1:13" ht="15.75" thickBot="1" x14ac:dyDescent="0.3">
      <c r="A55" s="392"/>
      <c r="B55" s="392"/>
      <c r="C55" s="392"/>
      <c r="D55" s="1179" t="s">
        <v>926</v>
      </c>
      <c r="E55" s="1180"/>
      <c r="F55" s="1180"/>
      <c r="G55" s="1180"/>
      <c r="H55" s="1180"/>
      <c r="I55" s="1180"/>
      <c r="J55" s="1180"/>
      <c r="K55" s="1180"/>
      <c r="L55" s="1180"/>
      <c r="M55" s="1181"/>
    </row>
    <row r="56" spans="1:13" ht="15.75" thickBot="1" x14ac:dyDescent="0.3">
      <c r="A56" s="413" t="s">
        <v>797</v>
      </c>
      <c r="B56" s="1182" t="s">
        <v>927</v>
      </c>
      <c r="C56" s="1182"/>
      <c r="D56" s="1182"/>
      <c r="E56" s="1182"/>
      <c r="F56" s="1182"/>
      <c r="G56" s="1182"/>
      <c r="H56" s="1182"/>
      <c r="I56" s="1182"/>
      <c r="J56" s="1182"/>
      <c r="K56" s="1182"/>
      <c r="L56" s="1182"/>
      <c r="M56" s="1183"/>
    </row>
    <row r="57" spans="1:13" ht="15.75" thickBot="1" x14ac:dyDescent="0.3">
      <c r="A57" s="411" t="s">
        <v>786</v>
      </c>
      <c r="B57" s="411" t="s">
        <v>129</v>
      </c>
      <c r="C57" s="411" t="s">
        <v>787</v>
      </c>
      <c r="D57" s="414" t="s">
        <v>915</v>
      </c>
      <c r="E57" s="399"/>
      <c r="F57" s="399"/>
      <c r="G57" s="399"/>
      <c r="H57" s="399"/>
      <c r="I57" s="399"/>
      <c r="J57" s="399"/>
      <c r="K57" s="399"/>
      <c r="L57" s="399"/>
      <c r="M57" s="400"/>
    </row>
    <row r="58" spans="1:13" ht="15.75" thickBot="1" x14ac:dyDescent="0.3">
      <c r="A58" s="392"/>
      <c r="B58" s="392"/>
      <c r="C58" s="392"/>
      <c r="D58" s="1176" t="s">
        <v>928</v>
      </c>
      <c r="E58" s="1177"/>
      <c r="F58" s="1177"/>
      <c r="G58" s="1177"/>
      <c r="H58" s="1177"/>
      <c r="I58" s="1177"/>
      <c r="J58" s="1177"/>
      <c r="K58" s="1177"/>
      <c r="L58" s="1177"/>
      <c r="M58" s="1178"/>
    </row>
    <row r="59" spans="1:13" ht="15.75" thickBot="1" x14ac:dyDescent="0.3">
      <c r="A59" s="411" t="s">
        <v>786</v>
      </c>
      <c r="B59" s="411" t="s">
        <v>129</v>
      </c>
      <c r="C59" s="411" t="s">
        <v>787</v>
      </c>
      <c r="D59" s="412" t="s">
        <v>916</v>
      </c>
      <c r="E59" s="394"/>
      <c r="F59" s="394"/>
      <c r="G59" s="394"/>
      <c r="H59" s="394"/>
      <c r="I59" s="394"/>
      <c r="J59" s="394"/>
      <c r="K59" s="394"/>
      <c r="L59" s="394"/>
      <c r="M59" s="395"/>
    </row>
    <row r="60" spans="1:13" ht="15.75" thickBot="1" x14ac:dyDescent="0.3">
      <c r="A60" s="392"/>
      <c r="B60" s="392"/>
      <c r="C60" s="392"/>
      <c r="D60" s="1176" t="s">
        <v>884</v>
      </c>
      <c r="E60" s="1177"/>
      <c r="F60" s="1177"/>
      <c r="G60" s="1177"/>
      <c r="H60" s="1177"/>
      <c r="I60" s="1177"/>
      <c r="J60" s="1177"/>
      <c r="K60" s="1177"/>
      <c r="L60" s="1177"/>
      <c r="M60" s="1178"/>
    </row>
    <row r="61" spans="1:13" ht="15.75" thickBot="1" x14ac:dyDescent="0.3">
      <c r="A61" s="411" t="s">
        <v>786</v>
      </c>
      <c r="B61" s="411" t="s">
        <v>129</v>
      </c>
      <c r="C61" s="411" t="s">
        <v>787</v>
      </c>
      <c r="D61" s="414" t="s">
        <v>917</v>
      </c>
      <c r="E61" s="399"/>
      <c r="F61" s="399"/>
      <c r="G61" s="399"/>
      <c r="H61" s="399"/>
      <c r="I61" s="399"/>
      <c r="J61" s="399"/>
      <c r="K61" s="399"/>
      <c r="L61" s="399"/>
      <c r="M61" s="400"/>
    </row>
    <row r="62" spans="1:13" ht="15.75" thickBot="1" x14ac:dyDescent="0.3">
      <c r="A62" s="392"/>
      <c r="B62" s="392"/>
      <c r="C62" s="392"/>
      <c r="D62" s="1176" t="s">
        <v>885</v>
      </c>
      <c r="E62" s="1177"/>
      <c r="F62" s="1177"/>
      <c r="G62" s="1177"/>
      <c r="H62" s="1177"/>
      <c r="I62" s="1177"/>
      <c r="J62" s="1177"/>
      <c r="K62" s="1177"/>
      <c r="L62" s="1177"/>
      <c r="M62" s="1178"/>
    </row>
    <row r="63" spans="1:13" x14ac:dyDescent="0.25">
      <c r="A63" s="1170" t="s">
        <v>801</v>
      </c>
      <c r="B63" s="1170"/>
      <c r="C63" s="1170"/>
      <c r="D63" s="1129" t="s">
        <v>24</v>
      </c>
      <c r="E63" s="1130"/>
      <c r="F63" s="1133"/>
      <c r="G63" s="1134"/>
      <c r="H63" s="1134"/>
      <c r="I63" s="1134"/>
      <c r="J63" s="1134"/>
      <c r="K63" s="1134"/>
      <c r="L63" s="1134"/>
      <c r="M63" s="1135"/>
    </row>
    <row r="64" spans="1:13" ht="15.75" thickBot="1" x14ac:dyDescent="0.3">
      <c r="A64" s="1171"/>
      <c r="B64" s="1171"/>
      <c r="C64" s="1171"/>
      <c r="D64" s="1131"/>
      <c r="E64" s="1132"/>
      <c r="F64" s="1136"/>
      <c r="G64" s="1137"/>
      <c r="H64" s="1137"/>
      <c r="I64" s="1137"/>
      <c r="J64" s="1137"/>
      <c r="K64" s="1137"/>
      <c r="L64" s="1137"/>
      <c r="M64" s="1138"/>
    </row>
    <row r="65" spans="1:13" ht="15.75" thickBot="1" x14ac:dyDescent="0.3">
      <c r="A65" s="410" t="s">
        <v>786</v>
      </c>
      <c r="B65" s="410" t="s">
        <v>129</v>
      </c>
      <c r="C65" s="410" t="s">
        <v>787</v>
      </c>
      <c r="D65" s="1172" t="s">
        <v>802</v>
      </c>
      <c r="E65" s="1152" t="s">
        <v>803</v>
      </c>
      <c r="F65" s="1152"/>
      <c r="G65" s="1152"/>
      <c r="H65" s="1152"/>
      <c r="I65" s="1152"/>
      <c r="J65" s="1152"/>
      <c r="K65" s="1152"/>
      <c r="L65" s="1152"/>
      <c r="M65" s="1174"/>
    </row>
    <row r="66" spans="1:13" ht="15.75" thickBot="1" x14ac:dyDescent="0.3">
      <c r="A66" s="392"/>
      <c r="B66" s="392"/>
      <c r="C66" s="392"/>
      <c r="D66" s="1173"/>
      <c r="E66" s="1153"/>
      <c r="F66" s="1153"/>
      <c r="G66" s="1153"/>
      <c r="H66" s="1153"/>
      <c r="I66" s="1153"/>
      <c r="J66" s="1153"/>
      <c r="K66" s="1153"/>
      <c r="L66" s="1153"/>
      <c r="M66" s="1175"/>
    </row>
    <row r="67" spans="1:13" ht="15.75" thickBot="1" x14ac:dyDescent="0.3">
      <c r="A67" s="410" t="s">
        <v>786</v>
      </c>
      <c r="B67" s="410" t="s">
        <v>129</v>
      </c>
      <c r="C67" s="410" t="s">
        <v>787</v>
      </c>
      <c r="D67" s="1172" t="s">
        <v>804</v>
      </c>
      <c r="E67" s="1110" t="s">
        <v>918</v>
      </c>
      <c r="F67" s="1110"/>
      <c r="G67" s="1110"/>
      <c r="H67" s="1110"/>
      <c r="I67" s="1110"/>
      <c r="J67" s="1110"/>
      <c r="K67" s="1110"/>
      <c r="L67" s="1110"/>
      <c r="M67" s="1111"/>
    </row>
    <row r="68" spans="1:13" ht="15.75" thickBot="1" x14ac:dyDescent="0.3">
      <c r="A68" s="392"/>
      <c r="B68" s="392"/>
      <c r="C68" s="392"/>
      <c r="D68" s="1173"/>
      <c r="E68" s="1112"/>
      <c r="F68" s="1112"/>
      <c r="G68" s="1112"/>
      <c r="H68" s="1112"/>
      <c r="I68" s="1112"/>
      <c r="J68" s="1112"/>
      <c r="K68" s="1112"/>
      <c r="L68" s="1112"/>
      <c r="M68" s="1113"/>
    </row>
    <row r="69" spans="1:13" ht="15.75" thickBot="1" x14ac:dyDescent="0.3">
      <c r="A69" s="1107" t="s">
        <v>805</v>
      </c>
      <c r="B69" s="1108"/>
      <c r="C69" s="1108"/>
      <c r="D69" s="1108"/>
      <c r="E69" s="1108"/>
      <c r="F69" s="1108"/>
      <c r="G69" s="1108"/>
      <c r="H69" s="1108"/>
      <c r="I69" s="1108"/>
      <c r="J69" s="1108"/>
      <c r="K69" s="1108"/>
      <c r="L69" s="1108"/>
      <c r="M69" s="1109"/>
    </row>
    <row r="70" spans="1:13" x14ac:dyDescent="0.25">
      <c r="A70" s="1165" t="s">
        <v>806</v>
      </c>
      <c r="B70" s="1165"/>
      <c r="C70" s="1165"/>
      <c r="D70" s="1129" t="s">
        <v>24</v>
      </c>
      <c r="E70" s="1130"/>
      <c r="F70" s="1133"/>
      <c r="G70" s="1134"/>
      <c r="H70" s="1134"/>
      <c r="I70" s="1134"/>
      <c r="J70" s="1134"/>
      <c r="K70" s="1134"/>
      <c r="L70" s="1134"/>
      <c r="M70" s="1135"/>
    </row>
    <row r="71" spans="1:13" ht="15.75" thickBot="1" x14ac:dyDescent="0.3">
      <c r="A71" s="1166"/>
      <c r="B71" s="1166"/>
      <c r="C71" s="1166"/>
      <c r="D71" s="1131"/>
      <c r="E71" s="1132"/>
      <c r="F71" s="1136"/>
      <c r="G71" s="1137"/>
      <c r="H71" s="1137"/>
      <c r="I71" s="1137"/>
      <c r="J71" s="1137"/>
      <c r="K71" s="1137"/>
      <c r="L71" s="1137"/>
      <c r="M71" s="1138"/>
    </row>
    <row r="72" spans="1:13" ht="15.75" thickBot="1" x14ac:dyDescent="0.3">
      <c r="A72" s="1167" t="s">
        <v>879</v>
      </c>
      <c r="B72" s="1168"/>
      <c r="C72" s="1168"/>
      <c r="D72" s="1168"/>
      <c r="E72" s="1168"/>
      <c r="F72" s="1168"/>
      <c r="G72" s="1168"/>
      <c r="H72" s="1168"/>
      <c r="I72" s="1168"/>
      <c r="J72" s="1168"/>
      <c r="K72" s="1168"/>
      <c r="L72" s="1168"/>
      <c r="M72" s="1169"/>
    </row>
    <row r="73" spans="1:13" ht="15.75" thickBot="1" x14ac:dyDescent="0.3">
      <c r="A73" s="411" t="s">
        <v>786</v>
      </c>
      <c r="B73" s="411" t="s">
        <v>129</v>
      </c>
      <c r="C73" s="411" t="s">
        <v>787</v>
      </c>
      <c r="D73" s="1158" t="s">
        <v>807</v>
      </c>
      <c r="E73" s="1158"/>
      <c r="F73" s="1158"/>
      <c r="G73" s="1158"/>
      <c r="H73" s="1158"/>
      <c r="I73" s="1158"/>
      <c r="J73" s="1158"/>
      <c r="K73" s="1158"/>
      <c r="L73" s="1158"/>
      <c r="M73" s="1158"/>
    </row>
    <row r="74" spans="1:13" ht="15.75" thickBot="1" x14ac:dyDescent="0.3">
      <c r="A74" s="392"/>
      <c r="B74" s="392"/>
      <c r="C74" s="392"/>
      <c r="D74" s="1158"/>
      <c r="E74" s="1158"/>
      <c r="F74" s="1158"/>
      <c r="G74" s="1158"/>
      <c r="H74" s="1158"/>
      <c r="I74" s="1158"/>
      <c r="J74" s="1158"/>
      <c r="K74" s="1158"/>
      <c r="L74" s="1158"/>
      <c r="M74" s="1158"/>
    </row>
    <row r="75" spans="1:13" ht="15.75" thickBot="1" x14ac:dyDescent="0.3">
      <c r="A75" s="411" t="s">
        <v>786</v>
      </c>
      <c r="B75" s="411" t="s">
        <v>129</v>
      </c>
      <c r="C75" s="411" t="s">
        <v>787</v>
      </c>
      <c r="D75" s="1158" t="s">
        <v>808</v>
      </c>
      <c r="E75" s="1158"/>
      <c r="F75" s="1158"/>
      <c r="G75" s="1158"/>
      <c r="H75" s="1158"/>
      <c r="I75" s="1158"/>
      <c r="J75" s="1158"/>
      <c r="K75" s="1158"/>
      <c r="L75" s="1158"/>
      <c r="M75" s="1158"/>
    </row>
    <row r="76" spans="1:13" ht="15.75" thickBot="1" x14ac:dyDescent="0.3">
      <c r="A76" s="392"/>
      <c r="B76" s="392"/>
      <c r="C76" s="392"/>
      <c r="D76" s="1158"/>
      <c r="E76" s="1158"/>
      <c r="F76" s="1158"/>
      <c r="G76" s="1158"/>
      <c r="H76" s="1158"/>
      <c r="I76" s="1158"/>
      <c r="J76" s="1158"/>
      <c r="K76" s="1158"/>
      <c r="L76" s="1158"/>
      <c r="M76" s="1158"/>
    </row>
    <row r="77" spans="1:13" ht="15.75" thickBot="1" x14ac:dyDescent="0.3">
      <c r="A77" s="1120" t="s">
        <v>809</v>
      </c>
      <c r="B77" s="1121"/>
      <c r="C77" s="1121"/>
      <c r="D77" s="1121"/>
      <c r="E77" s="1121"/>
      <c r="F77" s="1121"/>
      <c r="G77" s="1121"/>
      <c r="H77" s="1121"/>
      <c r="I77" s="1121"/>
      <c r="J77" s="1121"/>
      <c r="K77" s="1121"/>
      <c r="L77" s="1121"/>
      <c r="M77" s="1122"/>
    </row>
    <row r="78" spans="1:13" ht="15.75" thickBot="1" x14ac:dyDescent="0.3">
      <c r="A78" s="1120" t="s">
        <v>810</v>
      </c>
      <c r="B78" s="1121"/>
      <c r="C78" s="1121"/>
      <c r="D78" s="1121"/>
      <c r="E78" s="1121"/>
      <c r="F78" s="1121"/>
      <c r="G78" s="1121"/>
      <c r="H78" s="1121"/>
      <c r="I78" s="1121"/>
      <c r="J78" s="1121"/>
      <c r="K78" s="1121"/>
      <c r="L78" s="1121"/>
      <c r="M78" s="1122"/>
    </row>
    <row r="79" spans="1:13" ht="15" customHeight="1" x14ac:dyDescent="0.25">
      <c r="A79" s="1159" t="s">
        <v>886</v>
      </c>
      <c r="B79" s="1160"/>
      <c r="C79" s="1161"/>
      <c r="D79" s="1129" t="s">
        <v>24</v>
      </c>
      <c r="E79" s="1130"/>
      <c r="F79" s="1133"/>
      <c r="G79" s="1134"/>
      <c r="H79" s="1134"/>
      <c r="I79" s="1134"/>
      <c r="J79" s="1134"/>
      <c r="K79" s="1134"/>
      <c r="L79" s="1134"/>
      <c r="M79" s="1135"/>
    </row>
    <row r="80" spans="1:13" ht="15.75" thickBot="1" x14ac:dyDescent="0.3">
      <c r="A80" s="1162"/>
      <c r="B80" s="1163"/>
      <c r="C80" s="1164"/>
      <c r="D80" s="1131"/>
      <c r="E80" s="1132"/>
      <c r="F80" s="1136"/>
      <c r="G80" s="1137"/>
      <c r="H80" s="1137"/>
      <c r="I80" s="1137"/>
      <c r="J80" s="1137"/>
      <c r="K80" s="1137"/>
      <c r="L80" s="1137"/>
      <c r="M80" s="1138"/>
    </row>
    <row r="81" spans="1:13" ht="15.75" thickBot="1" x14ac:dyDescent="0.3">
      <c r="A81" s="410" t="s">
        <v>786</v>
      </c>
      <c r="B81" s="410" t="s">
        <v>129</v>
      </c>
      <c r="C81" s="410" t="s">
        <v>787</v>
      </c>
      <c r="D81" s="1150" t="s">
        <v>797</v>
      </c>
      <c r="E81" s="1152" t="s">
        <v>912</v>
      </c>
      <c r="F81" s="1152"/>
      <c r="G81" s="1152"/>
      <c r="H81" s="1154" t="s">
        <v>811</v>
      </c>
      <c r="I81" s="1154"/>
      <c r="J81" s="1154"/>
      <c r="K81" s="1154"/>
      <c r="L81" s="1154"/>
      <c r="M81" s="1155"/>
    </row>
    <row r="82" spans="1:13" ht="15.75" thickBot="1" x14ac:dyDescent="0.3">
      <c r="A82" s="392"/>
      <c r="B82" s="392"/>
      <c r="C82" s="392"/>
      <c r="D82" s="1151"/>
      <c r="E82" s="1153"/>
      <c r="F82" s="1153"/>
      <c r="G82" s="1153"/>
      <c r="H82" s="1156"/>
      <c r="I82" s="1156"/>
      <c r="J82" s="1156"/>
      <c r="K82" s="1156"/>
      <c r="L82" s="1156"/>
      <c r="M82" s="1157"/>
    </row>
    <row r="83" spans="1:13" ht="15.75" thickBot="1" x14ac:dyDescent="0.3">
      <c r="A83" s="410" t="s">
        <v>786</v>
      </c>
      <c r="B83" s="410" t="s">
        <v>129</v>
      </c>
      <c r="C83" s="410" t="s">
        <v>787</v>
      </c>
      <c r="D83" s="1150" t="s">
        <v>797</v>
      </c>
      <c r="E83" s="1152" t="s">
        <v>913</v>
      </c>
      <c r="F83" s="1152"/>
      <c r="G83" s="1152"/>
      <c r="H83" s="1154" t="s">
        <v>811</v>
      </c>
      <c r="I83" s="1154"/>
      <c r="J83" s="1154"/>
      <c r="K83" s="1154"/>
      <c r="L83" s="1154"/>
      <c r="M83" s="1155"/>
    </row>
    <row r="84" spans="1:13" ht="15.75" thickBot="1" x14ac:dyDescent="0.3">
      <c r="A84" s="392"/>
      <c r="B84" s="392"/>
      <c r="C84" s="392"/>
      <c r="D84" s="1151"/>
      <c r="E84" s="1153"/>
      <c r="F84" s="1153"/>
      <c r="G84" s="1153"/>
      <c r="H84" s="1156"/>
      <c r="I84" s="1156"/>
      <c r="J84" s="1156"/>
      <c r="K84" s="1156"/>
      <c r="L84" s="1156"/>
      <c r="M84" s="1157"/>
    </row>
    <row r="85" spans="1:13" ht="15.75" thickBot="1" x14ac:dyDescent="0.3">
      <c r="A85" s="410" t="s">
        <v>786</v>
      </c>
      <c r="B85" s="410" t="s">
        <v>129</v>
      </c>
      <c r="C85" s="410" t="s">
        <v>787</v>
      </c>
      <c r="D85" s="1150" t="s">
        <v>797</v>
      </c>
      <c r="E85" s="1152" t="s">
        <v>812</v>
      </c>
      <c r="F85" s="1152"/>
      <c r="G85" s="1152"/>
      <c r="H85" s="1152"/>
      <c r="I85" s="1152"/>
      <c r="J85" s="1152"/>
      <c r="K85" s="1152"/>
      <c r="L85" s="1154" t="s">
        <v>813</v>
      </c>
      <c r="M85" s="1155"/>
    </row>
    <row r="86" spans="1:13" ht="15.75" thickBot="1" x14ac:dyDescent="0.3">
      <c r="A86" s="392"/>
      <c r="B86" s="392"/>
      <c r="C86" s="392"/>
      <c r="D86" s="1151"/>
      <c r="E86" s="1153"/>
      <c r="F86" s="1153"/>
      <c r="G86" s="1153"/>
      <c r="H86" s="1153"/>
      <c r="I86" s="1153"/>
      <c r="J86" s="1153"/>
      <c r="K86" s="1153"/>
      <c r="L86" s="1156"/>
      <c r="M86" s="1157"/>
    </row>
    <row r="87" spans="1:13" ht="15.75" customHeight="1" thickBot="1" x14ac:dyDescent="0.3">
      <c r="A87" s="410" t="s">
        <v>786</v>
      </c>
      <c r="B87" s="410" t="s">
        <v>129</v>
      </c>
      <c r="C87" s="410" t="s">
        <v>787</v>
      </c>
      <c r="D87" s="1150" t="s">
        <v>797</v>
      </c>
      <c r="E87" s="1110" t="s">
        <v>887</v>
      </c>
      <c r="F87" s="1110"/>
      <c r="G87" s="1110"/>
      <c r="H87" s="1110"/>
      <c r="I87" s="1110"/>
      <c r="J87" s="1110"/>
      <c r="K87" s="1110"/>
      <c r="L87" s="1154" t="s">
        <v>815</v>
      </c>
      <c r="M87" s="1155"/>
    </row>
    <row r="88" spans="1:13" ht="15.75" thickBot="1" x14ac:dyDescent="0.3">
      <c r="A88" s="392"/>
      <c r="B88" s="392"/>
      <c r="C88" s="392"/>
      <c r="D88" s="1151"/>
      <c r="E88" s="1112"/>
      <c r="F88" s="1112"/>
      <c r="G88" s="1112"/>
      <c r="H88" s="1112"/>
      <c r="I88" s="1112"/>
      <c r="J88" s="1112"/>
      <c r="K88" s="1112"/>
      <c r="L88" s="1156"/>
      <c r="M88" s="1157"/>
    </row>
    <row r="89" spans="1:13" ht="15.75" thickBot="1" x14ac:dyDescent="0.3">
      <c r="A89" s="1139" t="s">
        <v>899</v>
      </c>
      <c r="B89" s="1140"/>
      <c r="C89" s="1140"/>
      <c r="D89" s="1140"/>
      <c r="E89" s="1140"/>
      <c r="F89" s="1140"/>
      <c r="G89" s="1140"/>
      <c r="H89" s="1140"/>
      <c r="I89" s="1140"/>
      <c r="J89" s="1140"/>
      <c r="K89" s="1140"/>
      <c r="L89" s="1140"/>
      <c r="M89" s="1141"/>
    </row>
    <row r="90" spans="1:13" x14ac:dyDescent="0.25">
      <c r="A90" s="1142" t="s">
        <v>816</v>
      </c>
      <c r="B90" s="1142"/>
      <c r="C90" s="1142"/>
      <c r="D90" s="1129" t="s">
        <v>24</v>
      </c>
      <c r="E90" s="1130"/>
      <c r="F90" s="1133"/>
      <c r="G90" s="1134"/>
      <c r="H90" s="1134"/>
      <c r="I90" s="1134"/>
      <c r="J90" s="1134"/>
      <c r="K90" s="1134"/>
      <c r="L90" s="1134"/>
      <c r="M90" s="1135"/>
    </row>
    <row r="91" spans="1:13" ht="15.75" thickBot="1" x14ac:dyDescent="0.3">
      <c r="A91" s="1143"/>
      <c r="B91" s="1143"/>
      <c r="C91" s="1143"/>
      <c r="D91" s="1131"/>
      <c r="E91" s="1132"/>
      <c r="F91" s="1136"/>
      <c r="G91" s="1137"/>
      <c r="H91" s="1137"/>
      <c r="I91" s="1137"/>
      <c r="J91" s="1137"/>
      <c r="K91" s="1137"/>
      <c r="L91" s="1137"/>
      <c r="M91" s="1138"/>
    </row>
    <row r="92" spans="1:13" x14ac:dyDescent="0.25">
      <c r="A92" s="1144" t="s">
        <v>929</v>
      </c>
      <c r="B92" s="1145"/>
      <c r="C92" s="1145"/>
      <c r="D92" s="1145"/>
      <c r="E92" s="1145"/>
      <c r="F92" s="1145"/>
      <c r="G92" s="1145"/>
      <c r="H92" s="1145"/>
      <c r="I92" s="1145"/>
      <c r="J92" s="1145"/>
      <c r="K92" s="1145"/>
      <c r="L92" s="1145"/>
      <c r="M92" s="1146"/>
    </row>
    <row r="93" spans="1:13" ht="15.75" thickBot="1" x14ac:dyDescent="0.3">
      <c r="A93" s="1147"/>
      <c r="B93" s="1148"/>
      <c r="C93" s="1148"/>
      <c r="D93" s="1148"/>
      <c r="E93" s="1148"/>
      <c r="F93" s="1148"/>
      <c r="G93" s="1148"/>
      <c r="H93" s="1148"/>
      <c r="I93" s="1148"/>
      <c r="J93" s="1148"/>
      <c r="K93" s="1148"/>
      <c r="L93" s="1148"/>
      <c r="M93" s="1149"/>
    </row>
    <row r="94" spans="1:13" ht="15.75" thickBot="1" x14ac:dyDescent="0.3">
      <c r="A94" s="411" t="s">
        <v>786</v>
      </c>
      <c r="B94" s="411" t="s">
        <v>129</v>
      </c>
      <c r="C94" s="411" t="s">
        <v>787</v>
      </c>
      <c r="D94" s="1114" t="s">
        <v>797</v>
      </c>
      <c r="E94" s="1116" t="s">
        <v>817</v>
      </c>
      <c r="F94" s="1116"/>
      <c r="G94" s="1116"/>
      <c r="H94" s="1116"/>
      <c r="I94" s="1116"/>
      <c r="J94" s="1116"/>
      <c r="K94" s="1116"/>
      <c r="L94" s="1116"/>
      <c r="M94" s="1117"/>
    </row>
    <row r="95" spans="1:13" ht="15.75" thickBot="1" x14ac:dyDescent="0.3">
      <c r="A95" s="392"/>
      <c r="B95" s="392"/>
      <c r="C95" s="392"/>
      <c r="D95" s="1115"/>
      <c r="E95" s="1118"/>
      <c r="F95" s="1118"/>
      <c r="G95" s="1118"/>
      <c r="H95" s="1118"/>
      <c r="I95" s="1118"/>
      <c r="J95" s="1118"/>
      <c r="K95" s="1118"/>
      <c r="L95" s="1118"/>
      <c r="M95" s="1119"/>
    </row>
    <row r="96" spans="1:13" ht="15.75" thickBot="1" x14ac:dyDescent="0.3">
      <c r="A96" s="411" t="s">
        <v>786</v>
      </c>
      <c r="B96" s="411" t="s">
        <v>129</v>
      </c>
      <c r="C96" s="411" t="s">
        <v>787</v>
      </c>
      <c r="D96" s="1114" t="s">
        <v>797</v>
      </c>
      <c r="E96" s="1116" t="s">
        <v>930</v>
      </c>
      <c r="F96" s="1116"/>
      <c r="G96" s="1116"/>
      <c r="H96" s="1116"/>
      <c r="I96" s="1116"/>
      <c r="J96" s="1116"/>
      <c r="K96" s="1116"/>
      <c r="L96" s="1116"/>
      <c r="M96" s="1117"/>
    </row>
    <row r="97" spans="1:13" ht="15.75" thickBot="1" x14ac:dyDescent="0.3">
      <c r="A97" s="392"/>
      <c r="B97" s="392"/>
      <c r="C97" s="392"/>
      <c r="D97" s="1115"/>
      <c r="E97" s="1118"/>
      <c r="F97" s="1118"/>
      <c r="G97" s="1118"/>
      <c r="H97" s="1118"/>
      <c r="I97" s="1118"/>
      <c r="J97" s="1118"/>
      <c r="K97" s="1118"/>
      <c r="L97" s="1118"/>
      <c r="M97" s="1119"/>
    </row>
    <row r="98" spans="1:13" ht="15.75" customHeight="1" thickBot="1" x14ac:dyDescent="0.3">
      <c r="A98" s="1120" t="s">
        <v>819</v>
      </c>
      <c r="B98" s="1121"/>
      <c r="C98" s="1121"/>
      <c r="D98" s="1121"/>
      <c r="E98" s="1121"/>
      <c r="F98" s="1121"/>
      <c r="G98" s="1121"/>
      <c r="H98" s="1121"/>
      <c r="I98" s="1121"/>
      <c r="J98" s="1121"/>
      <c r="K98" s="1121"/>
      <c r="L98" s="1121"/>
      <c r="M98" s="1122"/>
    </row>
    <row r="99" spans="1:13" ht="15" customHeight="1" x14ac:dyDescent="0.25">
      <c r="A99" s="1123" t="s">
        <v>889</v>
      </c>
      <c r="B99" s="1124"/>
      <c r="C99" s="1125"/>
      <c r="D99" s="1129" t="s">
        <v>24</v>
      </c>
      <c r="E99" s="1130"/>
      <c r="F99" s="1133"/>
      <c r="G99" s="1134"/>
      <c r="H99" s="1134"/>
      <c r="I99" s="1134"/>
      <c r="J99" s="1134"/>
      <c r="K99" s="1134"/>
      <c r="L99" s="1134"/>
      <c r="M99" s="1135"/>
    </row>
    <row r="100" spans="1:13" ht="15.75" thickBot="1" x14ac:dyDescent="0.3">
      <c r="A100" s="1126"/>
      <c r="B100" s="1127"/>
      <c r="C100" s="1128"/>
      <c r="D100" s="1131"/>
      <c r="E100" s="1132"/>
      <c r="F100" s="1136"/>
      <c r="G100" s="1137"/>
      <c r="H100" s="1137"/>
      <c r="I100" s="1137"/>
      <c r="J100" s="1137"/>
      <c r="K100" s="1137"/>
      <c r="L100" s="1137"/>
      <c r="M100" s="1138"/>
    </row>
    <row r="101" spans="1:13" ht="15.75" customHeight="1" thickBot="1" x14ac:dyDescent="0.3">
      <c r="A101" s="410" t="s">
        <v>786</v>
      </c>
      <c r="B101" s="410" t="s">
        <v>129</v>
      </c>
      <c r="C101" s="410" t="s">
        <v>787</v>
      </c>
      <c r="D101" s="1101" t="s">
        <v>820</v>
      </c>
      <c r="E101" s="1110" t="s">
        <v>939</v>
      </c>
      <c r="F101" s="1110"/>
      <c r="G101" s="1110"/>
      <c r="H101" s="1110"/>
      <c r="I101" s="1110"/>
      <c r="J101" s="1110"/>
      <c r="K101" s="1110"/>
      <c r="L101" s="1110"/>
      <c r="M101" s="1111"/>
    </row>
    <row r="102" spans="1:13" ht="33.75" customHeight="1" thickBot="1" x14ac:dyDescent="0.3">
      <c r="A102" s="392"/>
      <c r="B102" s="392"/>
      <c r="C102" s="392"/>
      <c r="D102" s="1102"/>
      <c r="E102" s="1112"/>
      <c r="F102" s="1112"/>
      <c r="G102" s="1112"/>
      <c r="H102" s="1112"/>
      <c r="I102" s="1112"/>
      <c r="J102" s="1112"/>
      <c r="K102" s="1112"/>
      <c r="L102" s="1112"/>
      <c r="M102" s="1113"/>
    </row>
    <row r="103" spans="1:13" ht="15" customHeight="1" thickBot="1" x14ac:dyDescent="0.3">
      <c r="A103" s="410" t="s">
        <v>786</v>
      </c>
      <c r="B103" s="410" t="s">
        <v>129</v>
      </c>
      <c r="C103" s="410" t="s">
        <v>787</v>
      </c>
      <c r="D103" s="1101" t="s">
        <v>821</v>
      </c>
      <c r="E103" s="1110" t="s">
        <v>941</v>
      </c>
      <c r="F103" s="1110"/>
      <c r="G103" s="1110"/>
      <c r="H103" s="1110"/>
      <c r="I103" s="1110"/>
      <c r="J103" s="1110"/>
      <c r="K103" s="1110"/>
      <c r="L103" s="1110"/>
      <c r="M103" s="1111"/>
    </row>
    <row r="104" spans="1:13" ht="49.5" customHeight="1" thickBot="1" x14ac:dyDescent="0.3">
      <c r="A104" s="392"/>
      <c r="B104" s="392"/>
      <c r="C104" s="392"/>
      <c r="D104" s="1102"/>
      <c r="E104" s="1112"/>
      <c r="F104" s="1112"/>
      <c r="G104" s="1112"/>
      <c r="H104" s="1112"/>
      <c r="I104" s="1112"/>
      <c r="J104" s="1112"/>
      <c r="K104" s="1112"/>
      <c r="L104" s="1112"/>
      <c r="M104" s="1113"/>
    </row>
    <row r="105" spans="1:13" ht="15.75" customHeight="1" thickBot="1" x14ac:dyDescent="0.3">
      <c r="A105" s="410" t="s">
        <v>786</v>
      </c>
      <c r="B105" s="410" t="s">
        <v>129</v>
      </c>
      <c r="C105" s="410" t="s">
        <v>787</v>
      </c>
      <c r="D105" s="1101" t="s">
        <v>822</v>
      </c>
      <c r="E105" s="1103" t="s">
        <v>823</v>
      </c>
      <c r="F105" s="1103"/>
      <c r="G105" s="1103"/>
      <c r="H105" s="1103"/>
      <c r="I105" s="1103"/>
      <c r="J105" s="1103"/>
      <c r="K105" s="1103"/>
      <c r="L105" s="1103"/>
      <c r="M105" s="1104"/>
    </row>
    <row r="106" spans="1:13" ht="21.75" customHeight="1" thickBot="1" x14ac:dyDescent="0.3">
      <c r="A106" s="392"/>
      <c r="B106" s="392"/>
      <c r="C106" s="392"/>
      <c r="D106" s="1102"/>
      <c r="E106" s="1105"/>
      <c r="F106" s="1105"/>
      <c r="G106" s="1105"/>
      <c r="H106" s="1105"/>
      <c r="I106" s="1105"/>
      <c r="J106" s="1105"/>
      <c r="K106" s="1105"/>
      <c r="L106" s="1105"/>
      <c r="M106" s="1106"/>
    </row>
    <row r="107" spans="1:13" ht="15.75" customHeight="1" thickBot="1" x14ac:dyDescent="0.3">
      <c r="A107" s="410" t="s">
        <v>786</v>
      </c>
      <c r="B107" s="410" t="s">
        <v>129</v>
      </c>
      <c r="C107" s="410" t="s">
        <v>787</v>
      </c>
      <c r="D107" s="1101" t="s">
        <v>890</v>
      </c>
      <c r="E107" s="1103" t="s">
        <v>891</v>
      </c>
      <c r="F107" s="1103"/>
      <c r="G107" s="1103"/>
      <c r="H107" s="1103"/>
      <c r="I107" s="1103"/>
      <c r="J107" s="1103"/>
      <c r="K107" s="1103"/>
      <c r="L107" s="1103"/>
      <c r="M107" s="1104"/>
    </row>
    <row r="108" spans="1:13" ht="33.75" customHeight="1" thickBot="1" x14ac:dyDescent="0.3">
      <c r="A108" s="392"/>
      <c r="B108" s="392"/>
      <c r="C108" s="392"/>
      <c r="D108" s="1102"/>
      <c r="E108" s="1105"/>
      <c r="F108" s="1105"/>
      <c r="G108" s="1105"/>
      <c r="H108" s="1105"/>
      <c r="I108" s="1105"/>
      <c r="J108" s="1105"/>
      <c r="K108" s="1105"/>
      <c r="L108" s="1105"/>
      <c r="M108" s="1106"/>
    </row>
    <row r="109" spans="1:13" ht="15.75" customHeight="1" thickBot="1" x14ac:dyDescent="0.3">
      <c r="A109" s="1107" t="s">
        <v>825</v>
      </c>
      <c r="B109" s="1108"/>
      <c r="C109" s="1108"/>
      <c r="D109" s="1108"/>
      <c r="E109" s="1108"/>
      <c r="F109" s="1108"/>
      <c r="G109" s="1108"/>
      <c r="H109" s="1108"/>
      <c r="I109" s="1108"/>
      <c r="J109" s="1108"/>
      <c r="K109" s="1108"/>
      <c r="L109" s="1108"/>
      <c r="M109" s="1109"/>
    </row>
    <row r="110" spans="1:13" ht="20.100000000000001" customHeight="1" thickBot="1" x14ac:dyDescent="0.3">
      <c r="A110" s="1232" t="s">
        <v>1023</v>
      </c>
      <c r="B110" s="1233"/>
      <c r="C110" s="450"/>
      <c r="D110" s="450"/>
      <c r="E110" s="450"/>
      <c r="F110" s="450"/>
      <c r="G110" s="450"/>
      <c r="H110" s="450"/>
      <c r="I110" s="450"/>
      <c r="J110" s="450"/>
      <c r="K110" s="453" t="s">
        <v>1022</v>
      </c>
      <c r="L110" s="1234"/>
      <c r="M110" s="1235"/>
    </row>
  </sheetData>
  <mergeCells count="129">
    <mergeCell ref="A110:B110"/>
    <mergeCell ref="L110:M110"/>
    <mergeCell ref="A5:I5"/>
    <mergeCell ref="J5:K5"/>
    <mergeCell ref="L5:M5"/>
    <mergeCell ref="A6:I6"/>
    <mergeCell ref="J6:K6"/>
    <mergeCell ref="L6:M6"/>
    <mergeCell ref="A1:M1"/>
    <mergeCell ref="B2:C2"/>
    <mergeCell ref="D2:F2"/>
    <mergeCell ref="G2:M2"/>
    <mergeCell ref="A3:M3"/>
    <mergeCell ref="A4:I4"/>
    <mergeCell ref="J4:K4"/>
    <mergeCell ref="L4:M4"/>
    <mergeCell ref="A9:I9"/>
    <mergeCell ref="J9:K9"/>
    <mergeCell ref="L9:M9"/>
    <mergeCell ref="A10:I10"/>
    <mergeCell ref="J10:K10"/>
    <mergeCell ref="L10:M10"/>
    <mergeCell ref="A7:I7"/>
    <mergeCell ref="J7:K7"/>
    <mergeCell ref="L7:M7"/>
    <mergeCell ref="A8:I8"/>
    <mergeCell ref="J8:K8"/>
    <mergeCell ref="L8:M8"/>
    <mergeCell ref="D18:M19"/>
    <mergeCell ref="A20:M20"/>
    <mergeCell ref="A21:C22"/>
    <mergeCell ref="D21:E22"/>
    <mergeCell ref="F21:M22"/>
    <mergeCell ref="D23:M24"/>
    <mergeCell ref="A11:M11"/>
    <mergeCell ref="A12:M14"/>
    <mergeCell ref="A15:M15"/>
    <mergeCell ref="A16:C17"/>
    <mergeCell ref="D16:E17"/>
    <mergeCell ref="F16:M17"/>
    <mergeCell ref="B32:B33"/>
    <mergeCell ref="C32:C33"/>
    <mergeCell ref="A34:M34"/>
    <mergeCell ref="A35:C36"/>
    <mergeCell ref="D35:E36"/>
    <mergeCell ref="F35:M36"/>
    <mergeCell ref="A25:M25"/>
    <mergeCell ref="A26:C27"/>
    <mergeCell ref="D26:E27"/>
    <mergeCell ref="F26:M27"/>
    <mergeCell ref="D28:M29"/>
    <mergeCell ref="A30:A31"/>
    <mergeCell ref="B30:B31"/>
    <mergeCell ref="C30:C31"/>
    <mergeCell ref="D30:M33"/>
    <mergeCell ref="A32:A33"/>
    <mergeCell ref="D46:M47"/>
    <mergeCell ref="A48:M48"/>
    <mergeCell ref="A49:C50"/>
    <mergeCell ref="D49:E50"/>
    <mergeCell ref="F49:M50"/>
    <mergeCell ref="B51:C51"/>
    <mergeCell ref="D51:M51"/>
    <mergeCell ref="D37:M38"/>
    <mergeCell ref="D39:M40"/>
    <mergeCell ref="D41:M42"/>
    <mergeCell ref="A43:M43"/>
    <mergeCell ref="A44:C45"/>
    <mergeCell ref="D44:E45"/>
    <mergeCell ref="F44:M45"/>
    <mergeCell ref="A63:C64"/>
    <mergeCell ref="D63:E64"/>
    <mergeCell ref="F63:M64"/>
    <mergeCell ref="D65:D66"/>
    <mergeCell ref="E65:M66"/>
    <mergeCell ref="D67:D68"/>
    <mergeCell ref="E67:M68"/>
    <mergeCell ref="D53:M53"/>
    <mergeCell ref="D55:M55"/>
    <mergeCell ref="B56:M56"/>
    <mergeCell ref="D58:M58"/>
    <mergeCell ref="D60:M60"/>
    <mergeCell ref="D62:M62"/>
    <mergeCell ref="D75:M76"/>
    <mergeCell ref="A77:M77"/>
    <mergeCell ref="A78:M78"/>
    <mergeCell ref="A79:C80"/>
    <mergeCell ref="D79:E80"/>
    <mergeCell ref="F79:M80"/>
    <mergeCell ref="A69:M69"/>
    <mergeCell ref="A70:C71"/>
    <mergeCell ref="D70:E71"/>
    <mergeCell ref="F70:M71"/>
    <mergeCell ref="A72:M72"/>
    <mergeCell ref="D73:M74"/>
    <mergeCell ref="D85:D86"/>
    <mergeCell ref="E85:K86"/>
    <mergeCell ref="L85:M86"/>
    <mergeCell ref="D87:D88"/>
    <mergeCell ref="E87:K88"/>
    <mergeCell ref="L87:M88"/>
    <mergeCell ref="D81:D82"/>
    <mergeCell ref="E81:G82"/>
    <mergeCell ref="H81:M82"/>
    <mergeCell ref="D83:D84"/>
    <mergeCell ref="E83:G84"/>
    <mergeCell ref="H83:M84"/>
    <mergeCell ref="D96:D97"/>
    <mergeCell ref="E96:M97"/>
    <mergeCell ref="A98:M98"/>
    <mergeCell ref="A99:C100"/>
    <mergeCell ref="D99:E100"/>
    <mergeCell ref="F99:M100"/>
    <mergeCell ref="A89:M89"/>
    <mergeCell ref="A90:C91"/>
    <mergeCell ref="D90:E91"/>
    <mergeCell ref="F90:M91"/>
    <mergeCell ref="A92:M93"/>
    <mergeCell ref="D94:D95"/>
    <mergeCell ref="E94:M95"/>
    <mergeCell ref="D107:D108"/>
    <mergeCell ref="E107:M108"/>
    <mergeCell ref="A109:M109"/>
    <mergeCell ref="D101:D102"/>
    <mergeCell ref="E101:M102"/>
    <mergeCell ref="D103:D104"/>
    <mergeCell ref="E103:M104"/>
    <mergeCell ref="D105:D106"/>
    <mergeCell ref="E105:M106"/>
  </mergeCells>
  <dataValidations count="4">
    <dataValidation allowBlank="1" showErrorMessage="1" sqref="A26:C27 A35:C36 A44:C45 A49:C50 A63:C64 A70:C71 A79:C80 A90:C91 A99:C100" xr:uid="{00000000-0002-0000-0E00-000000000000}"/>
    <dataValidation allowBlank="1" showErrorMessage="1" promptTitle="1. Mandatory-H&amp;S Items" prompt="Enter the cost(s) associated with H&amp;S amount listed on Work Order. " sqref="D16:M17 D21:M22 D26:M27 D35:M36 D44:M45 D49:M50 D63:M64 D70:M71 D79:M80 D90:M91 D99:M100" xr:uid="{00000000-0002-0000-0E00-000001000000}"/>
    <dataValidation allowBlank="1" showErrorMessage="1" promptTitle="1.-Mandatory- Health &amp; Safety " prompt="Enter the cost(s) associated with H&amp;S amount listed on Work Order. " sqref="A16:C17" xr:uid="{00000000-0002-0000-0E00-000002000000}"/>
    <dataValidation allowBlank="1" showErrorMessage="1" promptTitle="2.-Mandatory Light Emitting" prompt="Enter the cost(s) associated LED cost(s) listed on Work Order. " sqref="A21:C22" xr:uid="{00000000-0002-0000-0E00-000003000000}"/>
  </dataValidations>
  <hyperlinks>
    <hyperlink ref="D53" r:id="rId1" display="Attic Floors- Unconditoned Attic SWS " xr:uid="{00000000-0004-0000-0E00-000000000000}"/>
    <hyperlink ref="D55" r:id="rId2" display="Attic Floors- Unconditoned Attic SWS " xr:uid="{00000000-0004-0000-0E00-000001000000}"/>
    <hyperlink ref="D58" r:id="rId3" display="○ Attic Floors- Unconditoned Attic SWS " xr:uid="{00000000-0004-0000-0E00-000002000000}"/>
    <hyperlink ref="D62" r:id="rId4" display="            ○ Attic Knee Walls SWS" xr:uid="{00000000-0004-0000-0E00-000003000000}"/>
    <hyperlink ref="H81" r:id="rId5" xr:uid="{00000000-0004-0000-0E00-000004000000}"/>
    <hyperlink ref="H83" r:id="rId6" xr:uid="{00000000-0004-0000-0E00-000005000000}"/>
    <hyperlink ref="A20:M20" r:id="rId7" display="○WPN 22-7" xr:uid="{00000000-0004-0000-0E00-000006000000}"/>
    <hyperlink ref="D53:M53" r:id="rId8" display=" ○ Attic Floors- Unconditoned Attic SWS " xr:uid="{00000000-0004-0000-0E00-000007000000}"/>
    <hyperlink ref="D55:M55" r:id="rId9" display="○ Attic Floors- Unconditoned Attic SWS " xr:uid="{00000000-0004-0000-0E00-000008000000}"/>
    <hyperlink ref="D60:H60" r:id="rId10" display="            ○ Inaccessible Ceilings- Dense Pack SWS  " xr:uid="{00000000-0004-0000-0E00-000009000000}"/>
    <hyperlink ref="A34:M34" r:id="rId11" display="○ Air sealing SWS" xr:uid="{00000000-0004-0000-0E00-00000A000000}"/>
    <hyperlink ref="A25:M25" r:id="rId12" display="○ Lighting Replacement SWS" xr:uid="{00000000-0004-0000-0E00-00000B000000}"/>
    <hyperlink ref="A43:M43" r:id="rId13" display="○ Duct sealing SWS" xr:uid="{00000000-0004-0000-0E00-00000C000000}"/>
    <hyperlink ref="A48:M48" r:id="rId14" display="○ General Duct Insulation SWS" xr:uid="{00000000-0004-0000-0E00-00000D000000}"/>
    <hyperlink ref="A69:M69" r:id="rId15" display="○ Dense Pack Insulation SWS" xr:uid="{00000000-0004-0000-0E00-00000E000000}"/>
    <hyperlink ref="A77:M77" r:id="rId16" display="○ Floors SWS" xr:uid="{00000000-0004-0000-0E00-00000F000000}"/>
    <hyperlink ref="A78:M78" r:id="rId17" display="○ Ground Vapor Retarders SWS" xr:uid="{00000000-0004-0000-0E00-000010000000}"/>
    <hyperlink ref="L85:M86" r:id="rId18" display="Tank Insulation SWS " xr:uid="{00000000-0004-0000-0E00-000011000000}"/>
    <hyperlink ref="L87:M88" r:id="rId19" display="Pipe Insulation SWS" xr:uid="{00000000-0004-0000-0E00-000012000000}"/>
    <hyperlink ref="A98:M98" r:id="rId20" display="○ Refrigerator Replacement SWS " xr:uid="{00000000-0004-0000-0E00-000013000000}"/>
    <hyperlink ref="A109:M109" r:id="rId21" display="○ Heating &amp; Cooling: Equipment Installation SWS" xr:uid="{00000000-0004-0000-0E00-000014000000}"/>
  </hyperlinks>
  <printOptions horizontalCentered="1"/>
  <pageMargins left="0" right="0" top="0.25" bottom="0.25" header="0.05" footer="0.05"/>
  <pageSetup scale="77" orientation="portrait" horizontalDpi="300" r:id="rId22"/>
  <rowBreaks count="2" manualBreakCount="2">
    <brk id="62" max="12" man="1"/>
    <brk id="109" min="11" max="23" man="1"/>
  </rowBreaks>
  <drawing r:id="rId23"/>
  <legacyDrawing r:id="rId24"/>
  <mc:AlternateContent xmlns:mc="http://schemas.openxmlformats.org/markup-compatibility/2006">
    <mc:Choice Requires="x14">
      <controls>
        <mc:AlternateContent xmlns:mc="http://schemas.openxmlformats.org/markup-compatibility/2006">
          <mc:Choice Requires="x14">
            <control shapeId="35841" r:id="rId25" name="Check Box 1">
              <controlPr defaultSize="0" autoFill="0" autoLine="0" autoPict="0">
                <anchor moveWithCells="1">
                  <from>
                    <xdr:col>10</xdr:col>
                    <xdr:colOff>28575</xdr:colOff>
                    <xdr:row>4</xdr:row>
                    <xdr:rowOff>28575</xdr:rowOff>
                  </from>
                  <to>
                    <xdr:col>10</xdr:col>
                    <xdr:colOff>733425</xdr:colOff>
                    <xdr:row>4</xdr:row>
                    <xdr:rowOff>228600</xdr:rowOff>
                  </to>
                </anchor>
              </controlPr>
            </control>
          </mc:Choice>
        </mc:AlternateContent>
        <mc:AlternateContent xmlns:mc="http://schemas.openxmlformats.org/markup-compatibility/2006">
          <mc:Choice Requires="x14">
            <control shapeId="35842" r:id="rId26" name="Check Box 2">
              <controlPr defaultSize="0" autoFill="0" autoLine="0" autoPict="0">
                <anchor moveWithCells="1">
                  <from>
                    <xdr:col>12</xdr:col>
                    <xdr:colOff>28575</xdr:colOff>
                    <xdr:row>4</xdr:row>
                    <xdr:rowOff>9525</xdr:rowOff>
                  </from>
                  <to>
                    <xdr:col>12</xdr:col>
                    <xdr:colOff>752475</xdr:colOff>
                    <xdr:row>4</xdr:row>
                    <xdr:rowOff>219075</xdr:rowOff>
                  </to>
                </anchor>
              </controlPr>
            </control>
          </mc:Choice>
        </mc:AlternateContent>
        <mc:AlternateContent xmlns:mc="http://schemas.openxmlformats.org/markup-compatibility/2006">
          <mc:Choice Requires="x14">
            <control shapeId="35843" r:id="rId27" name="Check Box 3">
              <controlPr defaultSize="0" autoFill="0" autoLine="0" autoPict="0">
                <anchor moveWithCells="1">
                  <from>
                    <xdr:col>10</xdr:col>
                    <xdr:colOff>28575</xdr:colOff>
                    <xdr:row>5</xdr:row>
                    <xdr:rowOff>9525</xdr:rowOff>
                  </from>
                  <to>
                    <xdr:col>10</xdr:col>
                    <xdr:colOff>752475</xdr:colOff>
                    <xdr:row>5</xdr:row>
                    <xdr:rowOff>219075</xdr:rowOff>
                  </to>
                </anchor>
              </controlPr>
            </control>
          </mc:Choice>
        </mc:AlternateContent>
        <mc:AlternateContent xmlns:mc="http://schemas.openxmlformats.org/markup-compatibility/2006">
          <mc:Choice Requires="x14">
            <control shapeId="35844" r:id="rId28" name="Check Box 4">
              <controlPr defaultSize="0" autoFill="0" autoLine="0" autoPict="0">
                <anchor moveWithCells="1">
                  <from>
                    <xdr:col>12</xdr:col>
                    <xdr:colOff>28575</xdr:colOff>
                    <xdr:row>5</xdr:row>
                    <xdr:rowOff>28575</xdr:rowOff>
                  </from>
                  <to>
                    <xdr:col>12</xdr:col>
                    <xdr:colOff>752475</xdr:colOff>
                    <xdr:row>6</xdr:row>
                    <xdr:rowOff>0</xdr:rowOff>
                  </to>
                </anchor>
              </controlPr>
            </control>
          </mc:Choice>
        </mc:AlternateContent>
        <mc:AlternateContent xmlns:mc="http://schemas.openxmlformats.org/markup-compatibility/2006">
          <mc:Choice Requires="x14">
            <control shapeId="35845" r:id="rId29" name="Check Box 5">
              <controlPr defaultSize="0" autoFill="0" autoLine="0" autoPict="0">
                <anchor moveWithCells="1">
                  <from>
                    <xdr:col>10</xdr:col>
                    <xdr:colOff>28575</xdr:colOff>
                    <xdr:row>6</xdr:row>
                    <xdr:rowOff>9525</xdr:rowOff>
                  </from>
                  <to>
                    <xdr:col>10</xdr:col>
                    <xdr:colOff>752475</xdr:colOff>
                    <xdr:row>6</xdr:row>
                    <xdr:rowOff>219075</xdr:rowOff>
                  </to>
                </anchor>
              </controlPr>
            </control>
          </mc:Choice>
        </mc:AlternateContent>
        <mc:AlternateContent xmlns:mc="http://schemas.openxmlformats.org/markup-compatibility/2006">
          <mc:Choice Requires="x14">
            <control shapeId="35846" r:id="rId30" name="Check Box 6">
              <controlPr defaultSize="0" autoFill="0" autoLine="0" autoPict="0">
                <anchor moveWithCells="1">
                  <from>
                    <xdr:col>12</xdr:col>
                    <xdr:colOff>28575</xdr:colOff>
                    <xdr:row>6</xdr:row>
                    <xdr:rowOff>28575</xdr:rowOff>
                  </from>
                  <to>
                    <xdr:col>12</xdr:col>
                    <xdr:colOff>752475</xdr:colOff>
                    <xdr:row>6</xdr:row>
                    <xdr:rowOff>228600</xdr:rowOff>
                  </to>
                </anchor>
              </controlPr>
            </control>
          </mc:Choice>
        </mc:AlternateContent>
        <mc:AlternateContent xmlns:mc="http://schemas.openxmlformats.org/markup-compatibility/2006">
          <mc:Choice Requires="x14">
            <control shapeId="35847" r:id="rId31" name="Check Box 7">
              <controlPr defaultSize="0" autoFill="0" autoLine="0" autoPict="0">
                <anchor moveWithCells="1">
                  <from>
                    <xdr:col>10</xdr:col>
                    <xdr:colOff>28575</xdr:colOff>
                    <xdr:row>7</xdr:row>
                    <xdr:rowOff>28575</xdr:rowOff>
                  </from>
                  <to>
                    <xdr:col>10</xdr:col>
                    <xdr:colOff>733425</xdr:colOff>
                    <xdr:row>7</xdr:row>
                    <xdr:rowOff>228600</xdr:rowOff>
                  </to>
                </anchor>
              </controlPr>
            </control>
          </mc:Choice>
        </mc:AlternateContent>
        <mc:AlternateContent xmlns:mc="http://schemas.openxmlformats.org/markup-compatibility/2006">
          <mc:Choice Requires="x14">
            <control shapeId="35848" r:id="rId32" name="Check Box 8">
              <controlPr defaultSize="0" autoFill="0" autoLine="0" autoPict="0">
                <anchor moveWithCells="1">
                  <from>
                    <xdr:col>12</xdr:col>
                    <xdr:colOff>28575</xdr:colOff>
                    <xdr:row>7</xdr:row>
                    <xdr:rowOff>28575</xdr:rowOff>
                  </from>
                  <to>
                    <xdr:col>12</xdr:col>
                    <xdr:colOff>752475</xdr:colOff>
                    <xdr:row>8</xdr:row>
                    <xdr:rowOff>0</xdr:rowOff>
                  </to>
                </anchor>
              </controlPr>
            </control>
          </mc:Choice>
        </mc:AlternateContent>
        <mc:AlternateContent xmlns:mc="http://schemas.openxmlformats.org/markup-compatibility/2006">
          <mc:Choice Requires="x14">
            <control shapeId="35849" r:id="rId33" name="Check Box 9">
              <controlPr defaultSize="0" autoFill="0" autoLine="0" autoPict="0">
                <anchor moveWithCells="1">
                  <from>
                    <xdr:col>10</xdr:col>
                    <xdr:colOff>28575</xdr:colOff>
                    <xdr:row>8</xdr:row>
                    <xdr:rowOff>9525</xdr:rowOff>
                  </from>
                  <to>
                    <xdr:col>10</xdr:col>
                    <xdr:colOff>733425</xdr:colOff>
                    <xdr:row>8</xdr:row>
                    <xdr:rowOff>219075</xdr:rowOff>
                  </to>
                </anchor>
              </controlPr>
            </control>
          </mc:Choice>
        </mc:AlternateContent>
        <mc:AlternateContent xmlns:mc="http://schemas.openxmlformats.org/markup-compatibility/2006">
          <mc:Choice Requires="x14">
            <control shapeId="35850" r:id="rId34" name="Check Box 10">
              <controlPr defaultSize="0" autoFill="0" autoLine="0" autoPict="0">
                <anchor moveWithCells="1">
                  <from>
                    <xdr:col>12</xdr:col>
                    <xdr:colOff>28575</xdr:colOff>
                    <xdr:row>8</xdr:row>
                    <xdr:rowOff>28575</xdr:rowOff>
                  </from>
                  <to>
                    <xdr:col>12</xdr:col>
                    <xdr:colOff>752475</xdr:colOff>
                    <xdr:row>9</xdr:row>
                    <xdr:rowOff>9525</xdr:rowOff>
                  </to>
                </anchor>
              </controlPr>
            </control>
          </mc:Choice>
        </mc:AlternateContent>
        <mc:AlternateContent xmlns:mc="http://schemas.openxmlformats.org/markup-compatibility/2006">
          <mc:Choice Requires="x14">
            <control shapeId="35851" r:id="rId35" name="Check Box 11">
              <controlPr defaultSize="0" autoFill="0" autoLine="0" autoPict="0">
                <anchor moveWithCells="1">
                  <from>
                    <xdr:col>10</xdr:col>
                    <xdr:colOff>28575</xdr:colOff>
                    <xdr:row>9</xdr:row>
                    <xdr:rowOff>28575</xdr:rowOff>
                  </from>
                  <to>
                    <xdr:col>10</xdr:col>
                    <xdr:colOff>752475</xdr:colOff>
                    <xdr:row>10</xdr:row>
                    <xdr:rowOff>0</xdr:rowOff>
                  </to>
                </anchor>
              </controlPr>
            </control>
          </mc:Choice>
        </mc:AlternateContent>
        <mc:AlternateContent xmlns:mc="http://schemas.openxmlformats.org/markup-compatibility/2006">
          <mc:Choice Requires="x14">
            <control shapeId="35852" r:id="rId36" name="Check Box 12">
              <controlPr defaultSize="0" autoFill="0" autoLine="0" autoPict="0">
                <anchor moveWithCells="1">
                  <from>
                    <xdr:col>12</xdr:col>
                    <xdr:colOff>28575</xdr:colOff>
                    <xdr:row>9</xdr:row>
                    <xdr:rowOff>28575</xdr:rowOff>
                  </from>
                  <to>
                    <xdr:col>12</xdr:col>
                    <xdr:colOff>752475</xdr:colOff>
                    <xdr:row>10</xdr:row>
                    <xdr:rowOff>9525</xdr:rowOff>
                  </to>
                </anchor>
              </controlPr>
            </control>
          </mc:Choice>
        </mc:AlternateContent>
        <mc:AlternateContent xmlns:mc="http://schemas.openxmlformats.org/markup-compatibility/2006">
          <mc:Choice Requires="x14">
            <control shapeId="35853" r:id="rId37" name="Check Box 13">
              <controlPr defaultSize="0" autoFill="0" autoLine="0" autoPict="0">
                <anchor moveWithCells="1">
                  <from>
                    <xdr:col>0</xdr:col>
                    <xdr:colOff>200025</xdr:colOff>
                    <xdr:row>31</xdr:row>
                    <xdr:rowOff>85725</xdr:rowOff>
                  </from>
                  <to>
                    <xdr:col>0</xdr:col>
                    <xdr:colOff>504825</xdr:colOff>
                    <xdr:row>32</xdr:row>
                    <xdr:rowOff>152400</xdr:rowOff>
                  </to>
                </anchor>
              </controlPr>
            </control>
          </mc:Choice>
        </mc:AlternateContent>
        <mc:AlternateContent xmlns:mc="http://schemas.openxmlformats.org/markup-compatibility/2006">
          <mc:Choice Requires="x14">
            <control shapeId="35854" r:id="rId38" name="Check Box 14">
              <controlPr defaultSize="0" autoFill="0" autoLine="0" autoPict="0">
                <anchor moveWithCells="1">
                  <from>
                    <xdr:col>2</xdr:col>
                    <xdr:colOff>180975</xdr:colOff>
                    <xdr:row>31</xdr:row>
                    <xdr:rowOff>104775</xdr:rowOff>
                  </from>
                  <to>
                    <xdr:col>3</xdr:col>
                    <xdr:colOff>28575</xdr:colOff>
                    <xdr:row>32</xdr:row>
                    <xdr:rowOff>142875</xdr:rowOff>
                  </to>
                </anchor>
              </controlPr>
            </control>
          </mc:Choice>
        </mc:AlternateContent>
        <mc:AlternateContent xmlns:mc="http://schemas.openxmlformats.org/markup-compatibility/2006">
          <mc:Choice Requires="x14">
            <control shapeId="35855" r:id="rId39" name="Check Box 15">
              <controlPr defaultSize="0" autoFill="0" autoLine="0" autoPict="0">
                <anchor moveWithCells="1">
                  <from>
                    <xdr:col>1</xdr:col>
                    <xdr:colOff>190500</xdr:colOff>
                    <xdr:row>31</xdr:row>
                    <xdr:rowOff>104775</xdr:rowOff>
                  </from>
                  <to>
                    <xdr:col>1</xdr:col>
                    <xdr:colOff>419100</xdr:colOff>
                    <xdr:row>32</xdr:row>
                    <xdr:rowOff>142875</xdr:rowOff>
                  </to>
                </anchor>
              </controlPr>
            </control>
          </mc:Choice>
        </mc:AlternateContent>
        <mc:AlternateContent xmlns:mc="http://schemas.openxmlformats.org/markup-compatibility/2006">
          <mc:Choice Requires="x14">
            <control shapeId="35856" r:id="rId40" name="Check Box 16">
              <controlPr defaultSize="0" autoFill="0" autoLine="0" autoPict="0">
                <anchor moveWithCells="1">
                  <from>
                    <xdr:col>0</xdr:col>
                    <xdr:colOff>180975</xdr:colOff>
                    <xdr:row>38</xdr:row>
                    <xdr:rowOff>180975</xdr:rowOff>
                  </from>
                  <to>
                    <xdr:col>1</xdr:col>
                    <xdr:colOff>38100</xdr:colOff>
                    <xdr:row>40</xdr:row>
                    <xdr:rowOff>9525</xdr:rowOff>
                  </to>
                </anchor>
              </controlPr>
            </control>
          </mc:Choice>
        </mc:AlternateContent>
        <mc:AlternateContent xmlns:mc="http://schemas.openxmlformats.org/markup-compatibility/2006">
          <mc:Choice Requires="x14">
            <control shapeId="35857" r:id="rId41" name="Check Box 17">
              <controlPr defaultSize="0" autoFill="0" autoLine="0" autoPict="0">
                <anchor moveWithCells="1">
                  <from>
                    <xdr:col>2</xdr:col>
                    <xdr:colOff>180975</xdr:colOff>
                    <xdr:row>39</xdr:row>
                    <xdr:rowOff>0</xdr:rowOff>
                  </from>
                  <to>
                    <xdr:col>3</xdr:col>
                    <xdr:colOff>104775</xdr:colOff>
                    <xdr:row>40</xdr:row>
                    <xdr:rowOff>9525</xdr:rowOff>
                  </to>
                </anchor>
              </controlPr>
            </control>
          </mc:Choice>
        </mc:AlternateContent>
        <mc:AlternateContent xmlns:mc="http://schemas.openxmlformats.org/markup-compatibility/2006">
          <mc:Choice Requires="x14">
            <control shapeId="35858" r:id="rId42" name="Check Box 18">
              <controlPr defaultSize="0" autoFill="0" autoLine="0" autoPict="0">
                <anchor moveWithCells="1">
                  <from>
                    <xdr:col>1</xdr:col>
                    <xdr:colOff>200025</xdr:colOff>
                    <xdr:row>38</xdr:row>
                    <xdr:rowOff>190500</xdr:rowOff>
                  </from>
                  <to>
                    <xdr:col>2</xdr:col>
                    <xdr:colOff>104775</xdr:colOff>
                    <xdr:row>39</xdr:row>
                    <xdr:rowOff>180975</xdr:rowOff>
                  </to>
                </anchor>
              </controlPr>
            </control>
          </mc:Choice>
        </mc:AlternateContent>
        <mc:AlternateContent xmlns:mc="http://schemas.openxmlformats.org/markup-compatibility/2006">
          <mc:Choice Requires="x14">
            <control shapeId="35859" r:id="rId43" name="Check Box 19">
              <controlPr defaultSize="0" autoFill="0" autoLine="0" autoPict="0">
                <anchor moveWithCells="1">
                  <from>
                    <xdr:col>0</xdr:col>
                    <xdr:colOff>190500</xdr:colOff>
                    <xdr:row>41</xdr:row>
                    <xdr:rowOff>28575</xdr:rowOff>
                  </from>
                  <to>
                    <xdr:col>1</xdr:col>
                    <xdr:colOff>28575</xdr:colOff>
                    <xdr:row>41</xdr:row>
                    <xdr:rowOff>152400</xdr:rowOff>
                  </to>
                </anchor>
              </controlPr>
            </control>
          </mc:Choice>
        </mc:AlternateContent>
        <mc:AlternateContent xmlns:mc="http://schemas.openxmlformats.org/markup-compatibility/2006">
          <mc:Choice Requires="x14">
            <control shapeId="35860" r:id="rId44" name="Check Box 20">
              <controlPr defaultSize="0" autoFill="0" autoLine="0" autoPict="0">
                <anchor moveWithCells="1">
                  <from>
                    <xdr:col>2</xdr:col>
                    <xdr:colOff>190500</xdr:colOff>
                    <xdr:row>41</xdr:row>
                    <xdr:rowOff>0</xdr:rowOff>
                  </from>
                  <to>
                    <xdr:col>3</xdr:col>
                    <xdr:colOff>85725</xdr:colOff>
                    <xdr:row>42</xdr:row>
                    <xdr:rowOff>9525</xdr:rowOff>
                  </to>
                </anchor>
              </controlPr>
            </control>
          </mc:Choice>
        </mc:AlternateContent>
        <mc:AlternateContent xmlns:mc="http://schemas.openxmlformats.org/markup-compatibility/2006">
          <mc:Choice Requires="x14">
            <control shapeId="35861" r:id="rId45" name="Check Box 21">
              <controlPr defaultSize="0" autoFill="0" autoLine="0" autoPict="0">
                <anchor moveWithCells="1">
                  <from>
                    <xdr:col>1</xdr:col>
                    <xdr:colOff>219075</xdr:colOff>
                    <xdr:row>40</xdr:row>
                    <xdr:rowOff>180975</xdr:rowOff>
                  </from>
                  <to>
                    <xdr:col>2</xdr:col>
                    <xdr:colOff>104775</xdr:colOff>
                    <xdr:row>42</xdr:row>
                    <xdr:rowOff>9525</xdr:rowOff>
                  </to>
                </anchor>
              </controlPr>
            </control>
          </mc:Choice>
        </mc:AlternateContent>
        <mc:AlternateContent xmlns:mc="http://schemas.openxmlformats.org/markup-compatibility/2006">
          <mc:Choice Requires="x14">
            <control shapeId="35862" r:id="rId46" name="Check Box 22">
              <controlPr defaultSize="0" autoFill="0" autoLine="0" autoPict="0">
                <anchor moveWithCells="1">
                  <from>
                    <xdr:col>0</xdr:col>
                    <xdr:colOff>180975</xdr:colOff>
                    <xdr:row>17</xdr:row>
                    <xdr:rowOff>180975</xdr:rowOff>
                  </from>
                  <to>
                    <xdr:col>1</xdr:col>
                    <xdr:colOff>257175</xdr:colOff>
                    <xdr:row>19</xdr:row>
                    <xdr:rowOff>28575</xdr:rowOff>
                  </to>
                </anchor>
              </controlPr>
            </control>
          </mc:Choice>
        </mc:AlternateContent>
        <mc:AlternateContent xmlns:mc="http://schemas.openxmlformats.org/markup-compatibility/2006">
          <mc:Choice Requires="x14">
            <control shapeId="35863" r:id="rId47" name="Check Box 23">
              <controlPr defaultSize="0" autoFill="0" autoLine="0" autoPict="0">
                <anchor moveWithCells="1">
                  <from>
                    <xdr:col>1</xdr:col>
                    <xdr:colOff>190500</xdr:colOff>
                    <xdr:row>17</xdr:row>
                    <xdr:rowOff>190500</xdr:rowOff>
                  </from>
                  <to>
                    <xdr:col>2</xdr:col>
                    <xdr:colOff>104775</xdr:colOff>
                    <xdr:row>19</xdr:row>
                    <xdr:rowOff>0</xdr:rowOff>
                  </to>
                </anchor>
              </controlPr>
            </control>
          </mc:Choice>
        </mc:AlternateContent>
        <mc:AlternateContent xmlns:mc="http://schemas.openxmlformats.org/markup-compatibility/2006">
          <mc:Choice Requires="x14">
            <control shapeId="35864" r:id="rId48" name="Check Box 24">
              <controlPr defaultSize="0" autoFill="0" autoLine="0" autoPict="0">
                <anchor moveWithCells="1">
                  <from>
                    <xdr:col>2</xdr:col>
                    <xdr:colOff>180975</xdr:colOff>
                    <xdr:row>17</xdr:row>
                    <xdr:rowOff>180975</xdr:rowOff>
                  </from>
                  <to>
                    <xdr:col>3</xdr:col>
                    <xdr:colOff>257175</xdr:colOff>
                    <xdr:row>19</xdr:row>
                    <xdr:rowOff>28575</xdr:rowOff>
                  </to>
                </anchor>
              </controlPr>
            </control>
          </mc:Choice>
        </mc:AlternateContent>
        <mc:AlternateContent xmlns:mc="http://schemas.openxmlformats.org/markup-compatibility/2006">
          <mc:Choice Requires="x14">
            <control shapeId="35865" r:id="rId49" name="Check Box 25">
              <controlPr defaultSize="0" autoFill="0" autoLine="0" autoPict="0">
                <anchor moveWithCells="1">
                  <from>
                    <xdr:col>0</xdr:col>
                    <xdr:colOff>180975</xdr:colOff>
                    <xdr:row>36</xdr:row>
                    <xdr:rowOff>180975</xdr:rowOff>
                  </from>
                  <to>
                    <xdr:col>1</xdr:col>
                    <xdr:colOff>38100</xdr:colOff>
                    <xdr:row>38</xdr:row>
                    <xdr:rowOff>9525</xdr:rowOff>
                  </to>
                </anchor>
              </controlPr>
            </control>
          </mc:Choice>
        </mc:AlternateContent>
        <mc:AlternateContent xmlns:mc="http://schemas.openxmlformats.org/markup-compatibility/2006">
          <mc:Choice Requires="x14">
            <control shapeId="35866" r:id="rId50" name="Check Box 26">
              <controlPr defaultSize="0" autoFill="0" autoLine="0" autoPict="0">
                <anchor moveWithCells="1">
                  <from>
                    <xdr:col>2</xdr:col>
                    <xdr:colOff>180975</xdr:colOff>
                    <xdr:row>37</xdr:row>
                    <xdr:rowOff>0</xdr:rowOff>
                  </from>
                  <to>
                    <xdr:col>3</xdr:col>
                    <xdr:colOff>104775</xdr:colOff>
                    <xdr:row>38</xdr:row>
                    <xdr:rowOff>9525</xdr:rowOff>
                  </to>
                </anchor>
              </controlPr>
            </control>
          </mc:Choice>
        </mc:AlternateContent>
        <mc:AlternateContent xmlns:mc="http://schemas.openxmlformats.org/markup-compatibility/2006">
          <mc:Choice Requires="x14">
            <control shapeId="35867" r:id="rId51" name="Check Box 27">
              <controlPr defaultSize="0" autoFill="0" autoLine="0" autoPict="0">
                <anchor moveWithCells="1">
                  <from>
                    <xdr:col>1</xdr:col>
                    <xdr:colOff>200025</xdr:colOff>
                    <xdr:row>36</xdr:row>
                    <xdr:rowOff>190500</xdr:rowOff>
                  </from>
                  <to>
                    <xdr:col>2</xdr:col>
                    <xdr:colOff>104775</xdr:colOff>
                    <xdr:row>37</xdr:row>
                    <xdr:rowOff>180975</xdr:rowOff>
                  </to>
                </anchor>
              </controlPr>
            </control>
          </mc:Choice>
        </mc:AlternateContent>
        <mc:AlternateContent xmlns:mc="http://schemas.openxmlformats.org/markup-compatibility/2006">
          <mc:Choice Requires="x14">
            <control shapeId="35868" r:id="rId52" name="Check Box 28">
              <controlPr defaultSize="0" autoFill="0" autoLine="0" autoPict="0">
                <anchor moveWithCells="1">
                  <from>
                    <xdr:col>0</xdr:col>
                    <xdr:colOff>190500</xdr:colOff>
                    <xdr:row>46</xdr:row>
                    <xdr:rowOff>28575</xdr:rowOff>
                  </from>
                  <to>
                    <xdr:col>1</xdr:col>
                    <xdr:colOff>28575</xdr:colOff>
                    <xdr:row>46</xdr:row>
                    <xdr:rowOff>152400</xdr:rowOff>
                  </to>
                </anchor>
              </controlPr>
            </control>
          </mc:Choice>
        </mc:AlternateContent>
        <mc:AlternateContent xmlns:mc="http://schemas.openxmlformats.org/markup-compatibility/2006">
          <mc:Choice Requires="x14">
            <control shapeId="35869" r:id="rId53" name="Check Box 29">
              <controlPr defaultSize="0" autoFill="0" autoLine="0" autoPict="0">
                <anchor moveWithCells="1">
                  <from>
                    <xdr:col>2</xdr:col>
                    <xdr:colOff>190500</xdr:colOff>
                    <xdr:row>46</xdr:row>
                    <xdr:rowOff>0</xdr:rowOff>
                  </from>
                  <to>
                    <xdr:col>3</xdr:col>
                    <xdr:colOff>85725</xdr:colOff>
                    <xdr:row>47</xdr:row>
                    <xdr:rowOff>9525</xdr:rowOff>
                  </to>
                </anchor>
              </controlPr>
            </control>
          </mc:Choice>
        </mc:AlternateContent>
        <mc:AlternateContent xmlns:mc="http://schemas.openxmlformats.org/markup-compatibility/2006">
          <mc:Choice Requires="x14">
            <control shapeId="35870" r:id="rId54" name="Check Box 30">
              <controlPr defaultSize="0" autoFill="0" autoLine="0" autoPict="0">
                <anchor moveWithCells="1">
                  <from>
                    <xdr:col>1</xdr:col>
                    <xdr:colOff>219075</xdr:colOff>
                    <xdr:row>45</xdr:row>
                    <xdr:rowOff>180975</xdr:rowOff>
                  </from>
                  <to>
                    <xdr:col>2</xdr:col>
                    <xdr:colOff>104775</xdr:colOff>
                    <xdr:row>47</xdr:row>
                    <xdr:rowOff>9525</xdr:rowOff>
                  </to>
                </anchor>
              </controlPr>
            </control>
          </mc:Choice>
        </mc:AlternateContent>
        <mc:AlternateContent xmlns:mc="http://schemas.openxmlformats.org/markup-compatibility/2006">
          <mc:Choice Requires="x14">
            <control shapeId="35871" r:id="rId55" name="Check Box 31">
              <controlPr defaultSize="0" autoFill="0" autoLine="0" autoPict="0">
                <anchor moveWithCells="1">
                  <from>
                    <xdr:col>0</xdr:col>
                    <xdr:colOff>180975</xdr:colOff>
                    <xdr:row>28</xdr:row>
                    <xdr:rowOff>0</xdr:rowOff>
                  </from>
                  <to>
                    <xdr:col>0</xdr:col>
                    <xdr:colOff>485775</xdr:colOff>
                    <xdr:row>28</xdr:row>
                    <xdr:rowOff>257175</xdr:rowOff>
                  </to>
                </anchor>
              </controlPr>
            </control>
          </mc:Choice>
        </mc:AlternateContent>
        <mc:AlternateContent xmlns:mc="http://schemas.openxmlformats.org/markup-compatibility/2006">
          <mc:Choice Requires="x14">
            <control shapeId="35872" r:id="rId56" name="Check Box 32">
              <controlPr defaultSize="0" autoFill="0" autoLine="0" autoPict="0">
                <anchor moveWithCells="1">
                  <from>
                    <xdr:col>2</xdr:col>
                    <xdr:colOff>190500</xdr:colOff>
                    <xdr:row>28</xdr:row>
                    <xdr:rowOff>28575</xdr:rowOff>
                  </from>
                  <to>
                    <xdr:col>3</xdr:col>
                    <xdr:colOff>28575</xdr:colOff>
                    <xdr:row>28</xdr:row>
                    <xdr:rowOff>257175</xdr:rowOff>
                  </to>
                </anchor>
              </controlPr>
            </control>
          </mc:Choice>
        </mc:AlternateContent>
        <mc:AlternateContent xmlns:mc="http://schemas.openxmlformats.org/markup-compatibility/2006">
          <mc:Choice Requires="x14">
            <control shapeId="35873" r:id="rId57" name="Check Box 33">
              <controlPr defaultSize="0" autoFill="0" autoLine="0" autoPict="0">
                <anchor moveWithCells="1">
                  <from>
                    <xdr:col>1</xdr:col>
                    <xdr:colOff>219075</xdr:colOff>
                    <xdr:row>28</xdr:row>
                    <xdr:rowOff>28575</xdr:rowOff>
                  </from>
                  <to>
                    <xdr:col>2</xdr:col>
                    <xdr:colOff>9525</xdr:colOff>
                    <xdr:row>28</xdr:row>
                    <xdr:rowOff>238125</xdr:rowOff>
                  </to>
                </anchor>
              </controlPr>
            </control>
          </mc:Choice>
        </mc:AlternateContent>
        <mc:AlternateContent xmlns:mc="http://schemas.openxmlformats.org/markup-compatibility/2006">
          <mc:Choice Requires="x14">
            <control shapeId="35874" r:id="rId58" name="Check Box 34">
              <controlPr defaultSize="0" autoFill="0" autoLine="0" autoPict="0">
                <anchor moveWithCells="1">
                  <from>
                    <xdr:col>0</xdr:col>
                    <xdr:colOff>180975</xdr:colOff>
                    <xdr:row>22</xdr:row>
                    <xdr:rowOff>180975</xdr:rowOff>
                  </from>
                  <to>
                    <xdr:col>1</xdr:col>
                    <xdr:colOff>257175</xdr:colOff>
                    <xdr:row>24</xdr:row>
                    <xdr:rowOff>28575</xdr:rowOff>
                  </to>
                </anchor>
              </controlPr>
            </control>
          </mc:Choice>
        </mc:AlternateContent>
        <mc:AlternateContent xmlns:mc="http://schemas.openxmlformats.org/markup-compatibility/2006">
          <mc:Choice Requires="x14">
            <control shapeId="35875" r:id="rId59" name="Check Box 35">
              <controlPr defaultSize="0" autoFill="0" autoLine="0" autoPict="0">
                <anchor moveWithCells="1">
                  <from>
                    <xdr:col>1</xdr:col>
                    <xdr:colOff>190500</xdr:colOff>
                    <xdr:row>22</xdr:row>
                    <xdr:rowOff>190500</xdr:rowOff>
                  </from>
                  <to>
                    <xdr:col>2</xdr:col>
                    <xdr:colOff>104775</xdr:colOff>
                    <xdr:row>24</xdr:row>
                    <xdr:rowOff>0</xdr:rowOff>
                  </to>
                </anchor>
              </controlPr>
            </control>
          </mc:Choice>
        </mc:AlternateContent>
        <mc:AlternateContent xmlns:mc="http://schemas.openxmlformats.org/markup-compatibility/2006">
          <mc:Choice Requires="x14">
            <control shapeId="35876" r:id="rId60" name="Check Box 36">
              <controlPr defaultSize="0" autoFill="0" autoLine="0" autoPict="0">
                <anchor moveWithCells="1">
                  <from>
                    <xdr:col>2</xdr:col>
                    <xdr:colOff>180975</xdr:colOff>
                    <xdr:row>22</xdr:row>
                    <xdr:rowOff>180975</xdr:rowOff>
                  </from>
                  <to>
                    <xdr:col>3</xdr:col>
                    <xdr:colOff>257175</xdr:colOff>
                    <xdr:row>24</xdr:row>
                    <xdr:rowOff>28575</xdr:rowOff>
                  </to>
                </anchor>
              </controlPr>
            </control>
          </mc:Choice>
        </mc:AlternateContent>
        <mc:AlternateContent xmlns:mc="http://schemas.openxmlformats.org/markup-compatibility/2006">
          <mc:Choice Requires="x14">
            <control shapeId="35877" r:id="rId61" name="Check Box 37">
              <controlPr defaultSize="0" autoFill="0" autoLine="0" autoPict="0">
                <anchor moveWithCells="1">
                  <from>
                    <xdr:col>0</xdr:col>
                    <xdr:colOff>190500</xdr:colOff>
                    <xdr:row>52</xdr:row>
                    <xdr:rowOff>28575</xdr:rowOff>
                  </from>
                  <to>
                    <xdr:col>1</xdr:col>
                    <xdr:colOff>28575</xdr:colOff>
                    <xdr:row>52</xdr:row>
                    <xdr:rowOff>152400</xdr:rowOff>
                  </to>
                </anchor>
              </controlPr>
            </control>
          </mc:Choice>
        </mc:AlternateContent>
        <mc:AlternateContent xmlns:mc="http://schemas.openxmlformats.org/markup-compatibility/2006">
          <mc:Choice Requires="x14">
            <control shapeId="35878" r:id="rId62" name="Check Box 38">
              <controlPr defaultSize="0" autoFill="0" autoLine="0" autoPict="0">
                <anchor moveWithCells="1">
                  <from>
                    <xdr:col>2</xdr:col>
                    <xdr:colOff>190500</xdr:colOff>
                    <xdr:row>52</xdr:row>
                    <xdr:rowOff>0</xdr:rowOff>
                  </from>
                  <to>
                    <xdr:col>3</xdr:col>
                    <xdr:colOff>85725</xdr:colOff>
                    <xdr:row>53</xdr:row>
                    <xdr:rowOff>9525</xdr:rowOff>
                  </to>
                </anchor>
              </controlPr>
            </control>
          </mc:Choice>
        </mc:AlternateContent>
        <mc:AlternateContent xmlns:mc="http://schemas.openxmlformats.org/markup-compatibility/2006">
          <mc:Choice Requires="x14">
            <control shapeId="35879" r:id="rId63" name="Check Box 39">
              <controlPr defaultSize="0" autoFill="0" autoLine="0" autoPict="0">
                <anchor moveWithCells="1">
                  <from>
                    <xdr:col>1</xdr:col>
                    <xdr:colOff>219075</xdr:colOff>
                    <xdr:row>51</xdr:row>
                    <xdr:rowOff>180975</xdr:rowOff>
                  </from>
                  <to>
                    <xdr:col>2</xdr:col>
                    <xdr:colOff>104775</xdr:colOff>
                    <xdr:row>53</xdr:row>
                    <xdr:rowOff>9525</xdr:rowOff>
                  </to>
                </anchor>
              </controlPr>
            </control>
          </mc:Choice>
        </mc:AlternateContent>
        <mc:AlternateContent xmlns:mc="http://schemas.openxmlformats.org/markup-compatibility/2006">
          <mc:Choice Requires="x14">
            <control shapeId="35880" r:id="rId64" name="Check Box 40">
              <controlPr defaultSize="0" autoFill="0" autoLine="0" autoPict="0">
                <anchor moveWithCells="1">
                  <from>
                    <xdr:col>0</xdr:col>
                    <xdr:colOff>190500</xdr:colOff>
                    <xdr:row>54</xdr:row>
                    <xdr:rowOff>28575</xdr:rowOff>
                  </from>
                  <to>
                    <xdr:col>1</xdr:col>
                    <xdr:colOff>28575</xdr:colOff>
                    <xdr:row>54</xdr:row>
                    <xdr:rowOff>152400</xdr:rowOff>
                  </to>
                </anchor>
              </controlPr>
            </control>
          </mc:Choice>
        </mc:AlternateContent>
        <mc:AlternateContent xmlns:mc="http://schemas.openxmlformats.org/markup-compatibility/2006">
          <mc:Choice Requires="x14">
            <control shapeId="35881" r:id="rId65" name="Check Box 41">
              <controlPr defaultSize="0" autoFill="0" autoLine="0" autoPict="0">
                <anchor moveWithCells="1">
                  <from>
                    <xdr:col>2</xdr:col>
                    <xdr:colOff>200025</xdr:colOff>
                    <xdr:row>53</xdr:row>
                    <xdr:rowOff>180975</xdr:rowOff>
                  </from>
                  <to>
                    <xdr:col>3</xdr:col>
                    <xdr:colOff>104775</xdr:colOff>
                    <xdr:row>54</xdr:row>
                    <xdr:rowOff>190500</xdr:rowOff>
                  </to>
                </anchor>
              </controlPr>
            </control>
          </mc:Choice>
        </mc:AlternateContent>
        <mc:AlternateContent xmlns:mc="http://schemas.openxmlformats.org/markup-compatibility/2006">
          <mc:Choice Requires="x14">
            <control shapeId="35882" r:id="rId66" name="Check Box 42">
              <controlPr defaultSize="0" autoFill="0" autoLine="0" autoPict="0">
                <anchor moveWithCells="1">
                  <from>
                    <xdr:col>1</xdr:col>
                    <xdr:colOff>219075</xdr:colOff>
                    <xdr:row>53</xdr:row>
                    <xdr:rowOff>180975</xdr:rowOff>
                  </from>
                  <to>
                    <xdr:col>2</xdr:col>
                    <xdr:colOff>104775</xdr:colOff>
                    <xdr:row>55</xdr:row>
                    <xdr:rowOff>9525</xdr:rowOff>
                  </to>
                </anchor>
              </controlPr>
            </control>
          </mc:Choice>
        </mc:AlternateContent>
        <mc:AlternateContent xmlns:mc="http://schemas.openxmlformats.org/markup-compatibility/2006">
          <mc:Choice Requires="x14">
            <control shapeId="35883" r:id="rId67" name="Check Box 43">
              <controlPr defaultSize="0" autoFill="0" autoLine="0" autoPict="0">
                <anchor moveWithCells="1">
                  <from>
                    <xdr:col>0</xdr:col>
                    <xdr:colOff>190500</xdr:colOff>
                    <xdr:row>57</xdr:row>
                    <xdr:rowOff>28575</xdr:rowOff>
                  </from>
                  <to>
                    <xdr:col>1</xdr:col>
                    <xdr:colOff>28575</xdr:colOff>
                    <xdr:row>57</xdr:row>
                    <xdr:rowOff>152400</xdr:rowOff>
                  </to>
                </anchor>
              </controlPr>
            </control>
          </mc:Choice>
        </mc:AlternateContent>
        <mc:AlternateContent xmlns:mc="http://schemas.openxmlformats.org/markup-compatibility/2006">
          <mc:Choice Requires="x14">
            <control shapeId="35884" r:id="rId68" name="Check Box 44">
              <controlPr defaultSize="0" autoFill="0" autoLine="0" autoPict="0">
                <anchor moveWithCells="1">
                  <from>
                    <xdr:col>2</xdr:col>
                    <xdr:colOff>190500</xdr:colOff>
                    <xdr:row>57</xdr:row>
                    <xdr:rowOff>0</xdr:rowOff>
                  </from>
                  <to>
                    <xdr:col>3</xdr:col>
                    <xdr:colOff>85725</xdr:colOff>
                    <xdr:row>58</xdr:row>
                    <xdr:rowOff>9525</xdr:rowOff>
                  </to>
                </anchor>
              </controlPr>
            </control>
          </mc:Choice>
        </mc:AlternateContent>
        <mc:AlternateContent xmlns:mc="http://schemas.openxmlformats.org/markup-compatibility/2006">
          <mc:Choice Requires="x14">
            <control shapeId="35885" r:id="rId69" name="Check Box 45">
              <controlPr defaultSize="0" autoFill="0" autoLine="0" autoPict="0">
                <anchor moveWithCells="1">
                  <from>
                    <xdr:col>1</xdr:col>
                    <xdr:colOff>219075</xdr:colOff>
                    <xdr:row>56</xdr:row>
                    <xdr:rowOff>180975</xdr:rowOff>
                  </from>
                  <to>
                    <xdr:col>2</xdr:col>
                    <xdr:colOff>104775</xdr:colOff>
                    <xdr:row>58</xdr:row>
                    <xdr:rowOff>9525</xdr:rowOff>
                  </to>
                </anchor>
              </controlPr>
            </control>
          </mc:Choice>
        </mc:AlternateContent>
        <mc:AlternateContent xmlns:mc="http://schemas.openxmlformats.org/markup-compatibility/2006">
          <mc:Choice Requires="x14">
            <control shapeId="35886" r:id="rId70" name="Check Box 46">
              <controlPr defaultSize="0" autoFill="0" autoLine="0" autoPict="0">
                <anchor moveWithCells="1">
                  <from>
                    <xdr:col>0</xdr:col>
                    <xdr:colOff>190500</xdr:colOff>
                    <xdr:row>59</xdr:row>
                    <xdr:rowOff>28575</xdr:rowOff>
                  </from>
                  <to>
                    <xdr:col>1</xdr:col>
                    <xdr:colOff>28575</xdr:colOff>
                    <xdr:row>59</xdr:row>
                    <xdr:rowOff>152400</xdr:rowOff>
                  </to>
                </anchor>
              </controlPr>
            </control>
          </mc:Choice>
        </mc:AlternateContent>
        <mc:AlternateContent xmlns:mc="http://schemas.openxmlformats.org/markup-compatibility/2006">
          <mc:Choice Requires="x14">
            <control shapeId="35887" r:id="rId71" name="Check Box 47">
              <controlPr defaultSize="0" autoFill="0" autoLine="0" autoPict="0">
                <anchor moveWithCells="1">
                  <from>
                    <xdr:col>2</xdr:col>
                    <xdr:colOff>180975</xdr:colOff>
                    <xdr:row>58</xdr:row>
                    <xdr:rowOff>190500</xdr:rowOff>
                  </from>
                  <to>
                    <xdr:col>3</xdr:col>
                    <xdr:colOff>76200</xdr:colOff>
                    <xdr:row>60</xdr:row>
                    <xdr:rowOff>0</xdr:rowOff>
                  </to>
                </anchor>
              </controlPr>
            </control>
          </mc:Choice>
        </mc:AlternateContent>
        <mc:AlternateContent xmlns:mc="http://schemas.openxmlformats.org/markup-compatibility/2006">
          <mc:Choice Requires="x14">
            <control shapeId="35888" r:id="rId72" name="Check Box 48">
              <controlPr defaultSize="0" autoFill="0" autoLine="0" autoPict="0">
                <anchor moveWithCells="1">
                  <from>
                    <xdr:col>1</xdr:col>
                    <xdr:colOff>219075</xdr:colOff>
                    <xdr:row>58</xdr:row>
                    <xdr:rowOff>180975</xdr:rowOff>
                  </from>
                  <to>
                    <xdr:col>2</xdr:col>
                    <xdr:colOff>104775</xdr:colOff>
                    <xdr:row>60</xdr:row>
                    <xdr:rowOff>9525</xdr:rowOff>
                  </to>
                </anchor>
              </controlPr>
            </control>
          </mc:Choice>
        </mc:AlternateContent>
        <mc:AlternateContent xmlns:mc="http://schemas.openxmlformats.org/markup-compatibility/2006">
          <mc:Choice Requires="x14">
            <control shapeId="35889" r:id="rId73" name="Check Box 49">
              <controlPr defaultSize="0" autoFill="0" autoLine="0" autoPict="0">
                <anchor moveWithCells="1">
                  <from>
                    <xdr:col>0</xdr:col>
                    <xdr:colOff>190500</xdr:colOff>
                    <xdr:row>61</xdr:row>
                    <xdr:rowOff>28575</xdr:rowOff>
                  </from>
                  <to>
                    <xdr:col>1</xdr:col>
                    <xdr:colOff>28575</xdr:colOff>
                    <xdr:row>61</xdr:row>
                    <xdr:rowOff>152400</xdr:rowOff>
                  </to>
                </anchor>
              </controlPr>
            </control>
          </mc:Choice>
        </mc:AlternateContent>
        <mc:AlternateContent xmlns:mc="http://schemas.openxmlformats.org/markup-compatibility/2006">
          <mc:Choice Requires="x14">
            <control shapeId="35890" r:id="rId74" name="Check Box 50">
              <controlPr defaultSize="0" autoFill="0" autoLine="0" autoPict="0">
                <anchor moveWithCells="1">
                  <from>
                    <xdr:col>2</xdr:col>
                    <xdr:colOff>180975</xdr:colOff>
                    <xdr:row>60</xdr:row>
                    <xdr:rowOff>180975</xdr:rowOff>
                  </from>
                  <to>
                    <xdr:col>3</xdr:col>
                    <xdr:colOff>76200</xdr:colOff>
                    <xdr:row>61</xdr:row>
                    <xdr:rowOff>190500</xdr:rowOff>
                  </to>
                </anchor>
              </controlPr>
            </control>
          </mc:Choice>
        </mc:AlternateContent>
        <mc:AlternateContent xmlns:mc="http://schemas.openxmlformats.org/markup-compatibility/2006">
          <mc:Choice Requires="x14">
            <control shapeId="35891" r:id="rId75" name="Check Box 51">
              <controlPr defaultSize="0" autoFill="0" autoLine="0" autoPict="0">
                <anchor moveWithCells="1">
                  <from>
                    <xdr:col>1</xdr:col>
                    <xdr:colOff>219075</xdr:colOff>
                    <xdr:row>60</xdr:row>
                    <xdr:rowOff>180975</xdr:rowOff>
                  </from>
                  <to>
                    <xdr:col>2</xdr:col>
                    <xdr:colOff>104775</xdr:colOff>
                    <xdr:row>62</xdr:row>
                    <xdr:rowOff>9525</xdr:rowOff>
                  </to>
                </anchor>
              </controlPr>
            </control>
          </mc:Choice>
        </mc:AlternateContent>
        <mc:AlternateContent xmlns:mc="http://schemas.openxmlformats.org/markup-compatibility/2006">
          <mc:Choice Requires="x14">
            <control shapeId="35892" r:id="rId76" name="Check Box 52">
              <controlPr defaultSize="0" autoFill="0" autoLine="0" autoPict="0">
                <anchor moveWithCells="1">
                  <from>
                    <xdr:col>0</xdr:col>
                    <xdr:colOff>190500</xdr:colOff>
                    <xdr:row>65</xdr:row>
                    <xdr:rowOff>28575</xdr:rowOff>
                  </from>
                  <to>
                    <xdr:col>1</xdr:col>
                    <xdr:colOff>28575</xdr:colOff>
                    <xdr:row>65</xdr:row>
                    <xdr:rowOff>152400</xdr:rowOff>
                  </to>
                </anchor>
              </controlPr>
            </control>
          </mc:Choice>
        </mc:AlternateContent>
        <mc:AlternateContent xmlns:mc="http://schemas.openxmlformats.org/markup-compatibility/2006">
          <mc:Choice Requires="x14">
            <control shapeId="35893" r:id="rId77" name="Check Box 53">
              <controlPr defaultSize="0" autoFill="0" autoLine="0" autoPict="0">
                <anchor moveWithCells="1">
                  <from>
                    <xdr:col>2</xdr:col>
                    <xdr:colOff>190500</xdr:colOff>
                    <xdr:row>65</xdr:row>
                    <xdr:rowOff>0</xdr:rowOff>
                  </from>
                  <to>
                    <xdr:col>3</xdr:col>
                    <xdr:colOff>85725</xdr:colOff>
                    <xdr:row>66</xdr:row>
                    <xdr:rowOff>9525</xdr:rowOff>
                  </to>
                </anchor>
              </controlPr>
            </control>
          </mc:Choice>
        </mc:AlternateContent>
        <mc:AlternateContent xmlns:mc="http://schemas.openxmlformats.org/markup-compatibility/2006">
          <mc:Choice Requires="x14">
            <control shapeId="35894" r:id="rId78" name="Check Box 54">
              <controlPr defaultSize="0" autoFill="0" autoLine="0" autoPict="0">
                <anchor moveWithCells="1">
                  <from>
                    <xdr:col>1</xdr:col>
                    <xdr:colOff>219075</xdr:colOff>
                    <xdr:row>64</xdr:row>
                    <xdr:rowOff>180975</xdr:rowOff>
                  </from>
                  <to>
                    <xdr:col>2</xdr:col>
                    <xdr:colOff>104775</xdr:colOff>
                    <xdr:row>66</xdr:row>
                    <xdr:rowOff>9525</xdr:rowOff>
                  </to>
                </anchor>
              </controlPr>
            </control>
          </mc:Choice>
        </mc:AlternateContent>
        <mc:AlternateContent xmlns:mc="http://schemas.openxmlformats.org/markup-compatibility/2006">
          <mc:Choice Requires="x14">
            <control shapeId="35895" r:id="rId79" name="Check Box 55">
              <controlPr defaultSize="0" autoFill="0" autoLine="0" autoPict="0">
                <anchor moveWithCells="1">
                  <from>
                    <xdr:col>0</xdr:col>
                    <xdr:colOff>190500</xdr:colOff>
                    <xdr:row>67</xdr:row>
                    <xdr:rowOff>28575</xdr:rowOff>
                  </from>
                  <to>
                    <xdr:col>1</xdr:col>
                    <xdr:colOff>28575</xdr:colOff>
                    <xdr:row>67</xdr:row>
                    <xdr:rowOff>152400</xdr:rowOff>
                  </to>
                </anchor>
              </controlPr>
            </control>
          </mc:Choice>
        </mc:AlternateContent>
        <mc:AlternateContent xmlns:mc="http://schemas.openxmlformats.org/markup-compatibility/2006">
          <mc:Choice Requires="x14">
            <control shapeId="35896" r:id="rId80" name="Check Box 56">
              <controlPr defaultSize="0" autoFill="0" autoLine="0" autoPict="0">
                <anchor moveWithCells="1">
                  <from>
                    <xdr:col>2</xdr:col>
                    <xdr:colOff>190500</xdr:colOff>
                    <xdr:row>67</xdr:row>
                    <xdr:rowOff>0</xdr:rowOff>
                  </from>
                  <to>
                    <xdr:col>3</xdr:col>
                    <xdr:colOff>85725</xdr:colOff>
                    <xdr:row>68</xdr:row>
                    <xdr:rowOff>9525</xdr:rowOff>
                  </to>
                </anchor>
              </controlPr>
            </control>
          </mc:Choice>
        </mc:AlternateContent>
        <mc:AlternateContent xmlns:mc="http://schemas.openxmlformats.org/markup-compatibility/2006">
          <mc:Choice Requires="x14">
            <control shapeId="35897" r:id="rId81" name="Check Box 57">
              <controlPr defaultSize="0" autoFill="0" autoLine="0" autoPict="0">
                <anchor moveWithCells="1">
                  <from>
                    <xdr:col>1</xdr:col>
                    <xdr:colOff>219075</xdr:colOff>
                    <xdr:row>66</xdr:row>
                    <xdr:rowOff>180975</xdr:rowOff>
                  </from>
                  <to>
                    <xdr:col>2</xdr:col>
                    <xdr:colOff>104775</xdr:colOff>
                    <xdr:row>68</xdr:row>
                    <xdr:rowOff>9525</xdr:rowOff>
                  </to>
                </anchor>
              </controlPr>
            </control>
          </mc:Choice>
        </mc:AlternateContent>
        <mc:AlternateContent xmlns:mc="http://schemas.openxmlformats.org/markup-compatibility/2006">
          <mc:Choice Requires="x14">
            <control shapeId="35898" r:id="rId82" name="Check Box 58">
              <controlPr defaultSize="0" autoFill="0" autoLine="0" autoPict="0">
                <anchor moveWithCells="1">
                  <from>
                    <xdr:col>0</xdr:col>
                    <xdr:colOff>190500</xdr:colOff>
                    <xdr:row>73</xdr:row>
                    <xdr:rowOff>28575</xdr:rowOff>
                  </from>
                  <to>
                    <xdr:col>1</xdr:col>
                    <xdr:colOff>28575</xdr:colOff>
                    <xdr:row>73</xdr:row>
                    <xdr:rowOff>152400</xdr:rowOff>
                  </to>
                </anchor>
              </controlPr>
            </control>
          </mc:Choice>
        </mc:AlternateContent>
        <mc:AlternateContent xmlns:mc="http://schemas.openxmlformats.org/markup-compatibility/2006">
          <mc:Choice Requires="x14">
            <control shapeId="35899" r:id="rId83" name="Check Box 59">
              <controlPr defaultSize="0" autoFill="0" autoLine="0" autoPict="0">
                <anchor moveWithCells="1">
                  <from>
                    <xdr:col>2</xdr:col>
                    <xdr:colOff>190500</xdr:colOff>
                    <xdr:row>73</xdr:row>
                    <xdr:rowOff>0</xdr:rowOff>
                  </from>
                  <to>
                    <xdr:col>3</xdr:col>
                    <xdr:colOff>85725</xdr:colOff>
                    <xdr:row>74</xdr:row>
                    <xdr:rowOff>9525</xdr:rowOff>
                  </to>
                </anchor>
              </controlPr>
            </control>
          </mc:Choice>
        </mc:AlternateContent>
        <mc:AlternateContent xmlns:mc="http://schemas.openxmlformats.org/markup-compatibility/2006">
          <mc:Choice Requires="x14">
            <control shapeId="35900" r:id="rId84" name="Check Box 60">
              <controlPr defaultSize="0" autoFill="0" autoLine="0" autoPict="0">
                <anchor moveWithCells="1">
                  <from>
                    <xdr:col>1</xdr:col>
                    <xdr:colOff>219075</xdr:colOff>
                    <xdr:row>72</xdr:row>
                    <xdr:rowOff>180975</xdr:rowOff>
                  </from>
                  <to>
                    <xdr:col>2</xdr:col>
                    <xdr:colOff>104775</xdr:colOff>
                    <xdr:row>74</xdr:row>
                    <xdr:rowOff>9525</xdr:rowOff>
                  </to>
                </anchor>
              </controlPr>
            </control>
          </mc:Choice>
        </mc:AlternateContent>
        <mc:AlternateContent xmlns:mc="http://schemas.openxmlformats.org/markup-compatibility/2006">
          <mc:Choice Requires="x14">
            <control shapeId="35901" r:id="rId85" name="Check Box 61">
              <controlPr defaultSize="0" autoFill="0" autoLine="0" autoPict="0">
                <anchor moveWithCells="1">
                  <from>
                    <xdr:col>0</xdr:col>
                    <xdr:colOff>190500</xdr:colOff>
                    <xdr:row>75</xdr:row>
                    <xdr:rowOff>28575</xdr:rowOff>
                  </from>
                  <to>
                    <xdr:col>1</xdr:col>
                    <xdr:colOff>28575</xdr:colOff>
                    <xdr:row>75</xdr:row>
                    <xdr:rowOff>152400</xdr:rowOff>
                  </to>
                </anchor>
              </controlPr>
            </control>
          </mc:Choice>
        </mc:AlternateContent>
        <mc:AlternateContent xmlns:mc="http://schemas.openxmlformats.org/markup-compatibility/2006">
          <mc:Choice Requires="x14">
            <control shapeId="35902" r:id="rId86" name="Check Box 62">
              <controlPr defaultSize="0" autoFill="0" autoLine="0" autoPict="0">
                <anchor moveWithCells="1">
                  <from>
                    <xdr:col>2</xdr:col>
                    <xdr:colOff>190500</xdr:colOff>
                    <xdr:row>75</xdr:row>
                    <xdr:rowOff>0</xdr:rowOff>
                  </from>
                  <to>
                    <xdr:col>3</xdr:col>
                    <xdr:colOff>85725</xdr:colOff>
                    <xdr:row>76</xdr:row>
                    <xdr:rowOff>9525</xdr:rowOff>
                  </to>
                </anchor>
              </controlPr>
            </control>
          </mc:Choice>
        </mc:AlternateContent>
        <mc:AlternateContent xmlns:mc="http://schemas.openxmlformats.org/markup-compatibility/2006">
          <mc:Choice Requires="x14">
            <control shapeId="35903" r:id="rId87" name="Check Box 63">
              <controlPr defaultSize="0" autoFill="0" autoLine="0" autoPict="0">
                <anchor moveWithCells="1">
                  <from>
                    <xdr:col>1</xdr:col>
                    <xdr:colOff>219075</xdr:colOff>
                    <xdr:row>74</xdr:row>
                    <xdr:rowOff>180975</xdr:rowOff>
                  </from>
                  <to>
                    <xdr:col>2</xdr:col>
                    <xdr:colOff>104775</xdr:colOff>
                    <xdr:row>76</xdr:row>
                    <xdr:rowOff>9525</xdr:rowOff>
                  </to>
                </anchor>
              </controlPr>
            </control>
          </mc:Choice>
        </mc:AlternateContent>
        <mc:AlternateContent xmlns:mc="http://schemas.openxmlformats.org/markup-compatibility/2006">
          <mc:Choice Requires="x14">
            <control shapeId="35904" r:id="rId88" name="Check Box 64">
              <controlPr defaultSize="0" autoFill="0" autoLine="0" autoPict="0">
                <anchor moveWithCells="1">
                  <from>
                    <xdr:col>0</xdr:col>
                    <xdr:colOff>190500</xdr:colOff>
                    <xdr:row>81</xdr:row>
                    <xdr:rowOff>28575</xdr:rowOff>
                  </from>
                  <to>
                    <xdr:col>1</xdr:col>
                    <xdr:colOff>28575</xdr:colOff>
                    <xdr:row>81</xdr:row>
                    <xdr:rowOff>152400</xdr:rowOff>
                  </to>
                </anchor>
              </controlPr>
            </control>
          </mc:Choice>
        </mc:AlternateContent>
        <mc:AlternateContent xmlns:mc="http://schemas.openxmlformats.org/markup-compatibility/2006">
          <mc:Choice Requires="x14">
            <control shapeId="35905" r:id="rId89" name="Check Box 65">
              <controlPr defaultSize="0" autoFill="0" autoLine="0" autoPict="0">
                <anchor moveWithCells="1">
                  <from>
                    <xdr:col>2</xdr:col>
                    <xdr:colOff>190500</xdr:colOff>
                    <xdr:row>81</xdr:row>
                    <xdr:rowOff>0</xdr:rowOff>
                  </from>
                  <to>
                    <xdr:col>3</xdr:col>
                    <xdr:colOff>85725</xdr:colOff>
                    <xdr:row>82</xdr:row>
                    <xdr:rowOff>9525</xdr:rowOff>
                  </to>
                </anchor>
              </controlPr>
            </control>
          </mc:Choice>
        </mc:AlternateContent>
        <mc:AlternateContent xmlns:mc="http://schemas.openxmlformats.org/markup-compatibility/2006">
          <mc:Choice Requires="x14">
            <control shapeId="35906" r:id="rId90" name="Check Box 66">
              <controlPr defaultSize="0" autoFill="0" autoLine="0" autoPict="0">
                <anchor moveWithCells="1">
                  <from>
                    <xdr:col>1</xdr:col>
                    <xdr:colOff>219075</xdr:colOff>
                    <xdr:row>80</xdr:row>
                    <xdr:rowOff>180975</xdr:rowOff>
                  </from>
                  <to>
                    <xdr:col>2</xdr:col>
                    <xdr:colOff>104775</xdr:colOff>
                    <xdr:row>82</xdr:row>
                    <xdr:rowOff>9525</xdr:rowOff>
                  </to>
                </anchor>
              </controlPr>
            </control>
          </mc:Choice>
        </mc:AlternateContent>
        <mc:AlternateContent xmlns:mc="http://schemas.openxmlformats.org/markup-compatibility/2006">
          <mc:Choice Requires="x14">
            <control shapeId="35907" r:id="rId91" name="Check Box 67">
              <controlPr defaultSize="0" autoFill="0" autoLine="0" autoPict="0">
                <anchor moveWithCells="1">
                  <from>
                    <xdr:col>0</xdr:col>
                    <xdr:colOff>190500</xdr:colOff>
                    <xdr:row>83</xdr:row>
                    <xdr:rowOff>28575</xdr:rowOff>
                  </from>
                  <to>
                    <xdr:col>1</xdr:col>
                    <xdr:colOff>28575</xdr:colOff>
                    <xdr:row>83</xdr:row>
                    <xdr:rowOff>152400</xdr:rowOff>
                  </to>
                </anchor>
              </controlPr>
            </control>
          </mc:Choice>
        </mc:AlternateContent>
        <mc:AlternateContent xmlns:mc="http://schemas.openxmlformats.org/markup-compatibility/2006">
          <mc:Choice Requires="x14">
            <control shapeId="35908" r:id="rId92" name="Check Box 68">
              <controlPr defaultSize="0" autoFill="0" autoLine="0" autoPict="0">
                <anchor moveWithCells="1">
                  <from>
                    <xdr:col>2</xdr:col>
                    <xdr:colOff>190500</xdr:colOff>
                    <xdr:row>83</xdr:row>
                    <xdr:rowOff>0</xdr:rowOff>
                  </from>
                  <to>
                    <xdr:col>3</xdr:col>
                    <xdr:colOff>85725</xdr:colOff>
                    <xdr:row>84</xdr:row>
                    <xdr:rowOff>9525</xdr:rowOff>
                  </to>
                </anchor>
              </controlPr>
            </control>
          </mc:Choice>
        </mc:AlternateContent>
        <mc:AlternateContent xmlns:mc="http://schemas.openxmlformats.org/markup-compatibility/2006">
          <mc:Choice Requires="x14">
            <control shapeId="35909" r:id="rId93" name="Check Box 69">
              <controlPr defaultSize="0" autoFill="0" autoLine="0" autoPict="0">
                <anchor moveWithCells="1">
                  <from>
                    <xdr:col>1</xdr:col>
                    <xdr:colOff>219075</xdr:colOff>
                    <xdr:row>82</xdr:row>
                    <xdr:rowOff>180975</xdr:rowOff>
                  </from>
                  <to>
                    <xdr:col>2</xdr:col>
                    <xdr:colOff>104775</xdr:colOff>
                    <xdr:row>84</xdr:row>
                    <xdr:rowOff>9525</xdr:rowOff>
                  </to>
                </anchor>
              </controlPr>
            </control>
          </mc:Choice>
        </mc:AlternateContent>
        <mc:AlternateContent xmlns:mc="http://schemas.openxmlformats.org/markup-compatibility/2006">
          <mc:Choice Requires="x14">
            <control shapeId="35910" r:id="rId94" name="Check Box 70">
              <controlPr defaultSize="0" autoFill="0" autoLine="0" autoPict="0">
                <anchor moveWithCells="1">
                  <from>
                    <xdr:col>0</xdr:col>
                    <xdr:colOff>190500</xdr:colOff>
                    <xdr:row>85</xdr:row>
                    <xdr:rowOff>28575</xdr:rowOff>
                  </from>
                  <to>
                    <xdr:col>1</xdr:col>
                    <xdr:colOff>28575</xdr:colOff>
                    <xdr:row>85</xdr:row>
                    <xdr:rowOff>152400</xdr:rowOff>
                  </to>
                </anchor>
              </controlPr>
            </control>
          </mc:Choice>
        </mc:AlternateContent>
        <mc:AlternateContent xmlns:mc="http://schemas.openxmlformats.org/markup-compatibility/2006">
          <mc:Choice Requires="x14">
            <control shapeId="35911" r:id="rId95" name="Check Box 71">
              <controlPr defaultSize="0" autoFill="0" autoLine="0" autoPict="0">
                <anchor moveWithCells="1">
                  <from>
                    <xdr:col>2</xdr:col>
                    <xdr:colOff>190500</xdr:colOff>
                    <xdr:row>85</xdr:row>
                    <xdr:rowOff>0</xdr:rowOff>
                  </from>
                  <to>
                    <xdr:col>3</xdr:col>
                    <xdr:colOff>85725</xdr:colOff>
                    <xdr:row>86</xdr:row>
                    <xdr:rowOff>9525</xdr:rowOff>
                  </to>
                </anchor>
              </controlPr>
            </control>
          </mc:Choice>
        </mc:AlternateContent>
        <mc:AlternateContent xmlns:mc="http://schemas.openxmlformats.org/markup-compatibility/2006">
          <mc:Choice Requires="x14">
            <control shapeId="35912" r:id="rId96" name="Check Box 72">
              <controlPr defaultSize="0" autoFill="0" autoLine="0" autoPict="0">
                <anchor moveWithCells="1">
                  <from>
                    <xdr:col>1</xdr:col>
                    <xdr:colOff>219075</xdr:colOff>
                    <xdr:row>84</xdr:row>
                    <xdr:rowOff>180975</xdr:rowOff>
                  </from>
                  <to>
                    <xdr:col>2</xdr:col>
                    <xdr:colOff>104775</xdr:colOff>
                    <xdr:row>86</xdr:row>
                    <xdr:rowOff>9525</xdr:rowOff>
                  </to>
                </anchor>
              </controlPr>
            </control>
          </mc:Choice>
        </mc:AlternateContent>
        <mc:AlternateContent xmlns:mc="http://schemas.openxmlformats.org/markup-compatibility/2006">
          <mc:Choice Requires="x14">
            <control shapeId="35913" r:id="rId97" name="Check Box 73">
              <controlPr defaultSize="0" autoFill="0" autoLine="0" autoPict="0">
                <anchor moveWithCells="1">
                  <from>
                    <xdr:col>0</xdr:col>
                    <xdr:colOff>190500</xdr:colOff>
                    <xdr:row>87</xdr:row>
                    <xdr:rowOff>28575</xdr:rowOff>
                  </from>
                  <to>
                    <xdr:col>1</xdr:col>
                    <xdr:colOff>28575</xdr:colOff>
                    <xdr:row>87</xdr:row>
                    <xdr:rowOff>152400</xdr:rowOff>
                  </to>
                </anchor>
              </controlPr>
            </control>
          </mc:Choice>
        </mc:AlternateContent>
        <mc:AlternateContent xmlns:mc="http://schemas.openxmlformats.org/markup-compatibility/2006">
          <mc:Choice Requires="x14">
            <control shapeId="35914" r:id="rId98" name="Check Box 74">
              <controlPr defaultSize="0" autoFill="0" autoLine="0" autoPict="0">
                <anchor moveWithCells="1">
                  <from>
                    <xdr:col>2</xdr:col>
                    <xdr:colOff>190500</xdr:colOff>
                    <xdr:row>87</xdr:row>
                    <xdr:rowOff>0</xdr:rowOff>
                  </from>
                  <to>
                    <xdr:col>3</xdr:col>
                    <xdr:colOff>85725</xdr:colOff>
                    <xdr:row>88</xdr:row>
                    <xdr:rowOff>9525</xdr:rowOff>
                  </to>
                </anchor>
              </controlPr>
            </control>
          </mc:Choice>
        </mc:AlternateContent>
        <mc:AlternateContent xmlns:mc="http://schemas.openxmlformats.org/markup-compatibility/2006">
          <mc:Choice Requires="x14">
            <control shapeId="35915" r:id="rId99" name="Check Box 75">
              <controlPr defaultSize="0" autoFill="0" autoLine="0" autoPict="0">
                <anchor moveWithCells="1">
                  <from>
                    <xdr:col>1</xdr:col>
                    <xdr:colOff>219075</xdr:colOff>
                    <xdr:row>86</xdr:row>
                    <xdr:rowOff>180975</xdr:rowOff>
                  </from>
                  <to>
                    <xdr:col>2</xdr:col>
                    <xdr:colOff>104775</xdr:colOff>
                    <xdr:row>88</xdr:row>
                    <xdr:rowOff>9525</xdr:rowOff>
                  </to>
                </anchor>
              </controlPr>
            </control>
          </mc:Choice>
        </mc:AlternateContent>
        <mc:AlternateContent xmlns:mc="http://schemas.openxmlformats.org/markup-compatibility/2006">
          <mc:Choice Requires="x14">
            <control shapeId="35916" r:id="rId100" name="Check Box 76">
              <controlPr defaultSize="0" autoFill="0" autoLine="0" autoPict="0">
                <anchor moveWithCells="1">
                  <from>
                    <xdr:col>0</xdr:col>
                    <xdr:colOff>190500</xdr:colOff>
                    <xdr:row>94</xdr:row>
                    <xdr:rowOff>28575</xdr:rowOff>
                  </from>
                  <to>
                    <xdr:col>1</xdr:col>
                    <xdr:colOff>28575</xdr:colOff>
                    <xdr:row>94</xdr:row>
                    <xdr:rowOff>152400</xdr:rowOff>
                  </to>
                </anchor>
              </controlPr>
            </control>
          </mc:Choice>
        </mc:AlternateContent>
        <mc:AlternateContent xmlns:mc="http://schemas.openxmlformats.org/markup-compatibility/2006">
          <mc:Choice Requires="x14">
            <control shapeId="35917" r:id="rId101" name="Check Box 77">
              <controlPr defaultSize="0" autoFill="0" autoLine="0" autoPict="0">
                <anchor moveWithCells="1">
                  <from>
                    <xdr:col>2</xdr:col>
                    <xdr:colOff>190500</xdr:colOff>
                    <xdr:row>94</xdr:row>
                    <xdr:rowOff>0</xdr:rowOff>
                  </from>
                  <to>
                    <xdr:col>3</xdr:col>
                    <xdr:colOff>85725</xdr:colOff>
                    <xdr:row>95</xdr:row>
                    <xdr:rowOff>9525</xdr:rowOff>
                  </to>
                </anchor>
              </controlPr>
            </control>
          </mc:Choice>
        </mc:AlternateContent>
        <mc:AlternateContent xmlns:mc="http://schemas.openxmlformats.org/markup-compatibility/2006">
          <mc:Choice Requires="x14">
            <control shapeId="35918" r:id="rId102" name="Check Box 78">
              <controlPr defaultSize="0" autoFill="0" autoLine="0" autoPict="0">
                <anchor moveWithCells="1">
                  <from>
                    <xdr:col>1</xdr:col>
                    <xdr:colOff>219075</xdr:colOff>
                    <xdr:row>93</xdr:row>
                    <xdr:rowOff>180975</xdr:rowOff>
                  </from>
                  <to>
                    <xdr:col>2</xdr:col>
                    <xdr:colOff>104775</xdr:colOff>
                    <xdr:row>95</xdr:row>
                    <xdr:rowOff>9525</xdr:rowOff>
                  </to>
                </anchor>
              </controlPr>
            </control>
          </mc:Choice>
        </mc:AlternateContent>
        <mc:AlternateContent xmlns:mc="http://schemas.openxmlformats.org/markup-compatibility/2006">
          <mc:Choice Requires="x14">
            <control shapeId="35919" r:id="rId103" name="Check Box 79">
              <controlPr defaultSize="0" autoFill="0" autoLine="0" autoPict="0">
                <anchor moveWithCells="1">
                  <from>
                    <xdr:col>2</xdr:col>
                    <xdr:colOff>190500</xdr:colOff>
                    <xdr:row>94</xdr:row>
                    <xdr:rowOff>0</xdr:rowOff>
                  </from>
                  <to>
                    <xdr:col>3</xdr:col>
                    <xdr:colOff>85725</xdr:colOff>
                    <xdr:row>95</xdr:row>
                    <xdr:rowOff>9525</xdr:rowOff>
                  </to>
                </anchor>
              </controlPr>
            </control>
          </mc:Choice>
        </mc:AlternateContent>
        <mc:AlternateContent xmlns:mc="http://schemas.openxmlformats.org/markup-compatibility/2006">
          <mc:Choice Requires="x14">
            <control shapeId="35920" r:id="rId104" name="Check Box 80">
              <controlPr defaultSize="0" autoFill="0" autoLine="0" autoPict="0">
                <anchor moveWithCells="1">
                  <from>
                    <xdr:col>0</xdr:col>
                    <xdr:colOff>190500</xdr:colOff>
                    <xdr:row>96</xdr:row>
                    <xdr:rowOff>28575</xdr:rowOff>
                  </from>
                  <to>
                    <xdr:col>1</xdr:col>
                    <xdr:colOff>28575</xdr:colOff>
                    <xdr:row>96</xdr:row>
                    <xdr:rowOff>152400</xdr:rowOff>
                  </to>
                </anchor>
              </controlPr>
            </control>
          </mc:Choice>
        </mc:AlternateContent>
        <mc:AlternateContent xmlns:mc="http://schemas.openxmlformats.org/markup-compatibility/2006">
          <mc:Choice Requires="x14">
            <control shapeId="35921" r:id="rId105" name="Check Box 81">
              <controlPr defaultSize="0" autoFill="0" autoLine="0" autoPict="0">
                <anchor moveWithCells="1">
                  <from>
                    <xdr:col>2</xdr:col>
                    <xdr:colOff>190500</xdr:colOff>
                    <xdr:row>96</xdr:row>
                    <xdr:rowOff>0</xdr:rowOff>
                  </from>
                  <to>
                    <xdr:col>3</xdr:col>
                    <xdr:colOff>85725</xdr:colOff>
                    <xdr:row>97</xdr:row>
                    <xdr:rowOff>9525</xdr:rowOff>
                  </to>
                </anchor>
              </controlPr>
            </control>
          </mc:Choice>
        </mc:AlternateContent>
        <mc:AlternateContent xmlns:mc="http://schemas.openxmlformats.org/markup-compatibility/2006">
          <mc:Choice Requires="x14">
            <control shapeId="35922" r:id="rId106" name="Check Box 82">
              <controlPr defaultSize="0" autoFill="0" autoLine="0" autoPict="0">
                <anchor moveWithCells="1">
                  <from>
                    <xdr:col>1</xdr:col>
                    <xdr:colOff>219075</xdr:colOff>
                    <xdr:row>95</xdr:row>
                    <xdr:rowOff>180975</xdr:rowOff>
                  </from>
                  <to>
                    <xdr:col>2</xdr:col>
                    <xdr:colOff>104775</xdr:colOff>
                    <xdr:row>97</xdr:row>
                    <xdr:rowOff>9525</xdr:rowOff>
                  </to>
                </anchor>
              </controlPr>
            </control>
          </mc:Choice>
        </mc:AlternateContent>
        <mc:AlternateContent xmlns:mc="http://schemas.openxmlformats.org/markup-compatibility/2006">
          <mc:Choice Requires="x14">
            <control shapeId="35923" r:id="rId107" name="Check Box 83">
              <controlPr defaultSize="0" autoFill="0" autoLine="0" autoPict="0">
                <anchor moveWithCells="1">
                  <from>
                    <xdr:col>0</xdr:col>
                    <xdr:colOff>190500</xdr:colOff>
                    <xdr:row>101</xdr:row>
                    <xdr:rowOff>142875</xdr:rowOff>
                  </from>
                  <to>
                    <xdr:col>1</xdr:col>
                    <xdr:colOff>38100</xdr:colOff>
                    <xdr:row>101</xdr:row>
                    <xdr:rowOff>257175</xdr:rowOff>
                  </to>
                </anchor>
              </controlPr>
            </control>
          </mc:Choice>
        </mc:AlternateContent>
        <mc:AlternateContent xmlns:mc="http://schemas.openxmlformats.org/markup-compatibility/2006">
          <mc:Choice Requires="x14">
            <control shapeId="35924" r:id="rId108" name="Check Box 84">
              <controlPr defaultSize="0" autoFill="0" autoLine="0" autoPict="0">
                <anchor moveWithCells="1">
                  <from>
                    <xdr:col>2</xdr:col>
                    <xdr:colOff>200025</xdr:colOff>
                    <xdr:row>101</xdr:row>
                    <xdr:rowOff>76200</xdr:rowOff>
                  </from>
                  <to>
                    <xdr:col>3</xdr:col>
                    <xdr:colOff>104775</xdr:colOff>
                    <xdr:row>101</xdr:row>
                    <xdr:rowOff>295275</xdr:rowOff>
                  </to>
                </anchor>
              </controlPr>
            </control>
          </mc:Choice>
        </mc:AlternateContent>
        <mc:AlternateContent xmlns:mc="http://schemas.openxmlformats.org/markup-compatibility/2006">
          <mc:Choice Requires="x14">
            <control shapeId="35925" r:id="rId109" name="Check Box 85">
              <controlPr defaultSize="0" autoFill="0" autoLine="0" autoPict="0">
                <anchor moveWithCells="1">
                  <from>
                    <xdr:col>1</xdr:col>
                    <xdr:colOff>219075</xdr:colOff>
                    <xdr:row>101</xdr:row>
                    <xdr:rowOff>66675</xdr:rowOff>
                  </from>
                  <to>
                    <xdr:col>2</xdr:col>
                    <xdr:colOff>85725</xdr:colOff>
                    <xdr:row>101</xdr:row>
                    <xdr:rowOff>295275</xdr:rowOff>
                  </to>
                </anchor>
              </controlPr>
            </control>
          </mc:Choice>
        </mc:AlternateContent>
        <mc:AlternateContent xmlns:mc="http://schemas.openxmlformats.org/markup-compatibility/2006">
          <mc:Choice Requires="x14">
            <control shapeId="35928" r:id="rId110" name="Check Box 88">
              <controlPr defaultSize="0" autoFill="0" autoLine="0" autoPict="0">
                <anchor moveWithCells="1">
                  <from>
                    <xdr:col>0</xdr:col>
                    <xdr:colOff>190500</xdr:colOff>
                    <xdr:row>103</xdr:row>
                    <xdr:rowOff>142875</xdr:rowOff>
                  </from>
                  <to>
                    <xdr:col>1</xdr:col>
                    <xdr:colOff>28575</xdr:colOff>
                    <xdr:row>103</xdr:row>
                    <xdr:rowOff>276225</xdr:rowOff>
                  </to>
                </anchor>
              </controlPr>
            </control>
          </mc:Choice>
        </mc:AlternateContent>
        <mc:AlternateContent xmlns:mc="http://schemas.openxmlformats.org/markup-compatibility/2006">
          <mc:Choice Requires="x14">
            <control shapeId="35929" r:id="rId111" name="Check Box 89">
              <controlPr defaultSize="0" autoFill="0" autoLine="0" autoPict="0">
                <anchor moveWithCells="1">
                  <from>
                    <xdr:col>2</xdr:col>
                    <xdr:colOff>200025</xdr:colOff>
                    <xdr:row>103</xdr:row>
                    <xdr:rowOff>85725</xdr:rowOff>
                  </from>
                  <to>
                    <xdr:col>3</xdr:col>
                    <xdr:colOff>104775</xdr:colOff>
                    <xdr:row>103</xdr:row>
                    <xdr:rowOff>295275</xdr:rowOff>
                  </to>
                </anchor>
              </controlPr>
            </control>
          </mc:Choice>
        </mc:AlternateContent>
        <mc:AlternateContent xmlns:mc="http://schemas.openxmlformats.org/markup-compatibility/2006">
          <mc:Choice Requires="x14">
            <control shapeId="35930" r:id="rId112" name="Check Box 90">
              <controlPr defaultSize="0" autoFill="0" autoLine="0" autoPict="0">
                <anchor moveWithCells="1">
                  <from>
                    <xdr:col>1</xdr:col>
                    <xdr:colOff>219075</xdr:colOff>
                    <xdr:row>103</xdr:row>
                    <xdr:rowOff>66675</xdr:rowOff>
                  </from>
                  <to>
                    <xdr:col>2</xdr:col>
                    <xdr:colOff>104775</xdr:colOff>
                    <xdr:row>103</xdr:row>
                    <xdr:rowOff>295275</xdr:rowOff>
                  </to>
                </anchor>
              </controlPr>
            </control>
          </mc:Choice>
        </mc:AlternateContent>
        <mc:AlternateContent xmlns:mc="http://schemas.openxmlformats.org/markup-compatibility/2006">
          <mc:Choice Requires="x14">
            <control shapeId="35931" r:id="rId113" name="Check Box 91">
              <controlPr defaultSize="0" autoFill="0" autoLine="0" autoPict="0">
                <anchor moveWithCells="1">
                  <from>
                    <xdr:col>0</xdr:col>
                    <xdr:colOff>190500</xdr:colOff>
                    <xdr:row>105</xdr:row>
                    <xdr:rowOff>66675</xdr:rowOff>
                  </from>
                  <to>
                    <xdr:col>1</xdr:col>
                    <xdr:colOff>28575</xdr:colOff>
                    <xdr:row>105</xdr:row>
                    <xdr:rowOff>190500</xdr:rowOff>
                  </to>
                </anchor>
              </controlPr>
            </control>
          </mc:Choice>
        </mc:AlternateContent>
        <mc:AlternateContent xmlns:mc="http://schemas.openxmlformats.org/markup-compatibility/2006">
          <mc:Choice Requires="x14">
            <control shapeId="35932" r:id="rId114" name="Check Box 92">
              <controlPr defaultSize="0" autoFill="0" autoLine="0" autoPict="0">
                <anchor moveWithCells="1">
                  <from>
                    <xdr:col>2</xdr:col>
                    <xdr:colOff>200025</xdr:colOff>
                    <xdr:row>105</xdr:row>
                    <xdr:rowOff>28575</xdr:rowOff>
                  </from>
                  <to>
                    <xdr:col>3</xdr:col>
                    <xdr:colOff>104775</xdr:colOff>
                    <xdr:row>105</xdr:row>
                    <xdr:rowOff>228600</xdr:rowOff>
                  </to>
                </anchor>
              </controlPr>
            </control>
          </mc:Choice>
        </mc:AlternateContent>
        <mc:AlternateContent xmlns:mc="http://schemas.openxmlformats.org/markup-compatibility/2006">
          <mc:Choice Requires="x14">
            <control shapeId="35933" r:id="rId115" name="Check Box 93">
              <controlPr defaultSize="0" autoFill="0" autoLine="0" autoPict="0">
                <anchor moveWithCells="1">
                  <from>
                    <xdr:col>1</xdr:col>
                    <xdr:colOff>219075</xdr:colOff>
                    <xdr:row>105</xdr:row>
                    <xdr:rowOff>9525</xdr:rowOff>
                  </from>
                  <to>
                    <xdr:col>2</xdr:col>
                    <xdr:colOff>104775</xdr:colOff>
                    <xdr:row>105</xdr:row>
                    <xdr:rowOff>238125</xdr:rowOff>
                  </to>
                </anchor>
              </controlPr>
            </control>
          </mc:Choice>
        </mc:AlternateContent>
        <mc:AlternateContent xmlns:mc="http://schemas.openxmlformats.org/markup-compatibility/2006">
          <mc:Choice Requires="x14">
            <control shapeId="35934" r:id="rId116" name="Check Box 94">
              <controlPr defaultSize="0" autoFill="0" autoLine="0" autoPict="0">
                <anchor moveWithCells="1">
                  <from>
                    <xdr:col>0</xdr:col>
                    <xdr:colOff>180975</xdr:colOff>
                    <xdr:row>107</xdr:row>
                    <xdr:rowOff>104775</xdr:rowOff>
                  </from>
                  <to>
                    <xdr:col>1</xdr:col>
                    <xdr:colOff>28575</xdr:colOff>
                    <xdr:row>107</xdr:row>
                    <xdr:rowOff>238125</xdr:rowOff>
                  </to>
                </anchor>
              </controlPr>
            </control>
          </mc:Choice>
        </mc:AlternateContent>
        <mc:AlternateContent xmlns:mc="http://schemas.openxmlformats.org/markup-compatibility/2006">
          <mc:Choice Requires="x14">
            <control shapeId="35935" r:id="rId117" name="Check Box 95">
              <controlPr defaultSize="0" autoFill="0" autoLine="0" autoPict="0">
                <anchor moveWithCells="1">
                  <from>
                    <xdr:col>2</xdr:col>
                    <xdr:colOff>190500</xdr:colOff>
                    <xdr:row>107</xdr:row>
                    <xdr:rowOff>66675</xdr:rowOff>
                  </from>
                  <to>
                    <xdr:col>3</xdr:col>
                    <xdr:colOff>85725</xdr:colOff>
                    <xdr:row>107</xdr:row>
                    <xdr:rowOff>276225</xdr:rowOff>
                  </to>
                </anchor>
              </controlPr>
            </control>
          </mc:Choice>
        </mc:AlternateContent>
        <mc:AlternateContent xmlns:mc="http://schemas.openxmlformats.org/markup-compatibility/2006">
          <mc:Choice Requires="x14">
            <control shapeId="35936" r:id="rId118" name="Check Box 96">
              <controlPr defaultSize="0" autoFill="0" autoLine="0" autoPict="0">
                <anchor moveWithCells="1">
                  <from>
                    <xdr:col>1</xdr:col>
                    <xdr:colOff>219075</xdr:colOff>
                    <xdr:row>107</xdr:row>
                    <xdr:rowOff>66675</xdr:rowOff>
                  </from>
                  <to>
                    <xdr:col>2</xdr:col>
                    <xdr:colOff>104775</xdr:colOff>
                    <xdr:row>107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4000000}">
          <x14:formula1>
            <xm:f>'Agency-County'!$A$2:$A$22</xm:f>
          </x14:formula1>
          <xm:sqref>G2:M2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N81"/>
  <sheetViews>
    <sheetView showGridLines="0" zoomScaleNormal="100" zoomScaleSheetLayoutView="80" workbookViewId="0">
      <selection activeCell="A81" sqref="A81:XFD81"/>
    </sheetView>
  </sheetViews>
  <sheetFormatPr defaultRowHeight="15" x14ac:dyDescent="0.25"/>
  <cols>
    <col min="3" max="3" width="9.140625" customWidth="1"/>
    <col min="11" max="11" width="14" customWidth="1"/>
    <col min="12" max="12" width="10.42578125" customWidth="1"/>
    <col min="13" max="13" width="14.85546875" customWidth="1"/>
  </cols>
  <sheetData>
    <row r="1" spans="1:13" ht="2.85" customHeight="1" thickBot="1" x14ac:dyDescent="0.3">
      <c r="A1" s="1028"/>
      <c r="B1" s="1028"/>
      <c r="C1" s="1028"/>
      <c r="D1" s="1028"/>
      <c r="E1" s="1028"/>
      <c r="F1" s="1028"/>
      <c r="G1" s="1028"/>
      <c r="H1" s="1028"/>
      <c r="I1" s="1028"/>
      <c r="J1" s="1028"/>
      <c r="K1" s="1028"/>
      <c r="L1" s="1028"/>
      <c r="M1" s="1028"/>
    </row>
    <row r="2" spans="1:13" s="291" customFormat="1" ht="16.5" thickBot="1" x14ac:dyDescent="0.3">
      <c r="A2" s="415" t="s">
        <v>197</v>
      </c>
      <c r="B2" s="1332">
        <f>'Contact Info'!B3</f>
        <v>0</v>
      </c>
      <c r="C2" s="1332"/>
      <c r="D2" s="1240" t="s">
        <v>773</v>
      </c>
      <c r="E2" s="1240"/>
      <c r="F2" s="1240"/>
      <c r="G2" s="1239"/>
      <c r="H2" s="1239"/>
      <c r="I2" s="1239"/>
      <c r="J2" s="1239"/>
      <c r="K2" s="1239"/>
      <c r="L2" s="1239"/>
      <c r="M2" s="1239"/>
    </row>
    <row r="3" spans="1:13" ht="21.75" thickBot="1" x14ac:dyDescent="0.4">
      <c r="A3" s="1333" t="s">
        <v>826</v>
      </c>
      <c r="B3" s="1333"/>
      <c r="C3" s="1333"/>
      <c r="D3" s="1333"/>
      <c r="E3" s="1333"/>
      <c r="F3" s="1333"/>
      <c r="G3" s="1333"/>
      <c r="H3" s="1333"/>
      <c r="I3" s="1333"/>
      <c r="J3" s="1333"/>
      <c r="K3" s="1333"/>
      <c r="L3" s="1333"/>
      <c r="M3" s="1333"/>
    </row>
    <row r="4" spans="1:13" ht="35.1" customHeight="1" thickBot="1" x14ac:dyDescent="0.3">
      <c r="A4" s="1334" t="s">
        <v>876</v>
      </c>
      <c r="B4" s="1334"/>
      <c r="C4" s="1334"/>
      <c r="D4" s="1334"/>
      <c r="E4" s="1334"/>
      <c r="F4" s="1334"/>
      <c r="G4" s="1334"/>
      <c r="H4" s="1334"/>
      <c r="I4" s="1334"/>
      <c r="J4" s="1335" t="s">
        <v>775</v>
      </c>
      <c r="K4" s="1335"/>
      <c r="L4" s="1335" t="s">
        <v>776</v>
      </c>
      <c r="M4" s="1335"/>
    </row>
    <row r="5" spans="1:13" ht="18.75" customHeight="1" thickBot="1" x14ac:dyDescent="0.3">
      <c r="A5" s="1331" t="s">
        <v>827</v>
      </c>
      <c r="B5" s="1331"/>
      <c r="C5" s="1331"/>
      <c r="D5" s="1331"/>
      <c r="E5" s="1331"/>
      <c r="F5" s="1331"/>
      <c r="G5" s="1331"/>
      <c r="H5" s="1331"/>
      <c r="I5" s="1331"/>
      <c r="J5" s="1330"/>
      <c r="K5" s="1330"/>
      <c r="L5" s="1330"/>
      <c r="M5" s="1330"/>
    </row>
    <row r="6" spans="1:13" ht="18.75" customHeight="1" thickBot="1" x14ac:dyDescent="0.3">
      <c r="A6" s="1331" t="s">
        <v>401</v>
      </c>
      <c r="B6" s="1331"/>
      <c r="C6" s="1331"/>
      <c r="D6" s="1331"/>
      <c r="E6" s="1331"/>
      <c r="F6" s="1331"/>
      <c r="G6" s="1331"/>
      <c r="H6" s="1331"/>
      <c r="I6" s="1331"/>
      <c r="J6" s="1330"/>
      <c r="K6" s="1330"/>
      <c r="L6" s="1330"/>
      <c r="M6" s="1330"/>
    </row>
    <row r="7" spans="1:13" ht="18.75" customHeight="1" thickBot="1" x14ac:dyDescent="0.3">
      <c r="A7" s="1331" t="s">
        <v>402</v>
      </c>
      <c r="B7" s="1331"/>
      <c r="C7" s="1331"/>
      <c r="D7" s="1331"/>
      <c r="E7" s="1331"/>
      <c r="F7" s="1331"/>
      <c r="G7" s="1331"/>
      <c r="H7" s="1331"/>
      <c r="I7" s="1331"/>
      <c r="J7" s="1330"/>
      <c r="K7" s="1330"/>
      <c r="L7" s="1330"/>
      <c r="M7" s="1330"/>
    </row>
    <row r="8" spans="1:13" ht="18.75" customHeight="1" thickBot="1" x14ac:dyDescent="0.3">
      <c r="A8" s="1331" t="s">
        <v>880</v>
      </c>
      <c r="B8" s="1331"/>
      <c r="C8" s="1331"/>
      <c r="D8" s="1331"/>
      <c r="E8" s="1331"/>
      <c r="F8" s="1331"/>
      <c r="G8" s="1331"/>
      <c r="H8" s="1331"/>
      <c r="I8" s="1331"/>
      <c r="J8" s="1330"/>
      <c r="K8" s="1330"/>
      <c r="L8" s="1330"/>
      <c r="M8" s="1330"/>
    </row>
    <row r="9" spans="1:13" ht="18.75" customHeight="1" thickBot="1" x14ac:dyDescent="0.3">
      <c r="A9" s="1331" t="s">
        <v>894</v>
      </c>
      <c r="B9" s="1331"/>
      <c r="C9" s="1331"/>
      <c r="D9" s="1331"/>
      <c r="E9" s="1331"/>
      <c r="F9" s="1331"/>
      <c r="G9" s="1331"/>
      <c r="H9" s="1331"/>
      <c r="I9" s="1331"/>
      <c r="J9" s="1330"/>
      <c r="K9" s="1330"/>
      <c r="L9" s="1330"/>
      <c r="M9" s="1330"/>
    </row>
    <row r="10" spans="1:13" ht="18.75" customHeight="1" thickBot="1" x14ac:dyDescent="0.3">
      <c r="A10" s="1331" t="s">
        <v>403</v>
      </c>
      <c r="B10" s="1331"/>
      <c r="C10" s="1331"/>
      <c r="D10" s="1331"/>
      <c r="E10" s="1331"/>
      <c r="F10" s="1331"/>
      <c r="G10" s="1331"/>
      <c r="H10" s="1331"/>
      <c r="I10" s="1331"/>
      <c r="J10" s="1330"/>
      <c r="K10" s="1330"/>
      <c r="L10" s="1330"/>
      <c r="M10" s="1330"/>
    </row>
    <row r="11" spans="1:13" ht="16.5" thickBot="1" x14ac:dyDescent="0.3">
      <c r="A11" s="1216" t="s">
        <v>0</v>
      </c>
      <c r="B11" s="1217"/>
      <c r="C11" s="1217"/>
      <c r="D11" s="1217"/>
      <c r="E11" s="1217"/>
      <c r="F11" s="1217"/>
      <c r="G11" s="1217"/>
      <c r="H11" s="1217"/>
      <c r="I11" s="1217"/>
      <c r="J11" s="1217"/>
      <c r="K11" s="1217"/>
      <c r="L11" s="1217"/>
      <c r="M11" s="1218"/>
    </row>
    <row r="12" spans="1:13" ht="15.75" thickBot="1" x14ac:dyDescent="0.3">
      <c r="A12" s="1325" t="s">
        <v>874</v>
      </c>
      <c r="B12" s="1326"/>
      <c r="C12" s="1326"/>
      <c r="D12" s="1326"/>
      <c r="E12" s="1326"/>
      <c r="F12" s="1326"/>
      <c r="G12" s="1326"/>
      <c r="H12" s="1326"/>
      <c r="I12" s="1326"/>
      <c r="J12" s="1326"/>
      <c r="K12" s="1326"/>
      <c r="L12" s="1326"/>
      <c r="M12" s="1327"/>
    </row>
    <row r="13" spans="1:13" ht="15.75" thickBot="1" x14ac:dyDescent="0.3">
      <c r="A13" s="1325"/>
      <c r="B13" s="1326"/>
      <c r="C13" s="1326"/>
      <c r="D13" s="1326"/>
      <c r="E13" s="1326"/>
      <c r="F13" s="1326"/>
      <c r="G13" s="1326"/>
      <c r="H13" s="1326"/>
      <c r="I13" s="1326"/>
      <c r="J13" s="1326"/>
      <c r="K13" s="1326"/>
      <c r="L13" s="1326"/>
      <c r="M13" s="1327"/>
    </row>
    <row r="14" spans="1:13" ht="15.75" thickBot="1" x14ac:dyDescent="0.3">
      <c r="A14" s="1325"/>
      <c r="B14" s="1326"/>
      <c r="C14" s="1326"/>
      <c r="D14" s="1326"/>
      <c r="E14" s="1326"/>
      <c r="F14" s="1326"/>
      <c r="G14" s="1326"/>
      <c r="H14" s="1326"/>
      <c r="I14" s="1326"/>
      <c r="J14" s="1326"/>
      <c r="K14" s="1326"/>
      <c r="L14" s="1326"/>
      <c r="M14" s="1327"/>
    </row>
    <row r="15" spans="1:13" ht="15.75" thickBot="1" x14ac:dyDescent="0.3">
      <c r="A15" s="1328" t="s">
        <v>778</v>
      </c>
      <c r="B15" s="1328"/>
      <c r="C15" s="1328"/>
      <c r="D15" s="1328"/>
      <c r="E15" s="1328"/>
      <c r="F15" s="1328"/>
      <c r="G15" s="1328"/>
      <c r="H15" s="1328"/>
      <c r="I15" s="1328"/>
      <c r="J15" s="1328"/>
      <c r="K15" s="1328"/>
      <c r="L15" s="1328"/>
      <c r="M15" s="1328"/>
    </row>
    <row r="16" spans="1:13" ht="15.75" thickBot="1" x14ac:dyDescent="0.3">
      <c r="A16" s="1329" t="s">
        <v>779</v>
      </c>
      <c r="B16" s="1329"/>
      <c r="C16" s="1329"/>
      <c r="D16" s="1250" t="s">
        <v>24</v>
      </c>
      <c r="E16" s="1251"/>
      <c r="F16" s="1197"/>
      <c r="G16" s="1198"/>
      <c r="H16" s="1198"/>
      <c r="I16" s="1198"/>
      <c r="J16" s="1198"/>
      <c r="K16" s="1198"/>
      <c r="L16" s="1198"/>
      <c r="M16" s="1199"/>
    </row>
    <row r="17" spans="1:14" ht="15.75" thickBot="1" x14ac:dyDescent="0.3">
      <c r="A17" s="1329"/>
      <c r="B17" s="1329"/>
      <c r="C17" s="1329"/>
      <c r="D17" s="1252"/>
      <c r="E17" s="1253"/>
      <c r="F17" s="1200"/>
      <c r="G17" s="1201"/>
      <c r="H17" s="1201"/>
      <c r="I17" s="1201"/>
      <c r="J17" s="1201"/>
      <c r="K17" s="1201"/>
      <c r="L17" s="1201"/>
      <c r="M17" s="1202"/>
    </row>
    <row r="18" spans="1:14" ht="15.75" thickBot="1" x14ac:dyDescent="0.3">
      <c r="A18" s="292" t="s">
        <v>786</v>
      </c>
      <c r="B18" s="292" t="s">
        <v>129</v>
      </c>
      <c r="C18" s="292" t="s">
        <v>787</v>
      </c>
      <c r="D18" s="1322" t="s">
        <v>780</v>
      </c>
      <c r="E18" s="1322"/>
      <c r="F18" s="1322"/>
      <c r="G18" s="1322"/>
      <c r="H18" s="1322"/>
      <c r="I18" s="1322"/>
      <c r="J18" s="1322"/>
      <c r="K18" s="1322"/>
      <c r="L18" s="1322"/>
      <c r="M18" s="1322"/>
    </row>
    <row r="19" spans="1:14" ht="15.75" thickBot="1" x14ac:dyDescent="0.3">
      <c r="A19" s="392"/>
      <c r="B19" s="392"/>
      <c r="C19" s="392"/>
      <c r="D19" s="1322"/>
      <c r="E19" s="1322"/>
      <c r="F19" s="1322"/>
      <c r="G19" s="1322"/>
      <c r="H19" s="1322"/>
      <c r="I19" s="1322"/>
      <c r="J19" s="1322"/>
      <c r="K19" s="1322"/>
      <c r="L19" s="1322"/>
      <c r="M19" s="1322"/>
    </row>
    <row r="20" spans="1:14" ht="15.75" thickBot="1" x14ac:dyDescent="0.3">
      <c r="A20" s="1227" t="s">
        <v>875</v>
      </c>
      <c r="B20" s="1228"/>
      <c r="C20" s="1228"/>
      <c r="D20" s="1228"/>
      <c r="E20" s="1228"/>
      <c r="F20" s="1228"/>
      <c r="G20" s="1228"/>
      <c r="H20" s="1228"/>
      <c r="I20" s="1228"/>
      <c r="J20" s="1228"/>
      <c r="K20" s="1228"/>
      <c r="L20" s="1228"/>
      <c r="M20" s="1229"/>
    </row>
    <row r="21" spans="1:14" x14ac:dyDescent="0.25">
      <c r="A21" s="1293" t="s">
        <v>781</v>
      </c>
      <c r="B21" s="1294"/>
      <c r="C21" s="1295"/>
      <c r="D21" s="1250" t="s">
        <v>24</v>
      </c>
      <c r="E21" s="1251"/>
      <c r="F21" s="1197"/>
      <c r="G21" s="1198"/>
      <c r="H21" s="1198"/>
      <c r="I21" s="1198"/>
      <c r="J21" s="1198"/>
      <c r="K21" s="1198"/>
      <c r="L21" s="1198"/>
      <c r="M21" s="1199"/>
    </row>
    <row r="22" spans="1:14" ht="15.75" thickBot="1" x14ac:dyDescent="0.3">
      <c r="A22" s="1296"/>
      <c r="B22" s="1297"/>
      <c r="C22" s="1298"/>
      <c r="D22" s="1252"/>
      <c r="E22" s="1253"/>
      <c r="F22" s="1200"/>
      <c r="G22" s="1201"/>
      <c r="H22" s="1201"/>
      <c r="I22" s="1201"/>
      <c r="J22" s="1201"/>
      <c r="K22" s="1201"/>
      <c r="L22" s="1201"/>
      <c r="M22" s="1202"/>
    </row>
    <row r="23" spans="1:14" ht="15.75" thickBot="1" x14ac:dyDescent="0.3">
      <c r="A23" s="293" t="s">
        <v>786</v>
      </c>
      <c r="B23" s="293" t="s">
        <v>129</v>
      </c>
      <c r="C23" s="293" t="s">
        <v>787</v>
      </c>
      <c r="D23" s="1314" t="s">
        <v>923</v>
      </c>
      <c r="E23" s="1314"/>
      <c r="F23" s="1314"/>
      <c r="G23" s="1314"/>
      <c r="H23" s="1314"/>
      <c r="I23" s="1314"/>
      <c r="J23" s="1314"/>
      <c r="K23" s="1314"/>
      <c r="L23" s="1314"/>
      <c r="M23" s="1314"/>
    </row>
    <row r="24" spans="1:14" ht="20.100000000000001" customHeight="1" thickBot="1" x14ac:dyDescent="0.3">
      <c r="A24" s="392"/>
      <c r="B24" s="392"/>
      <c r="C24" s="392"/>
      <c r="D24" s="1314"/>
      <c r="E24" s="1314"/>
      <c r="F24" s="1314"/>
      <c r="G24" s="1314"/>
      <c r="H24" s="1314"/>
      <c r="I24" s="1314"/>
      <c r="J24" s="1314"/>
      <c r="K24" s="1314"/>
      <c r="L24" s="1314"/>
      <c r="M24" s="1314"/>
    </row>
    <row r="25" spans="1:14" ht="15.75" thickBot="1" x14ac:dyDescent="0.3">
      <c r="A25" s="1120" t="s">
        <v>783</v>
      </c>
      <c r="B25" s="1121"/>
      <c r="C25" s="1121"/>
      <c r="D25" s="1121"/>
      <c r="E25" s="1121"/>
      <c r="F25" s="1121"/>
      <c r="G25" s="1121"/>
      <c r="H25" s="1121"/>
      <c r="I25" s="1121"/>
      <c r="J25" s="1121"/>
      <c r="K25" s="1121"/>
      <c r="L25" s="1121"/>
      <c r="M25" s="1122"/>
    </row>
    <row r="26" spans="1:14" x14ac:dyDescent="0.25">
      <c r="A26" s="1323" t="s">
        <v>784</v>
      </c>
      <c r="B26" s="1323"/>
      <c r="C26" s="1323"/>
      <c r="D26" s="1250" t="s">
        <v>24</v>
      </c>
      <c r="E26" s="1251"/>
      <c r="F26" s="1197"/>
      <c r="G26" s="1198"/>
      <c r="H26" s="1198"/>
      <c r="I26" s="1198"/>
      <c r="J26" s="1198"/>
      <c r="K26" s="1198"/>
      <c r="L26" s="1198"/>
      <c r="M26" s="1199"/>
    </row>
    <row r="27" spans="1:14" ht="15.75" thickBot="1" x14ac:dyDescent="0.3">
      <c r="A27" s="1324"/>
      <c r="B27" s="1324"/>
      <c r="C27" s="1324"/>
      <c r="D27" s="1252"/>
      <c r="E27" s="1253"/>
      <c r="F27" s="1200"/>
      <c r="G27" s="1201"/>
      <c r="H27" s="1201"/>
      <c r="I27" s="1201"/>
      <c r="J27" s="1201"/>
      <c r="K27" s="1201"/>
      <c r="L27" s="1201"/>
      <c r="M27" s="1202"/>
    </row>
    <row r="28" spans="1:14" ht="15.75" thickBot="1" x14ac:dyDescent="0.3">
      <c r="A28" s="292" t="s">
        <v>786</v>
      </c>
      <c r="B28" s="292" t="s">
        <v>129</v>
      </c>
      <c r="C28" s="292" t="s">
        <v>787</v>
      </c>
      <c r="D28" s="1321" t="s">
        <v>785</v>
      </c>
      <c r="E28" s="1321"/>
      <c r="F28" s="1321"/>
      <c r="G28" s="1321"/>
      <c r="H28" s="1321"/>
      <c r="I28" s="1321"/>
      <c r="J28" s="1321"/>
      <c r="K28" s="1321"/>
      <c r="L28" s="1321"/>
      <c r="M28" s="1321"/>
    </row>
    <row r="29" spans="1:14" ht="15.75" thickBot="1" x14ac:dyDescent="0.3">
      <c r="A29" s="392"/>
      <c r="B29" s="392"/>
      <c r="C29" s="392"/>
      <c r="D29" s="1321"/>
      <c r="E29" s="1321"/>
      <c r="F29" s="1321"/>
      <c r="G29" s="1321"/>
      <c r="H29" s="1321"/>
      <c r="I29" s="1321"/>
      <c r="J29" s="1321"/>
      <c r="K29" s="1321"/>
      <c r="L29" s="1321"/>
      <c r="M29" s="1321"/>
    </row>
    <row r="30" spans="1:14" ht="15.75" thickBot="1" x14ac:dyDescent="0.3">
      <c r="A30" s="292" t="s">
        <v>786</v>
      </c>
      <c r="B30" s="292" t="s">
        <v>129</v>
      </c>
      <c r="C30" s="292" t="s">
        <v>787</v>
      </c>
      <c r="D30" s="1321" t="s">
        <v>931</v>
      </c>
      <c r="E30" s="1321"/>
      <c r="F30" s="1321"/>
      <c r="G30" s="1321"/>
      <c r="H30" s="1321"/>
      <c r="I30" s="1321"/>
      <c r="J30" s="1321"/>
      <c r="K30" s="1321"/>
      <c r="L30" s="1321"/>
      <c r="M30" s="1321"/>
      <c r="N30" s="244"/>
    </row>
    <row r="31" spans="1:14" ht="15.75" thickBot="1" x14ac:dyDescent="0.3">
      <c r="A31" s="392"/>
      <c r="B31" s="392"/>
      <c r="C31" s="392"/>
      <c r="D31" s="1321"/>
      <c r="E31" s="1321"/>
      <c r="F31" s="1321"/>
      <c r="G31" s="1321"/>
      <c r="H31" s="1321"/>
      <c r="I31" s="1321"/>
      <c r="J31" s="1321"/>
      <c r="K31" s="1321"/>
      <c r="L31" s="1321"/>
      <c r="M31" s="1321"/>
    </row>
    <row r="32" spans="1:14" ht="15.75" thickBot="1" x14ac:dyDescent="0.3">
      <c r="A32" s="1107" t="s">
        <v>788</v>
      </c>
      <c r="B32" s="1108"/>
      <c r="C32" s="1108"/>
      <c r="D32" s="1108"/>
      <c r="E32" s="1108"/>
      <c r="F32" s="1108"/>
      <c r="G32" s="1108"/>
      <c r="H32" s="1108"/>
      <c r="I32" s="1108"/>
      <c r="J32" s="1108"/>
      <c r="K32" s="1108"/>
      <c r="L32" s="1108"/>
      <c r="M32" s="1109"/>
    </row>
    <row r="33" spans="1:13" x14ac:dyDescent="0.25">
      <c r="A33" s="1312" t="s">
        <v>789</v>
      </c>
      <c r="B33" s="1312"/>
      <c r="C33" s="1312"/>
      <c r="D33" s="1250" t="s">
        <v>24</v>
      </c>
      <c r="E33" s="1251"/>
      <c r="F33" s="1197"/>
      <c r="G33" s="1198"/>
      <c r="H33" s="1198"/>
      <c r="I33" s="1198"/>
      <c r="J33" s="1198"/>
      <c r="K33" s="1198"/>
      <c r="L33" s="1198"/>
      <c r="M33" s="1199"/>
    </row>
    <row r="34" spans="1:13" ht="15.75" thickBot="1" x14ac:dyDescent="0.3">
      <c r="A34" s="1313"/>
      <c r="B34" s="1313"/>
      <c r="C34" s="1313"/>
      <c r="D34" s="1252"/>
      <c r="E34" s="1253"/>
      <c r="F34" s="1200"/>
      <c r="G34" s="1201"/>
      <c r="H34" s="1201"/>
      <c r="I34" s="1201"/>
      <c r="J34" s="1201"/>
      <c r="K34" s="1201"/>
      <c r="L34" s="1201"/>
      <c r="M34" s="1202"/>
    </row>
    <row r="35" spans="1:13" ht="15.75" thickBot="1" x14ac:dyDescent="0.3">
      <c r="A35" s="293" t="s">
        <v>786</v>
      </c>
      <c r="B35" s="293" t="s">
        <v>129</v>
      </c>
      <c r="C35" s="293" t="s">
        <v>787</v>
      </c>
      <c r="D35" s="1314" t="s">
        <v>932</v>
      </c>
      <c r="E35" s="1314"/>
      <c r="F35" s="1314"/>
      <c r="G35" s="1314"/>
      <c r="H35" s="1314"/>
      <c r="I35" s="1314"/>
      <c r="J35" s="1314"/>
      <c r="K35" s="1314"/>
      <c r="L35" s="1314"/>
      <c r="M35" s="1314"/>
    </row>
    <row r="36" spans="1:13" ht="15.75" thickBot="1" x14ac:dyDescent="0.3">
      <c r="A36" s="392"/>
      <c r="B36" s="392"/>
      <c r="C36" s="392"/>
      <c r="D36" s="1314"/>
      <c r="E36" s="1314"/>
      <c r="F36" s="1314"/>
      <c r="G36" s="1314"/>
      <c r="H36" s="1314"/>
      <c r="I36" s="1314"/>
      <c r="J36" s="1314"/>
      <c r="K36" s="1314"/>
      <c r="L36" s="1314"/>
      <c r="M36" s="1314"/>
    </row>
    <row r="37" spans="1:13" ht="15.75" thickBot="1" x14ac:dyDescent="0.3">
      <c r="A37" s="293" t="s">
        <v>786</v>
      </c>
      <c r="B37" s="293" t="s">
        <v>129</v>
      </c>
      <c r="C37" s="293" t="s">
        <v>787</v>
      </c>
      <c r="D37" s="1314" t="s">
        <v>791</v>
      </c>
      <c r="E37" s="1314"/>
      <c r="F37" s="1314"/>
      <c r="G37" s="1314"/>
      <c r="H37" s="1314"/>
      <c r="I37" s="1314"/>
      <c r="J37" s="1314"/>
      <c r="K37" s="1314"/>
      <c r="L37" s="1314"/>
      <c r="M37" s="1314"/>
    </row>
    <row r="38" spans="1:13" ht="15.75" thickBot="1" x14ac:dyDescent="0.3">
      <c r="A38" s="392"/>
      <c r="B38" s="392"/>
      <c r="C38" s="392"/>
      <c r="D38" s="1314"/>
      <c r="E38" s="1314"/>
      <c r="F38" s="1314"/>
      <c r="G38" s="1314"/>
      <c r="H38" s="1314"/>
      <c r="I38" s="1314"/>
      <c r="J38" s="1314"/>
      <c r="K38" s="1314"/>
      <c r="L38" s="1314"/>
      <c r="M38" s="1314"/>
    </row>
    <row r="39" spans="1:13" ht="15.75" thickBot="1" x14ac:dyDescent="0.3">
      <c r="A39" s="293" t="s">
        <v>786</v>
      </c>
      <c r="B39" s="293" t="s">
        <v>129</v>
      </c>
      <c r="C39" s="293" t="s">
        <v>787</v>
      </c>
      <c r="D39" s="1314" t="s">
        <v>792</v>
      </c>
      <c r="E39" s="1314"/>
      <c r="F39" s="1314"/>
      <c r="G39" s="1314"/>
      <c r="H39" s="1314"/>
      <c r="I39" s="1314"/>
      <c r="J39" s="1314"/>
      <c r="K39" s="1314"/>
      <c r="L39" s="1314"/>
      <c r="M39" s="1314"/>
    </row>
    <row r="40" spans="1:13" ht="20.100000000000001" customHeight="1" thickBot="1" x14ac:dyDescent="0.3">
      <c r="A40" s="392"/>
      <c r="B40" s="392"/>
      <c r="C40" s="392"/>
      <c r="D40" s="1314"/>
      <c r="E40" s="1314"/>
      <c r="F40" s="1314"/>
      <c r="G40" s="1314"/>
      <c r="H40" s="1314"/>
      <c r="I40" s="1314"/>
      <c r="J40" s="1314"/>
      <c r="K40" s="1314"/>
      <c r="L40" s="1314"/>
      <c r="M40" s="1314"/>
    </row>
    <row r="41" spans="1:13" ht="15.75" thickBot="1" x14ac:dyDescent="0.3">
      <c r="A41" s="1120" t="s">
        <v>793</v>
      </c>
      <c r="B41" s="1121"/>
      <c r="C41" s="1121"/>
      <c r="D41" s="1121"/>
      <c r="E41" s="1121"/>
      <c r="F41" s="1121"/>
      <c r="G41" s="1121"/>
      <c r="H41" s="1121"/>
      <c r="I41" s="1121"/>
      <c r="J41" s="1121"/>
      <c r="K41" s="1121"/>
      <c r="L41" s="1121"/>
      <c r="M41" s="1122"/>
    </row>
    <row r="42" spans="1:13" x14ac:dyDescent="0.25">
      <c r="A42" s="1315" t="s">
        <v>895</v>
      </c>
      <c r="B42" s="1316"/>
      <c r="C42" s="1317"/>
      <c r="D42" s="1250" t="s">
        <v>24</v>
      </c>
      <c r="E42" s="1251"/>
      <c r="F42" s="1197"/>
      <c r="G42" s="1198"/>
      <c r="H42" s="1198"/>
      <c r="I42" s="1198"/>
      <c r="J42" s="1198"/>
      <c r="K42" s="1198"/>
      <c r="L42" s="1198"/>
      <c r="M42" s="1199"/>
    </row>
    <row r="43" spans="1:13" ht="15.75" thickBot="1" x14ac:dyDescent="0.3">
      <c r="A43" s="1318"/>
      <c r="B43" s="1319"/>
      <c r="C43" s="1320"/>
      <c r="D43" s="1252"/>
      <c r="E43" s="1253"/>
      <c r="F43" s="1200"/>
      <c r="G43" s="1201"/>
      <c r="H43" s="1201"/>
      <c r="I43" s="1201"/>
      <c r="J43" s="1201"/>
      <c r="K43" s="1201"/>
      <c r="L43" s="1201"/>
      <c r="M43" s="1202"/>
    </row>
    <row r="44" spans="1:13" ht="20.100000000000001" customHeight="1" thickBot="1" x14ac:dyDescent="0.3">
      <c r="A44" s="402" t="s">
        <v>786</v>
      </c>
      <c r="B44" s="402" t="s">
        <v>129</v>
      </c>
      <c r="C44" s="402" t="s">
        <v>787</v>
      </c>
      <c r="D44" s="1308" t="s">
        <v>940</v>
      </c>
      <c r="E44" s="1262"/>
      <c r="F44" s="1262"/>
      <c r="G44" s="1262"/>
      <c r="H44" s="1262"/>
      <c r="I44" s="1262"/>
      <c r="J44" s="1262"/>
      <c r="K44" s="1262"/>
      <c r="L44" s="1262"/>
      <c r="M44" s="1309"/>
    </row>
    <row r="45" spans="1:13" ht="20.100000000000001" customHeight="1" thickBot="1" x14ac:dyDescent="0.3">
      <c r="A45" s="392"/>
      <c r="B45" s="392"/>
      <c r="C45" s="392"/>
      <c r="D45" s="1310"/>
      <c r="E45" s="1263"/>
      <c r="F45" s="1263"/>
      <c r="G45" s="1263"/>
      <c r="H45" s="1263"/>
      <c r="I45" s="1263"/>
      <c r="J45" s="1263"/>
      <c r="K45" s="1263"/>
      <c r="L45" s="1263"/>
      <c r="M45" s="1311"/>
    </row>
    <row r="46" spans="1:13" ht="15.75" thickBot="1" x14ac:dyDescent="0.3">
      <c r="A46" s="1227" t="s">
        <v>933</v>
      </c>
      <c r="B46" s="1291"/>
      <c r="C46" s="1291"/>
      <c r="D46" s="1291"/>
      <c r="E46" s="1291"/>
      <c r="F46" s="1291"/>
      <c r="G46" s="1291"/>
      <c r="H46" s="1291"/>
      <c r="I46" s="1291"/>
      <c r="J46" s="1291"/>
      <c r="K46" s="1291"/>
      <c r="L46" s="1291"/>
      <c r="M46" s="1292"/>
    </row>
    <row r="47" spans="1:13" ht="15" customHeight="1" x14ac:dyDescent="0.25">
      <c r="A47" s="1293" t="s">
        <v>897</v>
      </c>
      <c r="B47" s="1294"/>
      <c r="C47" s="1295"/>
      <c r="D47" s="1250" t="s">
        <v>24</v>
      </c>
      <c r="E47" s="1251"/>
      <c r="F47" s="1197"/>
      <c r="G47" s="1198"/>
      <c r="H47" s="1198"/>
      <c r="I47" s="1198"/>
      <c r="J47" s="1198"/>
      <c r="K47" s="1198"/>
      <c r="L47" s="1198"/>
      <c r="M47" s="1199"/>
    </row>
    <row r="48" spans="1:13" ht="15.75" thickBot="1" x14ac:dyDescent="0.3">
      <c r="A48" s="1296"/>
      <c r="B48" s="1297"/>
      <c r="C48" s="1298"/>
      <c r="D48" s="1252"/>
      <c r="E48" s="1253"/>
      <c r="F48" s="1200"/>
      <c r="G48" s="1201"/>
      <c r="H48" s="1201"/>
      <c r="I48" s="1201"/>
      <c r="J48" s="1201"/>
      <c r="K48" s="1201"/>
      <c r="L48" s="1201"/>
      <c r="M48" s="1202"/>
    </row>
    <row r="49" spans="1:13" ht="15.75" thickBot="1" x14ac:dyDescent="0.3">
      <c r="A49" s="293" t="s">
        <v>786</v>
      </c>
      <c r="B49" s="293" t="s">
        <v>129</v>
      </c>
      <c r="C49" s="293" t="s">
        <v>787</v>
      </c>
      <c r="D49" s="1299" t="s">
        <v>828</v>
      </c>
      <c r="E49" s="1300"/>
      <c r="F49" s="1300"/>
      <c r="G49" s="1300"/>
      <c r="H49" s="1300"/>
      <c r="I49" s="1300"/>
      <c r="J49" s="1300"/>
      <c r="K49" s="1300"/>
      <c r="L49" s="1300"/>
      <c r="M49" s="1301"/>
    </row>
    <row r="50" spans="1:13" s="294" customFormat="1" ht="15.75" thickBot="1" x14ac:dyDescent="0.3">
      <c r="A50" s="392"/>
      <c r="B50" s="392"/>
      <c r="C50" s="392"/>
      <c r="D50" s="1302"/>
      <c r="E50" s="1303"/>
      <c r="F50" s="1303"/>
      <c r="G50" s="1303"/>
      <c r="H50" s="1303"/>
      <c r="I50" s="1303"/>
      <c r="J50" s="1303"/>
      <c r="K50" s="1303"/>
      <c r="L50" s="1303"/>
      <c r="M50" s="1304"/>
    </row>
    <row r="51" spans="1:13" s="294" customFormat="1" x14ac:dyDescent="0.25">
      <c r="A51" s="1277" t="s">
        <v>903</v>
      </c>
      <c r="B51" s="1278"/>
      <c r="C51" s="1278"/>
      <c r="D51" s="1278"/>
      <c r="E51" s="1278"/>
      <c r="F51" s="1278"/>
      <c r="G51" s="1278"/>
      <c r="H51" s="1278"/>
      <c r="I51" s="1278"/>
      <c r="J51" s="1278"/>
      <c r="K51" s="1278"/>
      <c r="L51" s="1278"/>
      <c r="M51" s="1279"/>
    </row>
    <row r="52" spans="1:13" s="294" customFormat="1" ht="15.75" thickBot="1" x14ac:dyDescent="0.3">
      <c r="A52" s="1305" t="s">
        <v>829</v>
      </c>
      <c r="B52" s="1306"/>
      <c r="C52" s="1306"/>
      <c r="D52" s="1306"/>
      <c r="E52" s="1306"/>
      <c r="F52" s="1306"/>
      <c r="G52" s="1306"/>
      <c r="H52" s="1306"/>
      <c r="I52" s="1306"/>
      <c r="J52" s="1306"/>
      <c r="K52" s="1306"/>
      <c r="L52" s="1306"/>
      <c r="M52" s="1307"/>
    </row>
    <row r="53" spans="1:13" ht="15.75" thickBot="1" x14ac:dyDescent="0.3">
      <c r="A53" s="1120" t="s">
        <v>830</v>
      </c>
      <c r="B53" s="1121"/>
      <c r="C53" s="1121"/>
      <c r="D53" s="1121"/>
      <c r="E53" s="1121"/>
      <c r="F53" s="1121"/>
      <c r="G53" s="1121"/>
      <c r="H53" s="1121"/>
      <c r="I53" s="1121"/>
      <c r="J53" s="1121"/>
      <c r="K53" s="1121"/>
      <c r="L53" s="1121"/>
      <c r="M53" s="1122"/>
    </row>
    <row r="54" spans="1:13" ht="15" customHeight="1" x14ac:dyDescent="0.25">
      <c r="A54" s="1244" t="s">
        <v>898</v>
      </c>
      <c r="B54" s="1245"/>
      <c r="C54" s="1246"/>
      <c r="D54" s="1250" t="s">
        <v>24</v>
      </c>
      <c r="E54" s="1251"/>
      <c r="F54" s="1197"/>
      <c r="G54" s="1198"/>
      <c r="H54" s="1198"/>
      <c r="I54" s="1198"/>
      <c r="J54" s="1198"/>
      <c r="K54" s="1198"/>
      <c r="L54" s="1198"/>
      <c r="M54" s="1199"/>
    </row>
    <row r="55" spans="1:13" ht="15.75" thickBot="1" x14ac:dyDescent="0.3">
      <c r="A55" s="1247"/>
      <c r="B55" s="1248"/>
      <c r="C55" s="1249"/>
      <c r="D55" s="1252"/>
      <c r="E55" s="1253"/>
      <c r="F55" s="1200"/>
      <c r="G55" s="1201"/>
      <c r="H55" s="1201"/>
      <c r="I55" s="1201"/>
      <c r="J55" s="1201"/>
      <c r="K55" s="1201"/>
      <c r="L55" s="1201"/>
      <c r="M55" s="1202"/>
    </row>
    <row r="56" spans="1:13" ht="15.75" thickBot="1" x14ac:dyDescent="0.3">
      <c r="A56" s="402" t="s">
        <v>786</v>
      </c>
      <c r="B56" s="402" t="s">
        <v>129</v>
      </c>
      <c r="C56" s="402" t="s">
        <v>787</v>
      </c>
      <c r="D56" s="1260" t="s">
        <v>797</v>
      </c>
      <c r="E56" s="1289" t="s">
        <v>912</v>
      </c>
      <c r="F56" s="1289"/>
      <c r="G56" s="1289"/>
      <c r="H56" s="1154" t="s">
        <v>811</v>
      </c>
      <c r="I56" s="1154"/>
      <c r="J56" s="1154"/>
      <c r="K56" s="1154"/>
      <c r="L56" s="1154"/>
      <c r="M56" s="1155"/>
    </row>
    <row r="57" spans="1:13" ht="15.75" thickBot="1" x14ac:dyDescent="0.3">
      <c r="A57" s="392"/>
      <c r="B57" s="392"/>
      <c r="C57" s="392"/>
      <c r="D57" s="1261"/>
      <c r="E57" s="1290"/>
      <c r="F57" s="1290"/>
      <c r="G57" s="1290"/>
      <c r="H57" s="1156"/>
      <c r="I57" s="1156"/>
      <c r="J57" s="1156"/>
      <c r="K57" s="1156"/>
      <c r="L57" s="1156"/>
      <c r="M57" s="1157"/>
    </row>
    <row r="58" spans="1:13" ht="15.75" thickBot="1" x14ac:dyDescent="0.3">
      <c r="A58" s="402" t="s">
        <v>786</v>
      </c>
      <c r="B58" s="402" t="s">
        <v>129</v>
      </c>
      <c r="C58" s="402" t="s">
        <v>787</v>
      </c>
      <c r="D58" s="1260" t="s">
        <v>797</v>
      </c>
      <c r="E58" s="1289" t="s">
        <v>913</v>
      </c>
      <c r="F58" s="1289"/>
      <c r="G58" s="1289"/>
      <c r="H58" s="1154" t="s">
        <v>811</v>
      </c>
      <c r="I58" s="1154"/>
      <c r="J58" s="1154"/>
      <c r="K58" s="1154"/>
      <c r="L58" s="1154"/>
      <c r="M58" s="1155"/>
    </row>
    <row r="59" spans="1:13" ht="15.75" thickBot="1" x14ac:dyDescent="0.3">
      <c r="A59" s="392"/>
      <c r="B59" s="392"/>
      <c r="C59" s="392"/>
      <c r="D59" s="1261"/>
      <c r="E59" s="1290"/>
      <c r="F59" s="1290"/>
      <c r="G59" s="1290"/>
      <c r="H59" s="1156"/>
      <c r="I59" s="1156"/>
      <c r="J59" s="1156"/>
      <c r="K59" s="1156"/>
      <c r="L59" s="1156"/>
      <c r="M59" s="1157"/>
    </row>
    <row r="60" spans="1:13" ht="15.75" thickBot="1" x14ac:dyDescent="0.3">
      <c r="A60" s="402" t="s">
        <v>786</v>
      </c>
      <c r="B60" s="402" t="s">
        <v>129</v>
      </c>
      <c r="C60" s="402" t="s">
        <v>787</v>
      </c>
      <c r="D60" s="1260" t="s">
        <v>797</v>
      </c>
      <c r="E60" s="1289" t="s">
        <v>872</v>
      </c>
      <c r="F60" s="1289"/>
      <c r="G60" s="1289"/>
      <c r="H60" s="1289"/>
      <c r="I60" s="1289"/>
      <c r="J60" s="1289"/>
      <c r="K60" s="1289"/>
      <c r="L60" s="1264" t="s">
        <v>813</v>
      </c>
      <c r="M60" s="1265"/>
    </row>
    <row r="61" spans="1:13" ht="15.75" thickBot="1" x14ac:dyDescent="0.3">
      <c r="A61" s="392"/>
      <c r="B61" s="392"/>
      <c r="C61" s="392"/>
      <c r="D61" s="1261"/>
      <c r="E61" s="1290"/>
      <c r="F61" s="1290"/>
      <c r="G61" s="1290"/>
      <c r="H61" s="1290"/>
      <c r="I61" s="1290"/>
      <c r="J61" s="1290"/>
      <c r="K61" s="1290"/>
      <c r="L61" s="1266"/>
      <c r="M61" s="1267"/>
    </row>
    <row r="62" spans="1:13" ht="15.75" thickBot="1" x14ac:dyDescent="0.3">
      <c r="A62" s="402" t="s">
        <v>786</v>
      </c>
      <c r="B62" s="402" t="s">
        <v>129</v>
      </c>
      <c r="C62" s="402" t="s">
        <v>787</v>
      </c>
      <c r="D62" s="1260" t="s">
        <v>797</v>
      </c>
      <c r="E62" s="1262" t="s">
        <v>814</v>
      </c>
      <c r="F62" s="1262"/>
      <c r="G62" s="1262"/>
      <c r="H62" s="1262"/>
      <c r="I62" s="1262"/>
      <c r="J62" s="1262"/>
      <c r="K62" s="1262"/>
      <c r="L62" s="1264" t="s">
        <v>815</v>
      </c>
      <c r="M62" s="1265"/>
    </row>
    <row r="63" spans="1:13" ht="15.75" thickBot="1" x14ac:dyDescent="0.3">
      <c r="A63" s="392"/>
      <c r="B63" s="392"/>
      <c r="C63" s="392"/>
      <c r="D63" s="1261"/>
      <c r="E63" s="1263"/>
      <c r="F63" s="1263"/>
      <c r="G63" s="1263"/>
      <c r="H63" s="1263"/>
      <c r="I63" s="1263"/>
      <c r="J63" s="1263"/>
      <c r="K63" s="1263"/>
      <c r="L63" s="1266"/>
      <c r="M63" s="1267"/>
    </row>
    <row r="64" spans="1:13" ht="15.75" thickBot="1" x14ac:dyDescent="0.3">
      <c r="A64" s="403"/>
      <c r="B64" s="404"/>
      <c r="C64" s="404"/>
      <c r="D64" s="1268" t="s">
        <v>899</v>
      </c>
      <c r="E64" s="1268"/>
      <c r="F64" s="1268"/>
      <c r="G64" s="1268"/>
      <c r="H64" s="1268"/>
      <c r="I64" s="1268"/>
      <c r="J64" s="1268"/>
      <c r="K64" s="1268"/>
      <c r="L64" s="404"/>
      <c r="M64" s="405"/>
    </row>
    <row r="65" spans="1:13" x14ac:dyDescent="0.25">
      <c r="A65" s="1269" t="s">
        <v>831</v>
      </c>
      <c r="B65" s="1269"/>
      <c r="C65" s="1269"/>
      <c r="D65" s="1250" t="s">
        <v>24</v>
      </c>
      <c r="E65" s="1251"/>
      <c r="F65" s="1271"/>
      <c r="G65" s="1272"/>
      <c r="H65" s="1272"/>
      <c r="I65" s="1272"/>
      <c r="J65" s="1272"/>
      <c r="K65" s="1272"/>
      <c r="L65" s="1272"/>
      <c r="M65" s="1273"/>
    </row>
    <row r="66" spans="1:13" ht="15.75" thickBot="1" x14ac:dyDescent="0.3">
      <c r="A66" s="1270"/>
      <c r="B66" s="1270"/>
      <c r="C66" s="1270"/>
      <c r="D66" s="1252"/>
      <c r="E66" s="1253"/>
      <c r="F66" s="1274"/>
      <c r="G66" s="1275"/>
      <c r="H66" s="1275"/>
      <c r="I66" s="1275"/>
      <c r="J66" s="1275"/>
      <c r="K66" s="1275"/>
      <c r="L66" s="1275"/>
      <c r="M66" s="1276"/>
    </row>
    <row r="67" spans="1:13" x14ac:dyDescent="0.25">
      <c r="A67" s="1277" t="s">
        <v>929</v>
      </c>
      <c r="B67" s="1278"/>
      <c r="C67" s="1278"/>
      <c r="D67" s="1278"/>
      <c r="E67" s="1278"/>
      <c r="F67" s="1278"/>
      <c r="G67" s="1278"/>
      <c r="H67" s="1278"/>
      <c r="I67" s="1278"/>
      <c r="J67" s="1278"/>
      <c r="K67" s="1278"/>
      <c r="L67" s="1278"/>
      <c r="M67" s="1279"/>
    </row>
    <row r="68" spans="1:13" ht="15.75" thickBot="1" x14ac:dyDescent="0.3">
      <c r="A68" s="1280"/>
      <c r="B68" s="1281"/>
      <c r="C68" s="1281"/>
      <c r="D68" s="1281"/>
      <c r="E68" s="1281"/>
      <c r="F68" s="1281"/>
      <c r="G68" s="1281"/>
      <c r="H68" s="1281"/>
      <c r="I68" s="1281"/>
      <c r="J68" s="1281"/>
      <c r="K68" s="1281"/>
      <c r="L68" s="1281"/>
      <c r="M68" s="1282"/>
    </row>
    <row r="69" spans="1:13" ht="15.75" thickBot="1" x14ac:dyDescent="0.3">
      <c r="A69" s="293" t="s">
        <v>786</v>
      </c>
      <c r="B69" s="293" t="s">
        <v>129</v>
      </c>
      <c r="C69" s="293" t="s">
        <v>787</v>
      </c>
      <c r="D69" s="1283" t="s">
        <v>797</v>
      </c>
      <c r="E69" s="1285" t="s">
        <v>817</v>
      </c>
      <c r="F69" s="1285"/>
      <c r="G69" s="1285"/>
      <c r="H69" s="1285"/>
      <c r="I69" s="1285"/>
      <c r="J69" s="1285"/>
      <c r="K69" s="1285"/>
      <c r="L69" s="1285"/>
      <c r="M69" s="1286"/>
    </row>
    <row r="70" spans="1:13" ht="15.75" thickBot="1" x14ac:dyDescent="0.3">
      <c r="A70" s="392"/>
      <c r="B70" s="392"/>
      <c r="C70" s="392"/>
      <c r="D70" s="1284"/>
      <c r="E70" s="1287"/>
      <c r="F70" s="1287"/>
      <c r="G70" s="1287"/>
      <c r="H70" s="1287"/>
      <c r="I70" s="1287"/>
      <c r="J70" s="1287"/>
      <c r="K70" s="1287"/>
      <c r="L70" s="1287"/>
      <c r="M70" s="1288"/>
    </row>
    <row r="71" spans="1:13" ht="15.75" thickBot="1" x14ac:dyDescent="0.3">
      <c r="A71" s="293" t="s">
        <v>786</v>
      </c>
      <c r="B71" s="293" t="s">
        <v>129</v>
      </c>
      <c r="C71" s="293" t="s">
        <v>787</v>
      </c>
      <c r="D71" s="1283" t="s">
        <v>797</v>
      </c>
      <c r="E71" s="1285" t="s">
        <v>930</v>
      </c>
      <c r="F71" s="1285"/>
      <c r="G71" s="1285"/>
      <c r="H71" s="1285"/>
      <c r="I71" s="1285"/>
      <c r="J71" s="1285"/>
      <c r="K71" s="1285"/>
      <c r="L71" s="1285"/>
      <c r="M71" s="1286"/>
    </row>
    <row r="72" spans="1:13" ht="20.100000000000001" customHeight="1" thickBot="1" x14ac:dyDescent="0.3">
      <c r="A72" s="392"/>
      <c r="B72" s="392"/>
      <c r="C72" s="392"/>
      <c r="D72" s="1284"/>
      <c r="E72" s="1287"/>
      <c r="F72" s="1287"/>
      <c r="G72" s="1287"/>
      <c r="H72" s="1287"/>
      <c r="I72" s="1287"/>
      <c r="J72" s="1287"/>
      <c r="K72" s="1287"/>
      <c r="L72" s="1287"/>
      <c r="M72" s="1288"/>
    </row>
    <row r="73" spans="1:13" ht="15.75" customHeight="1" thickBot="1" x14ac:dyDescent="0.3">
      <c r="A73" s="1120" t="s">
        <v>819</v>
      </c>
      <c r="B73" s="1121"/>
      <c r="C73" s="1121"/>
      <c r="D73" s="1121"/>
      <c r="E73" s="1121"/>
      <c r="F73" s="1121"/>
      <c r="G73" s="1121"/>
      <c r="H73" s="1121"/>
      <c r="I73" s="1121"/>
      <c r="J73" s="1121"/>
      <c r="K73" s="1121"/>
      <c r="L73" s="1121"/>
      <c r="M73" s="1122"/>
    </row>
    <row r="74" spans="1:13" ht="15" customHeight="1" x14ac:dyDescent="0.25">
      <c r="A74" s="1244" t="s">
        <v>900</v>
      </c>
      <c r="B74" s="1245"/>
      <c r="C74" s="1246"/>
      <c r="D74" s="1250" t="s">
        <v>24</v>
      </c>
      <c r="E74" s="1251"/>
      <c r="F74" s="1197"/>
      <c r="G74" s="1198"/>
      <c r="H74" s="1198"/>
      <c r="I74" s="1198"/>
      <c r="J74" s="1198"/>
      <c r="K74" s="1198"/>
      <c r="L74" s="1198"/>
      <c r="M74" s="1199"/>
    </row>
    <row r="75" spans="1:13" ht="21" customHeight="1" thickBot="1" x14ac:dyDescent="0.3">
      <c r="A75" s="1247"/>
      <c r="B75" s="1248"/>
      <c r="C75" s="1249"/>
      <c r="D75" s="1252"/>
      <c r="E75" s="1253"/>
      <c r="F75" s="1200"/>
      <c r="G75" s="1201"/>
      <c r="H75" s="1201"/>
      <c r="I75" s="1201"/>
      <c r="J75" s="1201"/>
      <c r="K75" s="1201"/>
      <c r="L75" s="1201"/>
      <c r="M75" s="1202"/>
    </row>
    <row r="76" spans="1:13" ht="15.75" customHeight="1" thickBot="1" x14ac:dyDescent="0.3">
      <c r="A76" s="292" t="s">
        <v>786</v>
      </c>
      <c r="B76" s="292" t="s">
        <v>129</v>
      </c>
      <c r="C76" s="292" t="s">
        <v>787</v>
      </c>
      <c r="D76" s="1254" t="s">
        <v>820</v>
      </c>
      <c r="E76" s="1256" t="s">
        <v>823</v>
      </c>
      <c r="F76" s="1256"/>
      <c r="G76" s="1256"/>
      <c r="H76" s="1256"/>
      <c r="I76" s="1256"/>
      <c r="J76" s="1256"/>
      <c r="K76" s="1256"/>
      <c r="L76" s="1256"/>
      <c r="M76" s="1257"/>
    </row>
    <row r="77" spans="1:13" ht="21.75" customHeight="1" thickBot="1" x14ac:dyDescent="0.3">
      <c r="A77" s="392"/>
      <c r="B77" s="392"/>
      <c r="C77" s="392"/>
      <c r="D77" s="1255"/>
      <c r="E77" s="1258"/>
      <c r="F77" s="1258"/>
      <c r="G77" s="1258"/>
      <c r="H77" s="1258"/>
      <c r="I77" s="1258"/>
      <c r="J77" s="1258"/>
      <c r="K77" s="1258"/>
      <c r="L77" s="1258"/>
      <c r="M77" s="1259"/>
    </row>
    <row r="78" spans="1:13" ht="15.75" customHeight="1" thickBot="1" x14ac:dyDescent="0.3">
      <c r="A78" s="292" t="s">
        <v>786</v>
      </c>
      <c r="B78" s="292" t="s">
        <v>129</v>
      </c>
      <c r="C78" s="292" t="s">
        <v>787</v>
      </c>
      <c r="D78" s="1254" t="s">
        <v>934</v>
      </c>
      <c r="E78" s="1256" t="s">
        <v>902</v>
      </c>
      <c r="F78" s="1256"/>
      <c r="G78" s="1256"/>
      <c r="H78" s="1256"/>
      <c r="I78" s="1256"/>
      <c r="J78" s="1256"/>
      <c r="K78" s="1256"/>
      <c r="L78" s="1256"/>
      <c r="M78" s="1257"/>
    </row>
    <row r="79" spans="1:13" ht="33.75" customHeight="1" thickBot="1" x14ac:dyDescent="0.3">
      <c r="A79" s="392"/>
      <c r="B79" s="392"/>
      <c r="C79" s="392"/>
      <c r="D79" s="1255"/>
      <c r="E79" s="1258"/>
      <c r="F79" s="1258"/>
      <c r="G79" s="1258"/>
      <c r="H79" s="1258"/>
      <c r="I79" s="1258"/>
      <c r="J79" s="1258"/>
      <c r="K79" s="1258"/>
      <c r="L79" s="1258"/>
      <c r="M79" s="1259"/>
    </row>
    <row r="80" spans="1:13" ht="15.75" customHeight="1" thickBot="1" x14ac:dyDescent="0.3">
      <c r="A80" s="1107" t="s">
        <v>825</v>
      </c>
      <c r="B80" s="1108"/>
      <c r="C80" s="1108"/>
      <c r="D80" s="1108"/>
      <c r="E80" s="1108"/>
      <c r="F80" s="1108"/>
      <c r="G80" s="1108"/>
      <c r="H80" s="1108"/>
      <c r="I80" s="1108"/>
      <c r="J80" s="1108"/>
      <c r="K80" s="1108"/>
      <c r="L80" s="1108"/>
      <c r="M80" s="1109"/>
    </row>
    <row r="81" spans="1:13" ht="20.100000000000001" customHeight="1" thickBot="1" x14ac:dyDescent="0.3">
      <c r="A81" s="1232" t="s">
        <v>1023</v>
      </c>
      <c r="B81" s="1233"/>
      <c r="C81" s="450"/>
      <c r="D81" s="450"/>
      <c r="E81" s="450"/>
      <c r="F81" s="450"/>
      <c r="G81" s="450"/>
      <c r="H81" s="450"/>
      <c r="I81" s="450"/>
      <c r="J81" s="450"/>
      <c r="K81" s="453" t="s">
        <v>1022</v>
      </c>
      <c r="L81" s="1234"/>
      <c r="M81" s="1235"/>
    </row>
  </sheetData>
  <mergeCells count="99">
    <mergeCell ref="A81:B81"/>
    <mergeCell ref="L81:M81"/>
    <mergeCell ref="A4:I4"/>
    <mergeCell ref="J4:K4"/>
    <mergeCell ref="L4:M4"/>
    <mergeCell ref="A5:I5"/>
    <mergeCell ref="J5:K5"/>
    <mergeCell ref="L5:M5"/>
    <mergeCell ref="A6:I6"/>
    <mergeCell ref="J6:K6"/>
    <mergeCell ref="L6:M6"/>
    <mergeCell ref="A7:I7"/>
    <mergeCell ref="J7:K7"/>
    <mergeCell ref="L7:M7"/>
    <mergeCell ref="A8:I8"/>
    <mergeCell ref="J8:K8"/>
    <mergeCell ref="A1:M1"/>
    <mergeCell ref="B2:C2"/>
    <mergeCell ref="D2:F2"/>
    <mergeCell ref="G2:M2"/>
    <mergeCell ref="A3:M3"/>
    <mergeCell ref="L8:M8"/>
    <mergeCell ref="A9:I9"/>
    <mergeCell ref="J9:K9"/>
    <mergeCell ref="L9:M9"/>
    <mergeCell ref="A10:I10"/>
    <mergeCell ref="J10:K10"/>
    <mergeCell ref="L10:M10"/>
    <mergeCell ref="A11:M11"/>
    <mergeCell ref="A12:M14"/>
    <mergeCell ref="A15:M15"/>
    <mergeCell ref="A16:C17"/>
    <mergeCell ref="D16:E17"/>
    <mergeCell ref="F16:M17"/>
    <mergeCell ref="D30:M31"/>
    <mergeCell ref="D18:M19"/>
    <mergeCell ref="A20:M20"/>
    <mergeCell ref="A21:C22"/>
    <mergeCell ref="D21:E22"/>
    <mergeCell ref="F21:M22"/>
    <mergeCell ref="D23:M24"/>
    <mergeCell ref="A25:M25"/>
    <mergeCell ref="A26:C27"/>
    <mergeCell ref="D26:E27"/>
    <mergeCell ref="F26:M27"/>
    <mergeCell ref="D28:M29"/>
    <mergeCell ref="D44:M45"/>
    <mergeCell ref="A32:M32"/>
    <mergeCell ref="A33:C34"/>
    <mergeCell ref="D33:E34"/>
    <mergeCell ref="F33:M34"/>
    <mergeCell ref="D35:M36"/>
    <mergeCell ref="D37:M38"/>
    <mergeCell ref="D39:M40"/>
    <mergeCell ref="A41:M41"/>
    <mergeCell ref="A42:C43"/>
    <mergeCell ref="D42:E43"/>
    <mergeCell ref="F42:M43"/>
    <mergeCell ref="D56:D57"/>
    <mergeCell ref="E56:G57"/>
    <mergeCell ref="H56:M57"/>
    <mergeCell ref="A46:M46"/>
    <mergeCell ref="A47:C48"/>
    <mergeCell ref="D47:E48"/>
    <mergeCell ref="F47:M48"/>
    <mergeCell ref="D49:M50"/>
    <mergeCell ref="A51:M51"/>
    <mergeCell ref="A52:M52"/>
    <mergeCell ref="A53:M53"/>
    <mergeCell ref="A54:C55"/>
    <mergeCell ref="D54:E55"/>
    <mergeCell ref="F54:M55"/>
    <mergeCell ref="D58:D59"/>
    <mergeCell ref="E58:G59"/>
    <mergeCell ref="H58:M59"/>
    <mergeCell ref="D60:D61"/>
    <mergeCell ref="E60:K61"/>
    <mergeCell ref="L60:M61"/>
    <mergeCell ref="A73:M73"/>
    <mergeCell ref="D62:D63"/>
    <mergeCell ref="E62:K63"/>
    <mergeCell ref="L62:M63"/>
    <mergeCell ref="D64:K64"/>
    <mergeCell ref="A65:C66"/>
    <mergeCell ref="D65:E66"/>
    <mergeCell ref="F65:M66"/>
    <mergeCell ref="A67:M68"/>
    <mergeCell ref="D69:D70"/>
    <mergeCell ref="E69:M70"/>
    <mergeCell ref="D71:D72"/>
    <mergeCell ref="E71:M72"/>
    <mergeCell ref="A80:M80"/>
    <mergeCell ref="A74:C75"/>
    <mergeCell ref="D74:E75"/>
    <mergeCell ref="F74:M75"/>
    <mergeCell ref="D76:D77"/>
    <mergeCell ref="E76:M77"/>
    <mergeCell ref="D78:D79"/>
    <mergeCell ref="E78:M79"/>
  </mergeCells>
  <dataValidations count="2">
    <dataValidation allowBlank="1" showErrorMessage="1" sqref="A16:C17 A21:C22 A26:C27 A33:C34 A42:C43 A47:C48 A54:C55 A65:C66 A74:C75" xr:uid="{00000000-0002-0000-0F00-000000000000}"/>
    <dataValidation allowBlank="1" showErrorMessage="1" promptTitle="1. Mandatory-H&amp;S Items" prompt="Enter the cost(s) associated with H&amp;S amount listed on Work Order. " sqref="D16:M17 D21:M22 D26:M27 D33:M34 D42:M43 D47:M48 D54:M55 D74:M75 D65:M66" xr:uid="{00000000-0002-0000-0F00-000001000000}"/>
  </dataValidations>
  <hyperlinks>
    <hyperlink ref="A46" r:id="rId1" display="Attic Floors- Unconditoned Attic SWS " xr:uid="{00000000-0004-0000-0F00-000000000000}"/>
    <hyperlink ref="H56" r:id="rId2" xr:uid="{00000000-0004-0000-0F00-000001000000}"/>
    <hyperlink ref="H58" r:id="rId3" xr:uid="{00000000-0004-0000-0F00-000002000000}"/>
    <hyperlink ref="A53:M53" r:id="rId4" display="○ Window Replacement SWS" xr:uid="{00000000-0004-0000-0F00-000003000000}"/>
    <hyperlink ref="L62:M63" r:id="rId5" display="Pipe Insulation SWS" xr:uid="{00000000-0004-0000-0F00-000004000000}"/>
    <hyperlink ref="A20:M20" r:id="rId6" display="○WPN 22-7" xr:uid="{00000000-0004-0000-0F00-000005000000}"/>
    <hyperlink ref="A25:M25" r:id="rId7" display="○ Lighting Replacement SWS" xr:uid="{00000000-0004-0000-0F00-000006000000}"/>
    <hyperlink ref="A32:M32" r:id="rId8" display="○ Air sealing SWS" xr:uid="{00000000-0004-0000-0F00-000007000000}"/>
    <hyperlink ref="A41:M41" r:id="rId9" display="○ Duct sealing SWS" xr:uid="{00000000-0004-0000-0F00-000008000000}"/>
    <hyperlink ref="L60:M61" r:id="rId10" display="Tank Insulation SWS " xr:uid="{00000000-0004-0000-0F00-000009000000}"/>
    <hyperlink ref="A73:M73" r:id="rId11" display="○ Refrigerator Replacement SWS " xr:uid="{00000000-0004-0000-0F00-00000A000000}"/>
    <hyperlink ref="A80:M80" r:id="rId12" display="○ Heating &amp; Cooling: Equipment Installation SWS" xr:uid="{00000000-0004-0000-0F00-00000B000000}"/>
    <hyperlink ref="A46:M46" r:id="rId13" display="○ Attic Floors- Unconditioned Attic SWS " xr:uid="{00000000-0004-0000-0F00-00000C000000}"/>
  </hyperlinks>
  <printOptions horizontalCentered="1"/>
  <pageMargins left="0.2" right="0.2" top="0.25" bottom="0.25" header="0.05" footer="0.5"/>
  <pageSetup scale="80" orientation="portrait" horizontalDpi="300" verticalDpi="1200" r:id="rId14"/>
  <rowBreaks count="1" manualBreakCount="1">
    <brk id="53" max="16383" man="1"/>
  </rowBreaks>
  <drawing r:id="rId15"/>
  <legacyDrawing r:id="rId16"/>
  <mc:AlternateContent xmlns:mc="http://schemas.openxmlformats.org/markup-compatibility/2006">
    <mc:Choice Requires="x14">
      <controls>
        <mc:AlternateContent xmlns:mc="http://schemas.openxmlformats.org/markup-compatibility/2006">
          <mc:Choice Requires="x14">
            <control shapeId="46081" r:id="rId17" name="Check Box 1">
              <controlPr defaultSize="0" autoFill="0" autoLine="0" autoPict="0">
                <anchor moveWithCells="1">
                  <from>
                    <xdr:col>10</xdr:col>
                    <xdr:colOff>38100</xdr:colOff>
                    <xdr:row>3</xdr:row>
                    <xdr:rowOff>409575</xdr:rowOff>
                  </from>
                  <to>
                    <xdr:col>10</xdr:col>
                    <xdr:colOff>752475</xdr:colOff>
                    <xdr:row>5</xdr:row>
                    <xdr:rowOff>9525</xdr:rowOff>
                  </to>
                </anchor>
              </controlPr>
            </control>
          </mc:Choice>
        </mc:AlternateContent>
        <mc:AlternateContent xmlns:mc="http://schemas.openxmlformats.org/markup-compatibility/2006">
          <mc:Choice Requires="x14">
            <control shapeId="46082" r:id="rId18" name="Check Box 2">
              <controlPr defaultSize="0" autoFill="0" autoLine="0" autoPict="0">
                <anchor moveWithCells="1">
                  <from>
                    <xdr:col>12</xdr:col>
                    <xdr:colOff>28575</xdr:colOff>
                    <xdr:row>3</xdr:row>
                    <xdr:rowOff>390525</xdr:rowOff>
                  </from>
                  <to>
                    <xdr:col>12</xdr:col>
                    <xdr:colOff>790575</xdr:colOff>
                    <xdr:row>5</xdr:row>
                    <xdr:rowOff>28575</xdr:rowOff>
                  </to>
                </anchor>
              </controlPr>
            </control>
          </mc:Choice>
        </mc:AlternateContent>
        <mc:AlternateContent xmlns:mc="http://schemas.openxmlformats.org/markup-compatibility/2006">
          <mc:Choice Requires="x14">
            <control shapeId="46083" r:id="rId19" name="Check Box 3">
              <controlPr defaultSize="0" autoFill="0" autoLine="0" autoPict="0">
                <anchor moveWithCells="1">
                  <from>
                    <xdr:col>10</xdr:col>
                    <xdr:colOff>38100</xdr:colOff>
                    <xdr:row>5</xdr:row>
                    <xdr:rowOff>0</xdr:rowOff>
                  </from>
                  <to>
                    <xdr:col>10</xdr:col>
                    <xdr:colOff>752475</xdr:colOff>
                    <xdr:row>6</xdr:row>
                    <xdr:rowOff>28575</xdr:rowOff>
                  </to>
                </anchor>
              </controlPr>
            </control>
          </mc:Choice>
        </mc:AlternateContent>
        <mc:AlternateContent xmlns:mc="http://schemas.openxmlformats.org/markup-compatibility/2006">
          <mc:Choice Requires="x14">
            <control shapeId="46084" r:id="rId20" name="Check Box 4">
              <controlPr defaultSize="0" autoFill="0" autoLine="0" autoPict="0">
                <anchor moveWithCells="1">
                  <from>
                    <xdr:col>12</xdr:col>
                    <xdr:colOff>28575</xdr:colOff>
                    <xdr:row>4</xdr:row>
                    <xdr:rowOff>228600</xdr:rowOff>
                  </from>
                  <to>
                    <xdr:col>12</xdr:col>
                    <xdr:colOff>752475</xdr:colOff>
                    <xdr:row>6</xdr:row>
                    <xdr:rowOff>38100</xdr:rowOff>
                  </to>
                </anchor>
              </controlPr>
            </control>
          </mc:Choice>
        </mc:AlternateContent>
        <mc:AlternateContent xmlns:mc="http://schemas.openxmlformats.org/markup-compatibility/2006">
          <mc:Choice Requires="x14">
            <control shapeId="46085" r:id="rId21" name="Check Box 5">
              <controlPr defaultSize="0" autoFill="0" autoLine="0" autoPict="0">
                <anchor moveWithCells="1">
                  <from>
                    <xdr:col>10</xdr:col>
                    <xdr:colOff>38100</xdr:colOff>
                    <xdr:row>6</xdr:row>
                    <xdr:rowOff>0</xdr:rowOff>
                  </from>
                  <to>
                    <xdr:col>10</xdr:col>
                    <xdr:colOff>752475</xdr:colOff>
                    <xdr:row>7</xdr:row>
                    <xdr:rowOff>38100</xdr:rowOff>
                  </to>
                </anchor>
              </controlPr>
            </control>
          </mc:Choice>
        </mc:AlternateContent>
        <mc:AlternateContent xmlns:mc="http://schemas.openxmlformats.org/markup-compatibility/2006">
          <mc:Choice Requires="x14">
            <control shapeId="46086" r:id="rId22" name="Check Box 6">
              <controlPr defaultSize="0" autoFill="0" autoLine="0" autoPict="0">
                <anchor moveWithCells="1">
                  <from>
                    <xdr:col>12</xdr:col>
                    <xdr:colOff>28575</xdr:colOff>
                    <xdr:row>6</xdr:row>
                    <xdr:rowOff>9525</xdr:rowOff>
                  </from>
                  <to>
                    <xdr:col>12</xdr:col>
                    <xdr:colOff>695325</xdr:colOff>
                    <xdr:row>6</xdr:row>
                    <xdr:rowOff>219075</xdr:rowOff>
                  </to>
                </anchor>
              </controlPr>
            </control>
          </mc:Choice>
        </mc:AlternateContent>
        <mc:AlternateContent xmlns:mc="http://schemas.openxmlformats.org/markup-compatibility/2006">
          <mc:Choice Requires="x14">
            <control shapeId="46087" r:id="rId23" name="Check Box 7">
              <controlPr defaultSize="0" autoFill="0" autoLine="0" autoPict="0">
                <anchor moveWithCells="1">
                  <from>
                    <xdr:col>10</xdr:col>
                    <xdr:colOff>38100</xdr:colOff>
                    <xdr:row>7</xdr:row>
                    <xdr:rowOff>0</xdr:rowOff>
                  </from>
                  <to>
                    <xdr:col>10</xdr:col>
                    <xdr:colOff>752475</xdr:colOff>
                    <xdr:row>8</xdr:row>
                    <xdr:rowOff>38100</xdr:rowOff>
                  </to>
                </anchor>
              </controlPr>
            </control>
          </mc:Choice>
        </mc:AlternateContent>
        <mc:AlternateContent xmlns:mc="http://schemas.openxmlformats.org/markup-compatibility/2006">
          <mc:Choice Requires="x14">
            <control shapeId="46088" r:id="rId24" name="Check Box 8">
              <controlPr defaultSize="0" autoFill="0" autoLine="0" autoPict="0">
                <anchor moveWithCells="1">
                  <from>
                    <xdr:col>12</xdr:col>
                    <xdr:colOff>28575</xdr:colOff>
                    <xdr:row>7</xdr:row>
                    <xdr:rowOff>28575</xdr:rowOff>
                  </from>
                  <to>
                    <xdr:col>12</xdr:col>
                    <xdr:colOff>638175</xdr:colOff>
                    <xdr:row>7</xdr:row>
                    <xdr:rowOff>200025</xdr:rowOff>
                  </to>
                </anchor>
              </controlPr>
            </control>
          </mc:Choice>
        </mc:AlternateContent>
        <mc:AlternateContent xmlns:mc="http://schemas.openxmlformats.org/markup-compatibility/2006">
          <mc:Choice Requires="x14">
            <control shapeId="46089" r:id="rId25" name="Check Box 9">
              <controlPr defaultSize="0" autoFill="0" autoLine="0" autoPict="0">
                <anchor moveWithCells="1">
                  <from>
                    <xdr:col>10</xdr:col>
                    <xdr:colOff>38100</xdr:colOff>
                    <xdr:row>8</xdr:row>
                    <xdr:rowOff>28575</xdr:rowOff>
                  </from>
                  <to>
                    <xdr:col>10</xdr:col>
                    <xdr:colOff>752475</xdr:colOff>
                    <xdr:row>9</xdr:row>
                    <xdr:rowOff>66675</xdr:rowOff>
                  </to>
                </anchor>
              </controlPr>
            </control>
          </mc:Choice>
        </mc:AlternateContent>
        <mc:AlternateContent xmlns:mc="http://schemas.openxmlformats.org/markup-compatibility/2006">
          <mc:Choice Requires="x14">
            <control shapeId="46090" r:id="rId26" name="Check Box 10">
              <controlPr defaultSize="0" autoFill="0" autoLine="0" autoPict="0">
                <anchor moveWithCells="1">
                  <from>
                    <xdr:col>12</xdr:col>
                    <xdr:colOff>28575</xdr:colOff>
                    <xdr:row>8</xdr:row>
                    <xdr:rowOff>0</xdr:rowOff>
                  </from>
                  <to>
                    <xdr:col>12</xdr:col>
                    <xdr:colOff>752475</xdr:colOff>
                    <xdr:row>9</xdr:row>
                    <xdr:rowOff>38100</xdr:rowOff>
                  </to>
                </anchor>
              </controlPr>
            </control>
          </mc:Choice>
        </mc:AlternateContent>
        <mc:AlternateContent xmlns:mc="http://schemas.openxmlformats.org/markup-compatibility/2006">
          <mc:Choice Requires="x14">
            <control shapeId="46091" r:id="rId27" name="Check Box 11">
              <controlPr defaultSize="0" autoFill="0" autoLine="0" autoPict="0">
                <anchor moveWithCells="1">
                  <from>
                    <xdr:col>10</xdr:col>
                    <xdr:colOff>38100</xdr:colOff>
                    <xdr:row>9</xdr:row>
                    <xdr:rowOff>9525</xdr:rowOff>
                  </from>
                  <to>
                    <xdr:col>10</xdr:col>
                    <xdr:colOff>752475</xdr:colOff>
                    <xdr:row>10</xdr:row>
                    <xdr:rowOff>47625</xdr:rowOff>
                  </to>
                </anchor>
              </controlPr>
            </control>
          </mc:Choice>
        </mc:AlternateContent>
        <mc:AlternateContent xmlns:mc="http://schemas.openxmlformats.org/markup-compatibility/2006">
          <mc:Choice Requires="x14">
            <control shapeId="46092" r:id="rId28" name="Check Box 12">
              <controlPr defaultSize="0" autoFill="0" autoLine="0" autoPict="0">
                <anchor moveWithCells="1">
                  <from>
                    <xdr:col>12</xdr:col>
                    <xdr:colOff>28575</xdr:colOff>
                    <xdr:row>9</xdr:row>
                    <xdr:rowOff>9525</xdr:rowOff>
                  </from>
                  <to>
                    <xdr:col>12</xdr:col>
                    <xdr:colOff>752475</xdr:colOff>
                    <xdr:row>10</xdr:row>
                    <xdr:rowOff>66675</xdr:rowOff>
                  </to>
                </anchor>
              </controlPr>
            </control>
          </mc:Choice>
        </mc:AlternateContent>
        <mc:AlternateContent xmlns:mc="http://schemas.openxmlformats.org/markup-compatibility/2006">
          <mc:Choice Requires="x14">
            <control shapeId="46093" r:id="rId29" name="Check Box 13">
              <controlPr defaultSize="0" autoFill="0" autoLine="0" autoPict="0">
                <anchor moveWithCells="1">
                  <from>
                    <xdr:col>0</xdr:col>
                    <xdr:colOff>180975</xdr:colOff>
                    <xdr:row>29</xdr:row>
                    <xdr:rowOff>180975</xdr:rowOff>
                  </from>
                  <to>
                    <xdr:col>0</xdr:col>
                    <xdr:colOff>390525</xdr:colOff>
                    <xdr:row>31</xdr:row>
                    <xdr:rowOff>38100</xdr:rowOff>
                  </to>
                </anchor>
              </controlPr>
            </control>
          </mc:Choice>
        </mc:AlternateContent>
        <mc:AlternateContent xmlns:mc="http://schemas.openxmlformats.org/markup-compatibility/2006">
          <mc:Choice Requires="x14">
            <control shapeId="46094" r:id="rId30" name="Check Box 14">
              <controlPr defaultSize="0" autoFill="0" autoLine="0" autoPict="0">
                <anchor moveWithCells="1">
                  <from>
                    <xdr:col>2</xdr:col>
                    <xdr:colOff>200025</xdr:colOff>
                    <xdr:row>29</xdr:row>
                    <xdr:rowOff>180975</xdr:rowOff>
                  </from>
                  <to>
                    <xdr:col>2</xdr:col>
                    <xdr:colOff>409575</xdr:colOff>
                    <xdr:row>31</xdr:row>
                    <xdr:rowOff>38100</xdr:rowOff>
                  </to>
                </anchor>
              </controlPr>
            </control>
          </mc:Choice>
        </mc:AlternateContent>
        <mc:AlternateContent xmlns:mc="http://schemas.openxmlformats.org/markup-compatibility/2006">
          <mc:Choice Requires="x14">
            <control shapeId="46095" r:id="rId31" name="Check Box 15">
              <controlPr defaultSize="0" autoFill="0" autoLine="0" autoPict="0">
                <anchor moveWithCells="1">
                  <from>
                    <xdr:col>1</xdr:col>
                    <xdr:colOff>180975</xdr:colOff>
                    <xdr:row>29</xdr:row>
                    <xdr:rowOff>180975</xdr:rowOff>
                  </from>
                  <to>
                    <xdr:col>1</xdr:col>
                    <xdr:colOff>428625</xdr:colOff>
                    <xdr:row>31</xdr:row>
                    <xdr:rowOff>38100</xdr:rowOff>
                  </to>
                </anchor>
              </controlPr>
            </control>
          </mc:Choice>
        </mc:AlternateContent>
        <mc:AlternateContent xmlns:mc="http://schemas.openxmlformats.org/markup-compatibility/2006">
          <mc:Choice Requires="x14">
            <control shapeId="46096" r:id="rId32" name="Check Box 16">
              <controlPr defaultSize="0" autoFill="0" autoLine="0" autoPict="0">
                <anchor moveWithCells="1">
                  <from>
                    <xdr:col>0</xdr:col>
                    <xdr:colOff>190500</xdr:colOff>
                    <xdr:row>36</xdr:row>
                    <xdr:rowOff>142875</xdr:rowOff>
                  </from>
                  <to>
                    <xdr:col>1</xdr:col>
                    <xdr:colOff>114300</xdr:colOff>
                    <xdr:row>38</xdr:row>
                    <xdr:rowOff>66675</xdr:rowOff>
                  </to>
                </anchor>
              </controlPr>
            </control>
          </mc:Choice>
        </mc:AlternateContent>
        <mc:AlternateContent xmlns:mc="http://schemas.openxmlformats.org/markup-compatibility/2006">
          <mc:Choice Requires="x14">
            <control shapeId="46097" r:id="rId33" name="Check Box 17">
              <controlPr defaultSize="0" autoFill="0" autoLine="0" autoPict="0">
                <anchor moveWithCells="1">
                  <from>
                    <xdr:col>2</xdr:col>
                    <xdr:colOff>180975</xdr:colOff>
                    <xdr:row>36</xdr:row>
                    <xdr:rowOff>142875</xdr:rowOff>
                  </from>
                  <to>
                    <xdr:col>3</xdr:col>
                    <xdr:colOff>295275</xdr:colOff>
                    <xdr:row>38</xdr:row>
                    <xdr:rowOff>38100</xdr:rowOff>
                  </to>
                </anchor>
              </controlPr>
            </control>
          </mc:Choice>
        </mc:AlternateContent>
        <mc:AlternateContent xmlns:mc="http://schemas.openxmlformats.org/markup-compatibility/2006">
          <mc:Choice Requires="x14">
            <control shapeId="46098" r:id="rId34" name="Check Box 18">
              <controlPr defaultSize="0" autoFill="0" autoLine="0" autoPict="0">
                <anchor moveWithCells="1">
                  <from>
                    <xdr:col>1</xdr:col>
                    <xdr:colOff>190500</xdr:colOff>
                    <xdr:row>36</xdr:row>
                    <xdr:rowOff>123825</xdr:rowOff>
                  </from>
                  <to>
                    <xdr:col>1</xdr:col>
                    <xdr:colOff>571500</xdr:colOff>
                    <xdr:row>38</xdr:row>
                    <xdr:rowOff>38100</xdr:rowOff>
                  </to>
                </anchor>
              </controlPr>
            </control>
          </mc:Choice>
        </mc:AlternateContent>
        <mc:AlternateContent xmlns:mc="http://schemas.openxmlformats.org/markup-compatibility/2006">
          <mc:Choice Requires="x14">
            <control shapeId="46099" r:id="rId35" name="Check Box 19">
              <controlPr defaultSize="0" autoFill="0" autoLine="0" autoPict="0">
                <anchor moveWithCells="1">
                  <from>
                    <xdr:col>0</xdr:col>
                    <xdr:colOff>180975</xdr:colOff>
                    <xdr:row>38</xdr:row>
                    <xdr:rowOff>180975</xdr:rowOff>
                  </from>
                  <to>
                    <xdr:col>1</xdr:col>
                    <xdr:colOff>314325</xdr:colOff>
                    <xdr:row>40</xdr:row>
                    <xdr:rowOff>9525</xdr:rowOff>
                  </to>
                </anchor>
              </controlPr>
            </control>
          </mc:Choice>
        </mc:AlternateContent>
        <mc:AlternateContent xmlns:mc="http://schemas.openxmlformats.org/markup-compatibility/2006">
          <mc:Choice Requires="x14">
            <control shapeId="46100" r:id="rId36" name="Check Box 20">
              <controlPr defaultSize="0" autoFill="0" autoLine="0" autoPict="0">
                <anchor moveWithCells="1">
                  <from>
                    <xdr:col>2</xdr:col>
                    <xdr:colOff>190500</xdr:colOff>
                    <xdr:row>38</xdr:row>
                    <xdr:rowOff>180975</xdr:rowOff>
                  </from>
                  <to>
                    <xdr:col>3</xdr:col>
                    <xdr:colOff>314325</xdr:colOff>
                    <xdr:row>40</xdr:row>
                    <xdr:rowOff>9525</xdr:rowOff>
                  </to>
                </anchor>
              </controlPr>
            </control>
          </mc:Choice>
        </mc:AlternateContent>
        <mc:AlternateContent xmlns:mc="http://schemas.openxmlformats.org/markup-compatibility/2006">
          <mc:Choice Requires="x14">
            <control shapeId="46101" r:id="rId37" name="Check Box 21">
              <controlPr defaultSize="0" autoFill="0" autoLine="0" autoPict="0">
                <anchor moveWithCells="1">
                  <from>
                    <xdr:col>1</xdr:col>
                    <xdr:colOff>219075</xdr:colOff>
                    <xdr:row>38</xdr:row>
                    <xdr:rowOff>180975</xdr:rowOff>
                  </from>
                  <to>
                    <xdr:col>2</xdr:col>
                    <xdr:colOff>66675</xdr:colOff>
                    <xdr:row>40</xdr:row>
                    <xdr:rowOff>0</xdr:rowOff>
                  </to>
                </anchor>
              </controlPr>
            </control>
          </mc:Choice>
        </mc:AlternateContent>
        <mc:AlternateContent xmlns:mc="http://schemas.openxmlformats.org/markup-compatibility/2006">
          <mc:Choice Requires="x14">
            <control shapeId="46102" r:id="rId38" name="Check Box 22">
              <controlPr defaultSize="0" autoFill="0" autoLine="0" autoPict="0">
                <anchor moveWithCells="1">
                  <from>
                    <xdr:col>0</xdr:col>
                    <xdr:colOff>180975</xdr:colOff>
                    <xdr:row>17</xdr:row>
                    <xdr:rowOff>180975</xdr:rowOff>
                  </from>
                  <to>
                    <xdr:col>0</xdr:col>
                    <xdr:colOff>390525</xdr:colOff>
                    <xdr:row>19</xdr:row>
                    <xdr:rowOff>38100</xdr:rowOff>
                  </to>
                </anchor>
              </controlPr>
            </control>
          </mc:Choice>
        </mc:AlternateContent>
        <mc:AlternateContent xmlns:mc="http://schemas.openxmlformats.org/markup-compatibility/2006">
          <mc:Choice Requires="x14">
            <control shapeId="46103" r:id="rId39" name="Check Box 23">
              <controlPr defaultSize="0" autoFill="0" autoLine="0" autoPict="0">
                <anchor moveWithCells="1">
                  <from>
                    <xdr:col>2</xdr:col>
                    <xdr:colOff>200025</xdr:colOff>
                    <xdr:row>17</xdr:row>
                    <xdr:rowOff>180975</xdr:rowOff>
                  </from>
                  <to>
                    <xdr:col>2</xdr:col>
                    <xdr:colOff>409575</xdr:colOff>
                    <xdr:row>19</xdr:row>
                    <xdr:rowOff>38100</xdr:rowOff>
                  </to>
                </anchor>
              </controlPr>
            </control>
          </mc:Choice>
        </mc:AlternateContent>
        <mc:AlternateContent xmlns:mc="http://schemas.openxmlformats.org/markup-compatibility/2006">
          <mc:Choice Requires="x14">
            <control shapeId="46104" r:id="rId40" name="Check Box 24">
              <controlPr defaultSize="0" autoFill="0" autoLine="0" autoPict="0">
                <anchor moveWithCells="1">
                  <from>
                    <xdr:col>1</xdr:col>
                    <xdr:colOff>180975</xdr:colOff>
                    <xdr:row>17</xdr:row>
                    <xdr:rowOff>180975</xdr:rowOff>
                  </from>
                  <to>
                    <xdr:col>1</xdr:col>
                    <xdr:colOff>428625</xdr:colOff>
                    <xdr:row>19</xdr:row>
                    <xdr:rowOff>38100</xdr:rowOff>
                  </to>
                </anchor>
              </controlPr>
            </control>
          </mc:Choice>
        </mc:AlternateContent>
        <mc:AlternateContent xmlns:mc="http://schemas.openxmlformats.org/markup-compatibility/2006">
          <mc:Choice Requires="x14">
            <control shapeId="46105" r:id="rId41" name="Check Box 25">
              <controlPr defaultSize="0" autoFill="0" autoLine="0" autoPict="0">
                <anchor moveWithCells="1">
                  <from>
                    <xdr:col>0</xdr:col>
                    <xdr:colOff>180975</xdr:colOff>
                    <xdr:row>22</xdr:row>
                    <xdr:rowOff>180975</xdr:rowOff>
                  </from>
                  <to>
                    <xdr:col>0</xdr:col>
                    <xdr:colOff>390525</xdr:colOff>
                    <xdr:row>23</xdr:row>
                    <xdr:rowOff>238125</xdr:rowOff>
                  </to>
                </anchor>
              </controlPr>
            </control>
          </mc:Choice>
        </mc:AlternateContent>
        <mc:AlternateContent xmlns:mc="http://schemas.openxmlformats.org/markup-compatibility/2006">
          <mc:Choice Requires="x14">
            <control shapeId="46106" r:id="rId42" name="Check Box 26">
              <controlPr defaultSize="0" autoFill="0" autoLine="0" autoPict="0">
                <anchor moveWithCells="1">
                  <from>
                    <xdr:col>2</xdr:col>
                    <xdr:colOff>200025</xdr:colOff>
                    <xdr:row>22</xdr:row>
                    <xdr:rowOff>180975</xdr:rowOff>
                  </from>
                  <to>
                    <xdr:col>2</xdr:col>
                    <xdr:colOff>409575</xdr:colOff>
                    <xdr:row>23</xdr:row>
                    <xdr:rowOff>238125</xdr:rowOff>
                  </to>
                </anchor>
              </controlPr>
            </control>
          </mc:Choice>
        </mc:AlternateContent>
        <mc:AlternateContent xmlns:mc="http://schemas.openxmlformats.org/markup-compatibility/2006">
          <mc:Choice Requires="x14">
            <control shapeId="46107" r:id="rId43" name="Check Box 27">
              <controlPr defaultSize="0" autoFill="0" autoLine="0" autoPict="0">
                <anchor moveWithCells="1">
                  <from>
                    <xdr:col>1</xdr:col>
                    <xdr:colOff>180975</xdr:colOff>
                    <xdr:row>22</xdr:row>
                    <xdr:rowOff>180975</xdr:rowOff>
                  </from>
                  <to>
                    <xdr:col>1</xdr:col>
                    <xdr:colOff>428625</xdr:colOff>
                    <xdr:row>23</xdr:row>
                    <xdr:rowOff>238125</xdr:rowOff>
                  </to>
                </anchor>
              </controlPr>
            </control>
          </mc:Choice>
        </mc:AlternateContent>
        <mc:AlternateContent xmlns:mc="http://schemas.openxmlformats.org/markup-compatibility/2006">
          <mc:Choice Requires="x14">
            <control shapeId="46108" r:id="rId44" name="Check Box 28">
              <controlPr defaultSize="0" autoFill="0" autoLine="0" autoPict="0">
                <anchor moveWithCells="1">
                  <from>
                    <xdr:col>0</xdr:col>
                    <xdr:colOff>180975</xdr:colOff>
                    <xdr:row>27</xdr:row>
                    <xdr:rowOff>180975</xdr:rowOff>
                  </from>
                  <to>
                    <xdr:col>0</xdr:col>
                    <xdr:colOff>390525</xdr:colOff>
                    <xdr:row>29</xdr:row>
                    <xdr:rowOff>38100</xdr:rowOff>
                  </to>
                </anchor>
              </controlPr>
            </control>
          </mc:Choice>
        </mc:AlternateContent>
        <mc:AlternateContent xmlns:mc="http://schemas.openxmlformats.org/markup-compatibility/2006">
          <mc:Choice Requires="x14">
            <control shapeId="46109" r:id="rId45" name="Check Box 29">
              <controlPr defaultSize="0" autoFill="0" autoLine="0" autoPict="0">
                <anchor moveWithCells="1">
                  <from>
                    <xdr:col>2</xdr:col>
                    <xdr:colOff>200025</xdr:colOff>
                    <xdr:row>27</xdr:row>
                    <xdr:rowOff>180975</xdr:rowOff>
                  </from>
                  <to>
                    <xdr:col>2</xdr:col>
                    <xdr:colOff>409575</xdr:colOff>
                    <xdr:row>29</xdr:row>
                    <xdr:rowOff>38100</xdr:rowOff>
                  </to>
                </anchor>
              </controlPr>
            </control>
          </mc:Choice>
        </mc:AlternateContent>
        <mc:AlternateContent xmlns:mc="http://schemas.openxmlformats.org/markup-compatibility/2006">
          <mc:Choice Requires="x14">
            <control shapeId="46110" r:id="rId46" name="Check Box 30">
              <controlPr defaultSize="0" autoFill="0" autoLine="0" autoPict="0">
                <anchor moveWithCells="1">
                  <from>
                    <xdr:col>1</xdr:col>
                    <xdr:colOff>180975</xdr:colOff>
                    <xdr:row>27</xdr:row>
                    <xdr:rowOff>180975</xdr:rowOff>
                  </from>
                  <to>
                    <xdr:col>1</xdr:col>
                    <xdr:colOff>428625</xdr:colOff>
                    <xdr:row>29</xdr:row>
                    <xdr:rowOff>38100</xdr:rowOff>
                  </to>
                </anchor>
              </controlPr>
            </control>
          </mc:Choice>
        </mc:AlternateContent>
        <mc:AlternateContent xmlns:mc="http://schemas.openxmlformats.org/markup-compatibility/2006">
          <mc:Choice Requires="x14">
            <control shapeId="46111" r:id="rId47" name="Check Box 31">
              <controlPr defaultSize="0" autoFill="0" autoLine="0" autoPict="0">
                <anchor moveWithCells="1">
                  <from>
                    <xdr:col>0</xdr:col>
                    <xdr:colOff>190500</xdr:colOff>
                    <xdr:row>34</xdr:row>
                    <xdr:rowOff>114300</xdr:rowOff>
                  </from>
                  <to>
                    <xdr:col>1</xdr:col>
                    <xdr:colOff>9525</xdr:colOff>
                    <xdr:row>36</xdr:row>
                    <xdr:rowOff>47625</xdr:rowOff>
                  </to>
                </anchor>
              </controlPr>
            </control>
          </mc:Choice>
        </mc:AlternateContent>
        <mc:AlternateContent xmlns:mc="http://schemas.openxmlformats.org/markup-compatibility/2006">
          <mc:Choice Requires="x14">
            <control shapeId="46112" r:id="rId48" name="Check Box 32">
              <controlPr defaultSize="0" autoFill="0" autoLine="0" autoPict="0">
                <anchor moveWithCells="1">
                  <from>
                    <xdr:col>2</xdr:col>
                    <xdr:colOff>180975</xdr:colOff>
                    <xdr:row>34</xdr:row>
                    <xdr:rowOff>142875</xdr:rowOff>
                  </from>
                  <to>
                    <xdr:col>2</xdr:col>
                    <xdr:colOff>581025</xdr:colOff>
                    <xdr:row>36</xdr:row>
                    <xdr:rowOff>38100</xdr:rowOff>
                  </to>
                </anchor>
              </controlPr>
            </control>
          </mc:Choice>
        </mc:AlternateContent>
        <mc:AlternateContent xmlns:mc="http://schemas.openxmlformats.org/markup-compatibility/2006">
          <mc:Choice Requires="x14">
            <control shapeId="46113" r:id="rId49" name="Check Box 33">
              <controlPr defaultSize="0" autoFill="0" autoLine="0" autoPict="0">
                <anchor moveWithCells="1">
                  <from>
                    <xdr:col>1</xdr:col>
                    <xdr:colOff>190500</xdr:colOff>
                    <xdr:row>34</xdr:row>
                    <xdr:rowOff>142875</xdr:rowOff>
                  </from>
                  <to>
                    <xdr:col>2</xdr:col>
                    <xdr:colOff>28575</xdr:colOff>
                    <xdr:row>36</xdr:row>
                    <xdr:rowOff>47625</xdr:rowOff>
                  </to>
                </anchor>
              </controlPr>
            </control>
          </mc:Choice>
        </mc:AlternateContent>
        <mc:AlternateContent xmlns:mc="http://schemas.openxmlformats.org/markup-compatibility/2006">
          <mc:Choice Requires="x14">
            <control shapeId="46114" r:id="rId50" name="Check Box 34">
              <controlPr defaultSize="0" autoFill="0" autoLine="0" autoPict="0">
                <anchor moveWithCells="1">
                  <from>
                    <xdr:col>0</xdr:col>
                    <xdr:colOff>200025</xdr:colOff>
                    <xdr:row>43</xdr:row>
                    <xdr:rowOff>228600</xdr:rowOff>
                  </from>
                  <to>
                    <xdr:col>1</xdr:col>
                    <xdr:colOff>333375</xdr:colOff>
                    <xdr:row>45</xdr:row>
                    <xdr:rowOff>28575</xdr:rowOff>
                  </to>
                </anchor>
              </controlPr>
            </control>
          </mc:Choice>
        </mc:AlternateContent>
        <mc:AlternateContent xmlns:mc="http://schemas.openxmlformats.org/markup-compatibility/2006">
          <mc:Choice Requires="x14">
            <control shapeId="46115" r:id="rId51" name="Check Box 35">
              <controlPr defaultSize="0" autoFill="0" autoLine="0" autoPict="0">
                <anchor moveWithCells="1">
                  <from>
                    <xdr:col>2</xdr:col>
                    <xdr:colOff>180975</xdr:colOff>
                    <xdr:row>43</xdr:row>
                    <xdr:rowOff>228600</xdr:rowOff>
                  </from>
                  <to>
                    <xdr:col>3</xdr:col>
                    <xdr:colOff>304800</xdr:colOff>
                    <xdr:row>45</xdr:row>
                    <xdr:rowOff>28575</xdr:rowOff>
                  </to>
                </anchor>
              </controlPr>
            </control>
          </mc:Choice>
        </mc:AlternateContent>
        <mc:AlternateContent xmlns:mc="http://schemas.openxmlformats.org/markup-compatibility/2006">
          <mc:Choice Requires="x14">
            <control shapeId="46116" r:id="rId52" name="Check Box 36">
              <controlPr defaultSize="0" autoFill="0" autoLine="0" autoPict="0">
                <anchor moveWithCells="1">
                  <from>
                    <xdr:col>1</xdr:col>
                    <xdr:colOff>190500</xdr:colOff>
                    <xdr:row>43</xdr:row>
                    <xdr:rowOff>228600</xdr:rowOff>
                  </from>
                  <to>
                    <xdr:col>2</xdr:col>
                    <xdr:colOff>38100</xdr:colOff>
                    <xdr:row>45</xdr:row>
                    <xdr:rowOff>9525</xdr:rowOff>
                  </to>
                </anchor>
              </controlPr>
            </control>
          </mc:Choice>
        </mc:AlternateContent>
        <mc:AlternateContent xmlns:mc="http://schemas.openxmlformats.org/markup-compatibility/2006">
          <mc:Choice Requires="x14">
            <control shapeId="46117" r:id="rId53" name="Check Box 37">
              <controlPr defaultSize="0" autoFill="0" autoLine="0" autoPict="0">
                <anchor moveWithCells="1">
                  <from>
                    <xdr:col>0</xdr:col>
                    <xdr:colOff>190500</xdr:colOff>
                    <xdr:row>48</xdr:row>
                    <xdr:rowOff>142875</xdr:rowOff>
                  </from>
                  <to>
                    <xdr:col>1</xdr:col>
                    <xdr:colOff>333375</xdr:colOff>
                    <xdr:row>50</xdr:row>
                    <xdr:rowOff>28575</xdr:rowOff>
                  </to>
                </anchor>
              </controlPr>
            </control>
          </mc:Choice>
        </mc:AlternateContent>
        <mc:AlternateContent xmlns:mc="http://schemas.openxmlformats.org/markup-compatibility/2006">
          <mc:Choice Requires="x14">
            <control shapeId="46118" r:id="rId54" name="Check Box 38">
              <controlPr defaultSize="0" autoFill="0" autoLine="0" autoPict="0">
                <anchor moveWithCells="1">
                  <from>
                    <xdr:col>2</xdr:col>
                    <xdr:colOff>180975</xdr:colOff>
                    <xdr:row>48</xdr:row>
                    <xdr:rowOff>142875</xdr:rowOff>
                  </from>
                  <to>
                    <xdr:col>3</xdr:col>
                    <xdr:colOff>304800</xdr:colOff>
                    <xdr:row>50</xdr:row>
                    <xdr:rowOff>28575</xdr:rowOff>
                  </to>
                </anchor>
              </controlPr>
            </control>
          </mc:Choice>
        </mc:AlternateContent>
        <mc:AlternateContent xmlns:mc="http://schemas.openxmlformats.org/markup-compatibility/2006">
          <mc:Choice Requires="x14">
            <control shapeId="46119" r:id="rId55" name="Check Box 39">
              <controlPr defaultSize="0" autoFill="0" autoLine="0" autoPict="0">
                <anchor moveWithCells="1">
                  <from>
                    <xdr:col>1</xdr:col>
                    <xdr:colOff>190500</xdr:colOff>
                    <xdr:row>48</xdr:row>
                    <xdr:rowOff>142875</xdr:rowOff>
                  </from>
                  <to>
                    <xdr:col>2</xdr:col>
                    <xdr:colOff>38100</xdr:colOff>
                    <xdr:row>50</xdr:row>
                    <xdr:rowOff>28575</xdr:rowOff>
                  </to>
                </anchor>
              </controlPr>
            </control>
          </mc:Choice>
        </mc:AlternateContent>
        <mc:AlternateContent xmlns:mc="http://schemas.openxmlformats.org/markup-compatibility/2006">
          <mc:Choice Requires="x14">
            <control shapeId="46120" r:id="rId56" name="Check Box 40">
              <controlPr defaultSize="0" autoFill="0" autoLine="0" autoPict="0">
                <anchor moveWithCells="1">
                  <from>
                    <xdr:col>0</xdr:col>
                    <xdr:colOff>219075</xdr:colOff>
                    <xdr:row>55</xdr:row>
                    <xdr:rowOff>152400</xdr:rowOff>
                  </from>
                  <to>
                    <xdr:col>1</xdr:col>
                    <xdr:colOff>342900</xdr:colOff>
                    <xdr:row>57</xdr:row>
                    <xdr:rowOff>38100</xdr:rowOff>
                  </to>
                </anchor>
              </controlPr>
            </control>
          </mc:Choice>
        </mc:AlternateContent>
        <mc:AlternateContent xmlns:mc="http://schemas.openxmlformats.org/markup-compatibility/2006">
          <mc:Choice Requires="x14">
            <control shapeId="46121" r:id="rId57" name="Check Box 41">
              <controlPr defaultSize="0" autoFill="0" autoLine="0" autoPict="0">
                <anchor moveWithCells="1">
                  <from>
                    <xdr:col>2</xdr:col>
                    <xdr:colOff>190500</xdr:colOff>
                    <xdr:row>55</xdr:row>
                    <xdr:rowOff>161925</xdr:rowOff>
                  </from>
                  <to>
                    <xdr:col>3</xdr:col>
                    <xdr:colOff>314325</xdr:colOff>
                    <xdr:row>57</xdr:row>
                    <xdr:rowOff>47625</xdr:rowOff>
                  </to>
                </anchor>
              </controlPr>
            </control>
          </mc:Choice>
        </mc:AlternateContent>
        <mc:AlternateContent xmlns:mc="http://schemas.openxmlformats.org/markup-compatibility/2006">
          <mc:Choice Requires="x14">
            <control shapeId="46122" r:id="rId58" name="Check Box 42">
              <controlPr defaultSize="0" autoFill="0" autoLine="0" autoPict="0">
                <anchor moveWithCells="1">
                  <from>
                    <xdr:col>1</xdr:col>
                    <xdr:colOff>200025</xdr:colOff>
                    <xdr:row>55</xdr:row>
                    <xdr:rowOff>152400</xdr:rowOff>
                  </from>
                  <to>
                    <xdr:col>2</xdr:col>
                    <xdr:colOff>47625</xdr:colOff>
                    <xdr:row>57</xdr:row>
                    <xdr:rowOff>28575</xdr:rowOff>
                  </to>
                </anchor>
              </controlPr>
            </control>
          </mc:Choice>
        </mc:AlternateContent>
        <mc:AlternateContent xmlns:mc="http://schemas.openxmlformats.org/markup-compatibility/2006">
          <mc:Choice Requires="x14">
            <control shapeId="46123" r:id="rId59" name="Check Box 43">
              <controlPr defaultSize="0" autoFill="0" autoLine="0" autoPict="0">
                <anchor moveWithCells="1">
                  <from>
                    <xdr:col>0</xdr:col>
                    <xdr:colOff>219075</xdr:colOff>
                    <xdr:row>57</xdr:row>
                    <xdr:rowOff>142875</xdr:rowOff>
                  </from>
                  <to>
                    <xdr:col>1</xdr:col>
                    <xdr:colOff>342900</xdr:colOff>
                    <xdr:row>59</xdr:row>
                    <xdr:rowOff>28575</xdr:rowOff>
                  </to>
                </anchor>
              </controlPr>
            </control>
          </mc:Choice>
        </mc:AlternateContent>
        <mc:AlternateContent xmlns:mc="http://schemas.openxmlformats.org/markup-compatibility/2006">
          <mc:Choice Requires="x14">
            <control shapeId="46124" r:id="rId60" name="Check Box 44">
              <controlPr defaultSize="0" autoFill="0" autoLine="0" autoPict="0">
                <anchor moveWithCells="1">
                  <from>
                    <xdr:col>2</xdr:col>
                    <xdr:colOff>200025</xdr:colOff>
                    <xdr:row>57</xdr:row>
                    <xdr:rowOff>180975</xdr:rowOff>
                  </from>
                  <to>
                    <xdr:col>3</xdr:col>
                    <xdr:colOff>333375</xdr:colOff>
                    <xdr:row>59</xdr:row>
                    <xdr:rowOff>66675</xdr:rowOff>
                  </to>
                </anchor>
              </controlPr>
            </control>
          </mc:Choice>
        </mc:AlternateContent>
        <mc:AlternateContent xmlns:mc="http://schemas.openxmlformats.org/markup-compatibility/2006">
          <mc:Choice Requires="x14">
            <control shapeId="46125" r:id="rId61" name="Check Box 45">
              <controlPr defaultSize="0" autoFill="0" autoLine="0" autoPict="0">
                <anchor moveWithCells="1">
                  <from>
                    <xdr:col>1</xdr:col>
                    <xdr:colOff>200025</xdr:colOff>
                    <xdr:row>57</xdr:row>
                    <xdr:rowOff>161925</xdr:rowOff>
                  </from>
                  <to>
                    <xdr:col>2</xdr:col>
                    <xdr:colOff>47625</xdr:colOff>
                    <xdr:row>59</xdr:row>
                    <xdr:rowOff>38100</xdr:rowOff>
                  </to>
                </anchor>
              </controlPr>
            </control>
          </mc:Choice>
        </mc:AlternateContent>
        <mc:AlternateContent xmlns:mc="http://schemas.openxmlformats.org/markup-compatibility/2006">
          <mc:Choice Requires="x14">
            <control shapeId="46126" r:id="rId62" name="Check Box 46">
              <controlPr defaultSize="0" autoFill="0" autoLine="0" autoPict="0">
                <anchor moveWithCells="1">
                  <from>
                    <xdr:col>0</xdr:col>
                    <xdr:colOff>219075</xdr:colOff>
                    <xdr:row>59</xdr:row>
                    <xdr:rowOff>142875</xdr:rowOff>
                  </from>
                  <to>
                    <xdr:col>1</xdr:col>
                    <xdr:colOff>342900</xdr:colOff>
                    <xdr:row>61</xdr:row>
                    <xdr:rowOff>28575</xdr:rowOff>
                  </to>
                </anchor>
              </controlPr>
            </control>
          </mc:Choice>
        </mc:AlternateContent>
        <mc:AlternateContent xmlns:mc="http://schemas.openxmlformats.org/markup-compatibility/2006">
          <mc:Choice Requires="x14">
            <control shapeId="46127" r:id="rId63" name="Check Box 47">
              <controlPr defaultSize="0" autoFill="0" autoLine="0" autoPict="0">
                <anchor moveWithCells="1">
                  <from>
                    <xdr:col>2</xdr:col>
                    <xdr:colOff>190500</xdr:colOff>
                    <xdr:row>59</xdr:row>
                    <xdr:rowOff>152400</xdr:rowOff>
                  </from>
                  <to>
                    <xdr:col>3</xdr:col>
                    <xdr:colOff>314325</xdr:colOff>
                    <xdr:row>61</xdr:row>
                    <xdr:rowOff>38100</xdr:rowOff>
                  </to>
                </anchor>
              </controlPr>
            </control>
          </mc:Choice>
        </mc:AlternateContent>
        <mc:AlternateContent xmlns:mc="http://schemas.openxmlformats.org/markup-compatibility/2006">
          <mc:Choice Requires="x14">
            <control shapeId="46128" r:id="rId64" name="Check Box 48">
              <controlPr defaultSize="0" autoFill="0" autoLine="0" autoPict="0">
                <anchor moveWithCells="1">
                  <from>
                    <xdr:col>1</xdr:col>
                    <xdr:colOff>200025</xdr:colOff>
                    <xdr:row>59</xdr:row>
                    <xdr:rowOff>161925</xdr:rowOff>
                  </from>
                  <to>
                    <xdr:col>2</xdr:col>
                    <xdr:colOff>47625</xdr:colOff>
                    <xdr:row>61</xdr:row>
                    <xdr:rowOff>38100</xdr:rowOff>
                  </to>
                </anchor>
              </controlPr>
            </control>
          </mc:Choice>
        </mc:AlternateContent>
        <mc:AlternateContent xmlns:mc="http://schemas.openxmlformats.org/markup-compatibility/2006">
          <mc:Choice Requires="x14">
            <control shapeId="46129" r:id="rId65" name="Check Box 49">
              <controlPr defaultSize="0" autoFill="0" autoLine="0" autoPict="0">
                <anchor moveWithCells="1">
                  <from>
                    <xdr:col>0</xdr:col>
                    <xdr:colOff>200025</xdr:colOff>
                    <xdr:row>61</xdr:row>
                    <xdr:rowOff>152400</xdr:rowOff>
                  </from>
                  <to>
                    <xdr:col>1</xdr:col>
                    <xdr:colOff>333375</xdr:colOff>
                    <xdr:row>63</xdr:row>
                    <xdr:rowOff>38100</xdr:rowOff>
                  </to>
                </anchor>
              </controlPr>
            </control>
          </mc:Choice>
        </mc:AlternateContent>
        <mc:AlternateContent xmlns:mc="http://schemas.openxmlformats.org/markup-compatibility/2006">
          <mc:Choice Requires="x14">
            <control shapeId="46130" r:id="rId66" name="Check Box 50">
              <controlPr defaultSize="0" autoFill="0" autoLine="0" autoPict="0">
                <anchor moveWithCells="1">
                  <from>
                    <xdr:col>2</xdr:col>
                    <xdr:colOff>180975</xdr:colOff>
                    <xdr:row>61</xdr:row>
                    <xdr:rowOff>152400</xdr:rowOff>
                  </from>
                  <to>
                    <xdr:col>3</xdr:col>
                    <xdr:colOff>295275</xdr:colOff>
                    <xdr:row>63</xdr:row>
                    <xdr:rowOff>38100</xdr:rowOff>
                  </to>
                </anchor>
              </controlPr>
            </control>
          </mc:Choice>
        </mc:AlternateContent>
        <mc:AlternateContent xmlns:mc="http://schemas.openxmlformats.org/markup-compatibility/2006">
          <mc:Choice Requires="x14">
            <control shapeId="46131" r:id="rId67" name="Check Box 51">
              <controlPr defaultSize="0" autoFill="0" autoLine="0" autoPict="0">
                <anchor moveWithCells="1">
                  <from>
                    <xdr:col>1</xdr:col>
                    <xdr:colOff>190500</xdr:colOff>
                    <xdr:row>61</xdr:row>
                    <xdr:rowOff>142875</xdr:rowOff>
                  </from>
                  <to>
                    <xdr:col>2</xdr:col>
                    <xdr:colOff>38100</xdr:colOff>
                    <xdr:row>63</xdr:row>
                    <xdr:rowOff>28575</xdr:rowOff>
                  </to>
                </anchor>
              </controlPr>
            </control>
          </mc:Choice>
        </mc:AlternateContent>
        <mc:AlternateContent xmlns:mc="http://schemas.openxmlformats.org/markup-compatibility/2006">
          <mc:Choice Requires="x14">
            <control shapeId="46132" r:id="rId68" name="Check Box 52">
              <controlPr defaultSize="0" autoFill="0" autoLine="0" autoPict="0">
                <anchor moveWithCells="1">
                  <from>
                    <xdr:col>0</xdr:col>
                    <xdr:colOff>190500</xdr:colOff>
                    <xdr:row>76</xdr:row>
                    <xdr:rowOff>38100</xdr:rowOff>
                  </from>
                  <to>
                    <xdr:col>1</xdr:col>
                    <xdr:colOff>104775</xdr:colOff>
                    <xdr:row>76</xdr:row>
                    <xdr:rowOff>238125</xdr:rowOff>
                  </to>
                </anchor>
              </controlPr>
            </control>
          </mc:Choice>
        </mc:AlternateContent>
        <mc:AlternateContent xmlns:mc="http://schemas.openxmlformats.org/markup-compatibility/2006">
          <mc:Choice Requires="x14">
            <control shapeId="46133" r:id="rId69" name="Check Box 53">
              <controlPr defaultSize="0" autoFill="0" autoLine="0" autoPict="0">
                <anchor moveWithCells="1">
                  <from>
                    <xdr:col>2</xdr:col>
                    <xdr:colOff>200025</xdr:colOff>
                    <xdr:row>76</xdr:row>
                    <xdr:rowOff>28575</xdr:rowOff>
                  </from>
                  <to>
                    <xdr:col>3</xdr:col>
                    <xdr:colOff>104775</xdr:colOff>
                    <xdr:row>76</xdr:row>
                    <xdr:rowOff>257175</xdr:rowOff>
                  </to>
                </anchor>
              </controlPr>
            </control>
          </mc:Choice>
        </mc:AlternateContent>
        <mc:AlternateContent xmlns:mc="http://schemas.openxmlformats.org/markup-compatibility/2006">
          <mc:Choice Requires="x14">
            <control shapeId="46134" r:id="rId70" name="Check Box 54">
              <controlPr defaultSize="0" autoFill="0" autoLine="0" autoPict="0">
                <anchor moveWithCells="1">
                  <from>
                    <xdr:col>1</xdr:col>
                    <xdr:colOff>228600</xdr:colOff>
                    <xdr:row>76</xdr:row>
                    <xdr:rowOff>28575</xdr:rowOff>
                  </from>
                  <to>
                    <xdr:col>2</xdr:col>
                    <xdr:colOff>104775</xdr:colOff>
                    <xdr:row>76</xdr:row>
                    <xdr:rowOff>257175</xdr:rowOff>
                  </to>
                </anchor>
              </controlPr>
            </control>
          </mc:Choice>
        </mc:AlternateContent>
        <mc:AlternateContent xmlns:mc="http://schemas.openxmlformats.org/markup-compatibility/2006">
          <mc:Choice Requires="x14">
            <control shapeId="46135" r:id="rId71" name="Check Box 55">
              <controlPr defaultSize="0" autoFill="0" autoLine="0" autoPict="0">
                <anchor moveWithCells="1">
                  <from>
                    <xdr:col>0</xdr:col>
                    <xdr:colOff>200025</xdr:colOff>
                    <xdr:row>78</xdr:row>
                    <xdr:rowOff>85725</xdr:rowOff>
                  </from>
                  <to>
                    <xdr:col>1</xdr:col>
                    <xdr:colOff>142875</xdr:colOff>
                    <xdr:row>78</xdr:row>
                    <xdr:rowOff>295275</xdr:rowOff>
                  </to>
                </anchor>
              </controlPr>
            </control>
          </mc:Choice>
        </mc:AlternateContent>
        <mc:AlternateContent xmlns:mc="http://schemas.openxmlformats.org/markup-compatibility/2006">
          <mc:Choice Requires="x14">
            <control shapeId="46136" r:id="rId72" name="Check Box 56">
              <controlPr defaultSize="0" autoFill="0" autoLine="0" autoPict="0">
                <anchor moveWithCells="1">
                  <from>
                    <xdr:col>2</xdr:col>
                    <xdr:colOff>219075</xdr:colOff>
                    <xdr:row>78</xdr:row>
                    <xdr:rowOff>66675</xdr:rowOff>
                  </from>
                  <to>
                    <xdr:col>3</xdr:col>
                    <xdr:colOff>104775</xdr:colOff>
                    <xdr:row>78</xdr:row>
                    <xdr:rowOff>276225</xdr:rowOff>
                  </to>
                </anchor>
              </controlPr>
            </control>
          </mc:Choice>
        </mc:AlternateContent>
        <mc:AlternateContent xmlns:mc="http://schemas.openxmlformats.org/markup-compatibility/2006">
          <mc:Choice Requires="x14">
            <control shapeId="46137" r:id="rId73" name="Check Box 57">
              <controlPr defaultSize="0" autoFill="0" autoLine="0" autoPict="0">
                <anchor moveWithCells="1">
                  <from>
                    <xdr:col>1</xdr:col>
                    <xdr:colOff>219075</xdr:colOff>
                    <xdr:row>78</xdr:row>
                    <xdr:rowOff>66675</xdr:rowOff>
                  </from>
                  <to>
                    <xdr:col>2</xdr:col>
                    <xdr:colOff>104775</xdr:colOff>
                    <xdr:row>78</xdr:row>
                    <xdr:rowOff>295275</xdr:rowOff>
                  </to>
                </anchor>
              </controlPr>
            </control>
          </mc:Choice>
        </mc:AlternateContent>
        <mc:AlternateContent xmlns:mc="http://schemas.openxmlformats.org/markup-compatibility/2006">
          <mc:Choice Requires="x14">
            <control shapeId="46138" r:id="rId74" name="Check Box 58">
              <controlPr defaultSize="0" autoFill="0" autoLine="0" autoPict="0">
                <anchor moveWithCells="1">
                  <from>
                    <xdr:col>0</xdr:col>
                    <xdr:colOff>180975</xdr:colOff>
                    <xdr:row>68</xdr:row>
                    <xdr:rowOff>161925</xdr:rowOff>
                  </from>
                  <to>
                    <xdr:col>1</xdr:col>
                    <xdr:colOff>304800</xdr:colOff>
                    <xdr:row>70</xdr:row>
                    <xdr:rowOff>47625</xdr:rowOff>
                  </to>
                </anchor>
              </controlPr>
            </control>
          </mc:Choice>
        </mc:AlternateContent>
        <mc:AlternateContent xmlns:mc="http://schemas.openxmlformats.org/markup-compatibility/2006">
          <mc:Choice Requires="x14">
            <control shapeId="46139" r:id="rId75" name="Check Box 59">
              <controlPr defaultSize="0" autoFill="0" autoLine="0" autoPict="0">
                <anchor moveWithCells="1">
                  <from>
                    <xdr:col>2</xdr:col>
                    <xdr:colOff>180975</xdr:colOff>
                    <xdr:row>68</xdr:row>
                    <xdr:rowOff>152400</xdr:rowOff>
                  </from>
                  <to>
                    <xdr:col>3</xdr:col>
                    <xdr:colOff>304800</xdr:colOff>
                    <xdr:row>70</xdr:row>
                    <xdr:rowOff>38100</xdr:rowOff>
                  </to>
                </anchor>
              </controlPr>
            </control>
          </mc:Choice>
        </mc:AlternateContent>
        <mc:AlternateContent xmlns:mc="http://schemas.openxmlformats.org/markup-compatibility/2006">
          <mc:Choice Requires="x14">
            <control shapeId="46140" r:id="rId76" name="Check Box 60">
              <controlPr defaultSize="0" autoFill="0" autoLine="0" autoPict="0">
                <anchor moveWithCells="1">
                  <from>
                    <xdr:col>1</xdr:col>
                    <xdr:colOff>190500</xdr:colOff>
                    <xdr:row>68</xdr:row>
                    <xdr:rowOff>142875</xdr:rowOff>
                  </from>
                  <to>
                    <xdr:col>2</xdr:col>
                    <xdr:colOff>38100</xdr:colOff>
                    <xdr:row>70</xdr:row>
                    <xdr:rowOff>28575</xdr:rowOff>
                  </to>
                </anchor>
              </controlPr>
            </control>
          </mc:Choice>
        </mc:AlternateContent>
        <mc:AlternateContent xmlns:mc="http://schemas.openxmlformats.org/markup-compatibility/2006">
          <mc:Choice Requires="x14">
            <control shapeId="46141" r:id="rId77" name="Check Box 61">
              <controlPr defaultSize="0" autoFill="0" autoLine="0" autoPict="0">
                <anchor moveWithCells="1">
                  <from>
                    <xdr:col>0</xdr:col>
                    <xdr:colOff>180975</xdr:colOff>
                    <xdr:row>70</xdr:row>
                    <xdr:rowOff>161925</xdr:rowOff>
                  </from>
                  <to>
                    <xdr:col>1</xdr:col>
                    <xdr:colOff>304800</xdr:colOff>
                    <xdr:row>72</xdr:row>
                    <xdr:rowOff>0</xdr:rowOff>
                  </to>
                </anchor>
              </controlPr>
            </control>
          </mc:Choice>
        </mc:AlternateContent>
        <mc:AlternateContent xmlns:mc="http://schemas.openxmlformats.org/markup-compatibility/2006">
          <mc:Choice Requires="x14">
            <control shapeId="46142" r:id="rId78" name="Check Box 62">
              <controlPr defaultSize="0" autoFill="0" autoLine="0" autoPict="0">
                <anchor moveWithCells="1">
                  <from>
                    <xdr:col>2</xdr:col>
                    <xdr:colOff>180975</xdr:colOff>
                    <xdr:row>70</xdr:row>
                    <xdr:rowOff>152400</xdr:rowOff>
                  </from>
                  <to>
                    <xdr:col>3</xdr:col>
                    <xdr:colOff>304800</xdr:colOff>
                    <xdr:row>71</xdr:row>
                    <xdr:rowOff>238125</xdr:rowOff>
                  </to>
                </anchor>
              </controlPr>
            </control>
          </mc:Choice>
        </mc:AlternateContent>
        <mc:AlternateContent xmlns:mc="http://schemas.openxmlformats.org/markup-compatibility/2006">
          <mc:Choice Requires="x14">
            <control shapeId="46143" r:id="rId79" name="Check Box 63">
              <controlPr defaultSize="0" autoFill="0" autoLine="0" autoPict="0">
                <anchor moveWithCells="1">
                  <from>
                    <xdr:col>1</xdr:col>
                    <xdr:colOff>190500</xdr:colOff>
                    <xdr:row>70</xdr:row>
                    <xdr:rowOff>142875</xdr:rowOff>
                  </from>
                  <to>
                    <xdr:col>2</xdr:col>
                    <xdr:colOff>38100</xdr:colOff>
                    <xdr:row>71</xdr:row>
                    <xdr:rowOff>219075</xdr:rowOff>
                  </to>
                </anchor>
              </controlPr>
            </control>
          </mc:Choice>
        </mc:AlternateContent>
        <mc:AlternateContent xmlns:mc="http://schemas.openxmlformats.org/markup-compatibility/2006">
          <mc:Choice Requires="x14">
            <control shapeId="46144" r:id="rId80" name="Check Box 64">
              <controlPr defaultSize="0" autoFill="0" autoLine="0" autoPict="0">
                <anchor moveWithCells="1">
                  <from>
                    <xdr:col>2</xdr:col>
                    <xdr:colOff>190500</xdr:colOff>
                    <xdr:row>39</xdr:row>
                    <xdr:rowOff>0</xdr:rowOff>
                  </from>
                  <to>
                    <xdr:col>3</xdr:col>
                    <xdr:colOff>85725</xdr:colOff>
                    <xdr:row>39</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'Agency-County'!$A$2:$A$22</xm:f>
          </x14:formula1>
          <xm:sqref>G2:M2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M94"/>
  <sheetViews>
    <sheetView showGridLines="0" zoomScaleNormal="100" workbookViewId="0">
      <selection activeCell="A94" sqref="A94:XFD94"/>
    </sheetView>
  </sheetViews>
  <sheetFormatPr defaultRowHeight="15" x14ac:dyDescent="0.25"/>
  <cols>
    <col min="3" max="3" width="10.140625" customWidth="1"/>
    <col min="11" max="11" width="14" customWidth="1"/>
    <col min="12" max="12" width="10.42578125" customWidth="1"/>
    <col min="13" max="13" width="14.85546875" customWidth="1"/>
  </cols>
  <sheetData>
    <row r="1" spans="1:13" ht="2.85" customHeight="1" thickBot="1" x14ac:dyDescent="0.3">
      <c r="A1" s="1028"/>
      <c r="B1" s="1028"/>
      <c r="C1" s="1028"/>
      <c r="D1" s="1028"/>
      <c r="E1" s="1028"/>
      <c r="F1" s="1028"/>
      <c r="G1" s="1028"/>
      <c r="H1" s="1028"/>
      <c r="I1" s="1028"/>
      <c r="J1" s="1028"/>
      <c r="K1" s="1028"/>
      <c r="L1" s="1028"/>
      <c r="M1" s="1028"/>
    </row>
    <row r="2" spans="1:13" s="291" customFormat="1" ht="16.5" thickBot="1" x14ac:dyDescent="0.3">
      <c r="A2" s="415" t="s">
        <v>197</v>
      </c>
      <c r="B2" s="1332">
        <f>'Contact Info'!B3</f>
        <v>0</v>
      </c>
      <c r="C2" s="1332"/>
      <c r="D2" s="1240" t="s">
        <v>773</v>
      </c>
      <c r="E2" s="1240"/>
      <c r="F2" s="1240"/>
      <c r="G2" s="1239"/>
      <c r="H2" s="1239"/>
      <c r="I2" s="1239"/>
      <c r="J2" s="1239"/>
      <c r="K2" s="1239"/>
      <c r="L2" s="1239"/>
      <c r="M2" s="1239"/>
    </row>
    <row r="3" spans="1:13" ht="21.75" thickBot="1" x14ac:dyDescent="0.4">
      <c r="A3" s="1333" t="s">
        <v>832</v>
      </c>
      <c r="B3" s="1333"/>
      <c r="C3" s="1333"/>
      <c r="D3" s="1333"/>
      <c r="E3" s="1333"/>
      <c r="F3" s="1333"/>
      <c r="G3" s="1333"/>
      <c r="H3" s="1333"/>
      <c r="I3" s="1333"/>
      <c r="J3" s="1333"/>
      <c r="K3" s="1333"/>
      <c r="L3" s="1333"/>
      <c r="M3" s="1333"/>
    </row>
    <row r="4" spans="1:13" ht="30" customHeight="1" thickBot="1" x14ac:dyDescent="0.3">
      <c r="A4" s="1394" t="s">
        <v>876</v>
      </c>
      <c r="B4" s="1394"/>
      <c r="C4" s="1394"/>
      <c r="D4" s="1394"/>
      <c r="E4" s="1394"/>
      <c r="F4" s="1394"/>
      <c r="G4" s="1394"/>
      <c r="H4" s="1394"/>
      <c r="I4" s="1394"/>
      <c r="J4" s="1335" t="s">
        <v>775</v>
      </c>
      <c r="K4" s="1335"/>
      <c r="L4" s="1335" t="s">
        <v>776</v>
      </c>
      <c r="M4" s="1335"/>
    </row>
    <row r="5" spans="1:13" ht="20.100000000000001" customHeight="1" thickBot="1" x14ac:dyDescent="0.3">
      <c r="A5" s="1331" t="s">
        <v>833</v>
      </c>
      <c r="B5" s="1331"/>
      <c r="C5" s="1331"/>
      <c r="D5" s="1331"/>
      <c r="E5" s="1331"/>
      <c r="F5" s="1331"/>
      <c r="G5" s="1331"/>
      <c r="H5" s="1331"/>
      <c r="I5" s="1331"/>
      <c r="J5" s="1330"/>
      <c r="K5" s="1330"/>
      <c r="L5" s="1330"/>
      <c r="M5" s="1330"/>
    </row>
    <row r="6" spans="1:13" ht="20.100000000000001" customHeight="1" thickBot="1" x14ac:dyDescent="0.3">
      <c r="A6" s="1331" t="s">
        <v>834</v>
      </c>
      <c r="B6" s="1331"/>
      <c r="C6" s="1331"/>
      <c r="D6" s="1331"/>
      <c r="E6" s="1331"/>
      <c r="F6" s="1331"/>
      <c r="G6" s="1331"/>
      <c r="H6" s="1331"/>
      <c r="I6" s="1331"/>
      <c r="J6" s="1330"/>
      <c r="K6" s="1330"/>
      <c r="L6" s="1330"/>
      <c r="M6" s="1330"/>
    </row>
    <row r="7" spans="1:13" ht="20.100000000000001" customHeight="1" thickBot="1" x14ac:dyDescent="0.3">
      <c r="A7" s="1331" t="s">
        <v>397</v>
      </c>
      <c r="B7" s="1331"/>
      <c r="C7" s="1331"/>
      <c r="D7" s="1331"/>
      <c r="E7" s="1331"/>
      <c r="F7" s="1331"/>
      <c r="G7" s="1331"/>
      <c r="H7" s="1331"/>
      <c r="I7" s="1331"/>
      <c r="J7" s="1330"/>
      <c r="K7" s="1330"/>
      <c r="L7" s="1330"/>
      <c r="M7" s="1330"/>
    </row>
    <row r="8" spans="1:13" ht="20.100000000000001" customHeight="1" thickBot="1" x14ac:dyDescent="0.3">
      <c r="A8" s="1331" t="s">
        <v>905</v>
      </c>
      <c r="B8" s="1331"/>
      <c r="C8" s="1331"/>
      <c r="D8" s="1331"/>
      <c r="E8" s="1331"/>
      <c r="F8" s="1331"/>
      <c r="G8" s="1331"/>
      <c r="H8" s="1331"/>
      <c r="I8" s="1331"/>
      <c r="J8" s="1330"/>
      <c r="K8" s="1330"/>
      <c r="L8" s="1330"/>
      <c r="M8" s="1330"/>
    </row>
    <row r="9" spans="1:13" ht="15.75" thickBot="1" x14ac:dyDescent="0.3">
      <c r="A9" s="1391" t="s">
        <v>873</v>
      </c>
      <c r="B9" s="1392"/>
      <c r="C9" s="1392"/>
      <c r="D9" s="1392"/>
      <c r="E9" s="1392"/>
      <c r="F9" s="1392"/>
      <c r="G9" s="1392"/>
      <c r="H9" s="1392"/>
      <c r="I9" s="1392"/>
      <c r="J9" s="1392"/>
      <c r="K9" s="1392"/>
      <c r="L9" s="1392"/>
      <c r="M9" s="1393"/>
    </row>
    <row r="10" spans="1:13" ht="15.75" thickBot="1" x14ac:dyDescent="0.3">
      <c r="A10" s="1391"/>
      <c r="B10" s="1392"/>
      <c r="C10" s="1392"/>
      <c r="D10" s="1392"/>
      <c r="E10" s="1392"/>
      <c r="F10" s="1392"/>
      <c r="G10" s="1392"/>
      <c r="H10" s="1392"/>
      <c r="I10" s="1392"/>
      <c r="J10" s="1392"/>
      <c r="K10" s="1392"/>
      <c r="L10" s="1392"/>
      <c r="M10" s="1393"/>
    </row>
    <row r="11" spans="1:13" ht="15.75" thickBot="1" x14ac:dyDescent="0.3">
      <c r="A11" s="1391"/>
      <c r="B11" s="1392"/>
      <c r="C11" s="1392"/>
      <c r="D11" s="1392"/>
      <c r="E11" s="1392"/>
      <c r="F11" s="1392"/>
      <c r="G11" s="1392"/>
      <c r="H11" s="1392"/>
      <c r="I11" s="1392"/>
      <c r="J11" s="1392"/>
      <c r="K11" s="1392"/>
      <c r="L11" s="1392"/>
      <c r="M11" s="1393"/>
    </row>
    <row r="12" spans="1:13" ht="15.75" thickBot="1" x14ac:dyDescent="0.3">
      <c r="A12" s="1328" t="s">
        <v>778</v>
      </c>
      <c r="B12" s="1328"/>
      <c r="C12" s="1328"/>
      <c r="D12" s="1328"/>
      <c r="E12" s="1328"/>
      <c r="F12" s="1328"/>
      <c r="G12" s="1328"/>
      <c r="H12" s="1328"/>
      <c r="I12" s="1328"/>
      <c r="J12" s="1328"/>
      <c r="K12" s="1328"/>
      <c r="L12" s="1328"/>
      <c r="M12" s="1328"/>
    </row>
    <row r="13" spans="1:13" ht="15.75" customHeight="1" thickBot="1" x14ac:dyDescent="0.3">
      <c r="A13" s="1329" t="s">
        <v>779</v>
      </c>
      <c r="B13" s="1329"/>
      <c r="C13" s="1329"/>
      <c r="D13" s="1250" t="s">
        <v>24</v>
      </c>
      <c r="E13" s="1251"/>
      <c r="F13" s="1197"/>
      <c r="G13" s="1198"/>
      <c r="H13" s="1198"/>
      <c r="I13" s="1198"/>
      <c r="J13" s="1198"/>
      <c r="K13" s="1198"/>
      <c r="L13" s="1198"/>
      <c r="M13" s="1199"/>
    </row>
    <row r="14" spans="1:13" ht="15.75" customHeight="1" thickBot="1" x14ac:dyDescent="0.3">
      <c r="A14" s="1329"/>
      <c r="B14" s="1329"/>
      <c r="C14" s="1329"/>
      <c r="D14" s="1252"/>
      <c r="E14" s="1253"/>
      <c r="F14" s="1200"/>
      <c r="G14" s="1201"/>
      <c r="H14" s="1201"/>
      <c r="I14" s="1201"/>
      <c r="J14" s="1201"/>
      <c r="K14" s="1201"/>
      <c r="L14" s="1201"/>
      <c r="M14" s="1202"/>
    </row>
    <row r="15" spans="1:13" ht="15.75" thickBot="1" x14ac:dyDescent="0.3">
      <c r="A15" s="292" t="s">
        <v>786</v>
      </c>
      <c r="B15" s="292" t="s">
        <v>129</v>
      </c>
      <c r="C15" s="292" t="s">
        <v>787</v>
      </c>
      <c r="D15" s="1322" t="s">
        <v>780</v>
      </c>
      <c r="E15" s="1322"/>
      <c r="F15" s="1322"/>
      <c r="G15" s="1322"/>
      <c r="H15" s="1322"/>
      <c r="I15" s="1322"/>
      <c r="J15" s="1322"/>
      <c r="K15" s="1322"/>
      <c r="L15" s="1322"/>
      <c r="M15" s="1322"/>
    </row>
    <row r="16" spans="1:13" ht="15.75" thickBot="1" x14ac:dyDescent="0.3">
      <c r="A16" s="392"/>
      <c r="B16" s="392"/>
      <c r="C16" s="392"/>
      <c r="D16" s="1322"/>
      <c r="E16" s="1322"/>
      <c r="F16" s="1322"/>
      <c r="G16" s="1322"/>
      <c r="H16" s="1322"/>
      <c r="I16" s="1322"/>
      <c r="J16" s="1322"/>
      <c r="K16" s="1322"/>
      <c r="L16" s="1322"/>
      <c r="M16" s="1322"/>
    </row>
    <row r="17" spans="1:13" ht="15.75" customHeight="1" thickBot="1" x14ac:dyDescent="0.3">
      <c r="A17" s="1395" t="s">
        <v>875</v>
      </c>
      <c r="B17" s="1396"/>
      <c r="C17" s="1396"/>
      <c r="D17" s="1396"/>
      <c r="E17" s="1396"/>
      <c r="F17" s="1396"/>
      <c r="G17" s="1396"/>
      <c r="H17" s="1396"/>
      <c r="I17" s="1396"/>
      <c r="J17" s="1396"/>
      <c r="K17" s="1396"/>
      <c r="L17" s="1396"/>
      <c r="M17" s="1397"/>
    </row>
    <row r="18" spans="1:13" x14ac:dyDescent="0.25">
      <c r="A18" s="1293" t="s">
        <v>781</v>
      </c>
      <c r="B18" s="1294"/>
      <c r="C18" s="1295"/>
      <c r="D18" s="1250" t="s">
        <v>24</v>
      </c>
      <c r="E18" s="1251"/>
      <c r="F18" s="1197"/>
      <c r="G18" s="1198"/>
      <c r="H18" s="1198"/>
      <c r="I18" s="1198"/>
      <c r="J18" s="1198"/>
      <c r="K18" s="1198"/>
      <c r="L18" s="1198"/>
      <c r="M18" s="1199"/>
    </row>
    <row r="19" spans="1:13" ht="15.75" thickBot="1" x14ac:dyDescent="0.3">
      <c r="A19" s="1296"/>
      <c r="B19" s="1297"/>
      <c r="C19" s="1298"/>
      <c r="D19" s="1252"/>
      <c r="E19" s="1253"/>
      <c r="F19" s="1200"/>
      <c r="G19" s="1201"/>
      <c r="H19" s="1201"/>
      <c r="I19" s="1201"/>
      <c r="J19" s="1201"/>
      <c r="K19" s="1201"/>
      <c r="L19" s="1201"/>
      <c r="M19" s="1202"/>
    </row>
    <row r="20" spans="1:13" ht="18.75" customHeight="1" thickBot="1" x14ac:dyDescent="0.3">
      <c r="A20" s="293" t="s">
        <v>786</v>
      </c>
      <c r="B20" s="293" t="s">
        <v>129</v>
      </c>
      <c r="C20" s="293" t="s">
        <v>787</v>
      </c>
      <c r="D20" s="1314" t="s">
        <v>782</v>
      </c>
      <c r="E20" s="1314"/>
      <c r="F20" s="1314"/>
      <c r="G20" s="1314"/>
      <c r="H20" s="1314"/>
      <c r="I20" s="1314"/>
      <c r="J20" s="1314"/>
      <c r="K20" s="1314"/>
      <c r="L20" s="1314"/>
      <c r="M20" s="1314"/>
    </row>
    <row r="21" spans="1:13" ht="20.100000000000001" customHeight="1" thickBot="1" x14ac:dyDescent="0.3">
      <c r="A21" s="392"/>
      <c r="B21" s="392"/>
      <c r="C21" s="392"/>
      <c r="D21" s="1314"/>
      <c r="E21" s="1314"/>
      <c r="F21" s="1314"/>
      <c r="G21" s="1314"/>
      <c r="H21" s="1314"/>
      <c r="I21" s="1314"/>
      <c r="J21" s="1314"/>
      <c r="K21" s="1314"/>
      <c r="L21" s="1314"/>
      <c r="M21" s="1314"/>
    </row>
    <row r="22" spans="1:13" ht="15.75" thickBot="1" x14ac:dyDescent="0.3">
      <c r="A22" s="1120" t="s">
        <v>783</v>
      </c>
      <c r="B22" s="1121"/>
      <c r="C22" s="1121"/>
      <c r="D22" s="1121"/>
      <c r="E22" s="1121"/>
      <c r="F22" s="1121"/>
      <c r="G22" s="1121"/>
      <c r="H22" s="1121"/>
      <c r="I22" s="1121"/>
      <c r="J22" s="1121"/>
      <c r="K22" s="1121"/>
      <c r="L22" s="1121"/>
      <c r="M22" s="1122"/>
    </row>
    <row r="23" spans="1:13" ht="15.75" customHeight="1" x14ac:dyDescent="0.25">
      <c r="A23" s="1323" t="s">
        <v>784</v>
      </c>
      <c r="B23" s="1323"/>
      <c r="C23" s="1323"/>
      <c r="D23" s="1250" t="s">
        <v>24</v>
      </c>
      <c r="E23" s="1251"/>
      <c r="F23" s="1197"/>
      <c r="G23" s="1198"/>
      <c r="H23" s="1198"/>
      <c r="I23" s="1198"/>
      <c r="J23" s="1198"/>
      <c r="K23" s="1198"/>
      <c r="L23" s="1198"/>
      <c r="M23" s="1199"/>
    </row>
    <row r="24" spans="1:13" ht="15.75" thickBot="1" x14ac:dyDescent="0.3">
      <c r="A24" s="1324"/>
      <c r="B24" s="1324"/>
      <c r="C24" s="1324"/>
      <c r="D24" s="1252"/>
      <c r="E24" s="1253"/>
      <c r="F24" s="1200"/>
      <c r="G24" s="1201"/>
      <c r="H24" s="1201"/>
      <c r="I24" s="1201"/>
      <c r="J24" s="1201"/>
      <c r="K24" s="1201"/>
      <c r="L24" s="1201"/>
      <c r="M24" s="1202"/>
    </row>
    <row r="25" spans="1:13" ht="15.75" thickBot="1" x14ac:dyDescent="0.3">
      <c r="A25" s="292" t="s">
        <v>786</v>
      </c>
      <c r="B25" s="292" t="s">
        <v>129</v>
      </c>
      <c r="C25" s="292" t="s">
        <v>787</v>
      </c>
      <c r="D25" s="1321" t="s">
        <v>785</v>
      </c>
      <c r="E25" s="1321"/>
      <c r="F25" s="1321"/>
      <c r="G25" s="1321"/>
      <c r="H25" s="1321"/>
      <c r="I25" s="1321"/>
      <c r="J25" s="1321"/>
      <c r="K25" s="1321"/>
      <c r="L25" s="1321"/>
      <c r="M25" s="1321"/>
    </row>
    <row r="26" spans="1:13" ht="15" customHeight="1" thickBot="1" x14ac:dyDescent="0.3">
      <c r="A26" s="392"/>
      <c r="B26" s="392"/>
      <c r="C26" s="392"/>
      <c r="D26" s="1321"/>
      <c r="E26" s="1321"/>
      <c r="F26" s="1321"/>
      <c r="G26" s="1321"/>
      <c r="H26" s="1321"/>
      <c r="I26" s="1321"/>
      <c r="J26" s="1321"/>
      <c r="K26" s="1321"/>
      <c r="L26" s="1321"/>
      <c r="M26" s="1321"/>
    </row>
    <row r="27" spans="1:13" ht="14.25" customHeight="1" x14ac:dyDescent="0.25">
      <c r="A27" s="1386" t="s">
        <v>786</v>
      </c>
      <c r="B27" s="1386" t="s">
        <v>129</v>
      </c>
      <c r="C27" s="1386" t="s">
        <v>787</v>
      </c>
      <c r="D27" s="1368" t="s">
        <v>906</v>
      </c>
      <c r="E27" s="1369"/>
      <c r="F27" s="1369"/>
      <c r="G27" s="1369"/>
      <c r="H27" s="1369"/>
      <c r="I27" s="1369"/>
      <c r="J27" s="1369"/>
      <c r="K27" s="1369"/>
      <c r="L27" s="1369"/>
      <c r="M27" s="1370"/>
    </row>
    <row r="28" spans="1:13" ht="14.25" customHeight="1" thickBot="1" x14ac:dyDescent="0.3">
      <c r="A28" s="1387"/>
      <c r="B28" s="1387"/>
      <c r="C28" s="1387"/>
      <c r="D28" s="1388"/>
      <c r="E28" s="1389"/>
      <c r="F28" s="1389"/>
      <c r="G28" s="1389"/>
      <c r="H28" s="1389"/>
      <c r="I28" s="1389"/>
      <c r="J28" s="1389"/>
      <c r="K28" s="1389"/>
      <c r="L28" s="1389"/>
      <c r="M28" s="1390"/>
    </row>
    <row r="29" spans="1:13" ht="14.25" customHeight="1" x14ac:dyDescent="0.25">
      <c r="A29" s="1214"/>
      <c r="B29" s="1214"/>
      <c r="C29" s="1214"/>
      <c r="D29" s="1388"/>
      <c r="E29" s="1389"/>
      <c r="F29" s="1389"/>
      <c r="G29" s="1389"/>
      <c r="H29" s="1389"/>
      <c r="I29" s="1389"/>
      <c r="J29" s="1389"/>
      <c r="K29" s="1389"/>
      <c r="L29" s="1389"/>
      <c r="M29" s="1390"/>
    </row>
    <row r="30" spans="1:13" ht="14.25" customHeight="1" thickBot="1" x14ac:dyDescent="0.3">
      <c r="A30" s="1215"/>
      <c r="B30" s="1215"/>
      <c r="C30" s="1215"/>
      <c r="D30" s="1371"/>
      <c r="E30" s="1372"/>
      <c r="F30" s="1372"/>
      <c r="G30" s="1372"/>
      <c r="H30" s="1372"/>
      <c r="I30" s="1372"/>
      <c r="J30" s="1372"/>
      <c r="K30" s="1372"/>
      <c r="L30" s="1372"/>
      <c r="M30" s="1373"/>
    </row>
    <row r="31" spans="1:13" ht="15.75" thickBot="1" x14ac:dyDescent="0.3">
      <c r="A31" s="1107" t="s">
        <v>788</v>
      </c>
      <c r="B31" s="1108"/>
      <c r="C31" s="1108"/>
      <c r="D31" s="1108"/>
      <c r="E31" s="1108"/>
      <c r="F31" s="1108"/>
      <c r="G31" s="1108"/>
      <c r="H31" s="1108"/>
      <c r="I31" s="1108"/>
      <c r="J31" s="1108"/>
      <c r="K31" s="1108"/>
      <c r="L31" s="1108"/>
      <c r="M31" s="1109"/>
    </row>
    <row r="32" spans="1:13" ht="15.75" customHeight="1" x14ac:dyDescent="0.25">
      <c r="A32" s="1312" t="s">
        <v>789</v>
      </c>
      <c r="B32" s="1312"/>
      <c r="C32" s="1312"/>
      <c r="D32" s="1250" t="s">
        <v>24</v>
      </c>
      <c r="E32" s="1251"/>
      <c r="F32" s="1197"/>
      <c r="G32" s="1198"/>
      <c r="H32" s="1198"/>
      <c r="I32" s="1198"/>
      <c r="J32" s="1198"/>
      <c r="K32" s="1198"/>
      <c r="L32" s="1198"/>
      <c r="M32" s="1199"/>
    </row>
    <row r="33" spans="1:13" ht="15.75" thickBot="1" x14ac:dyDescent="0.3">
      <c r="A33" s="1313"/>
      <c r="B33" s="1313"/>
      <c r="C33" s="1313"/>
      <c r="D33" s="1252"/>
      <c r="E33" s="1253"/>
      <c r="F33" s="1200"/>
      <c r="G33" s="1201"/>
      <c r="H33" s="1201"/>
      <c r="I33" s="1201"/>
      <c r="J33" s="1201"/>
      <c r="K33" s="1201"/>
      <c r="L33" s="1201"/>
      <c r="M33" s="1202"/>
    </row>
    <row r="34" spans="1:13" ht="15.75" thickBot="1" x14ac:dyDescent="0.3">
      <c r="A34" s="293" t="s">
        <v>786</v>
      </c>
      <c r="B34" s="293" t="s">
        <v>129</v>
      </c>
      <c r="C34" s="293" t="s">
        <v>787</v>
      </c>
      <c r="D34" s="1314" t="s">
        <v>790</v>
      </c>
      <c r="E34" s="1314"/>
      <c r="F34" s="1314"/>
      <c r="G34" s="1314"/>
      <c r="H34" s="1314"/>
      <c r="I34" s="1314"/>
      <c r="J34" s="1314"/>
      <c r="K34" s="1314"/>
      <c r="L34" s="1314"/>
      <c r="M34" s="1314"/>
    </row>
    <row r="35" spans="1:13" ht="15.75" thickBot="1" x14ac:dyDescent="0.3">
      <c r="A35" s="392"/>
      <c r="B35" s="392"/>
      <c r="C35" s="392"/>
      <c r="D35" s="1314"/>
      <c r="E35" s="1314"/>
      <c r="F35" s="1314"/>
      <c r="G35" s="1314"/>
      <c r="H35" s="1314"/>
      <c r="I35" s="1314"/>
      <c r="J35" s="1314"/>
      <c r="K35" s="1314"/>
      <c r="L35" s="1314"/>
      <c r="M35" s="1314"/>
    </row>
    <row r="36" spans="1:13" ht="20.45" customHeight="1" thickBot="1" x14ac:dyDescent="0.3">
      <c r="A36" s="293" t="s">
        <v>786</v>
      </c>
      <c r="B36" s="293" t="s">
        <v>129</v>
      </c>
      <c r="C36" s="293" t="s">
        <v>787</v>
      </c>
      <c r="D36" s="1314" t="s">
        <v>791</v>
      </c>
      <c r="E36" s="1314"/>
      <c r="F36" s="1314"/>
      <c r="G36" s="1314"/>
      <c r="H36" s="1314"/>
      <c r="I36" s="1314"/>
      <c r="J36" s="1314"/>
      <c r="K36" s="1314"/>
      <c r="L36" s="1314"/>
      <c r="M36" s="1314"/>
    </row>
    <row r="37" spans="1:13" ht="15.75" thickBot="1" x14ac:dyDescent="0.3">
      <c r="A37" s="392"/>
      <c r="B37" s="392"/>
      <c r="C37" s="392"/>
      <c r="D37" s="1314"/>
      <c r="E37" s="1314"/>
      <c r="F37" s="1314"/>
      <c r="G37" s="1314"/>
      <c r="H37" s="1314"/>
      <c r="I37" s="1314"/>
      <c r="J37" s="1314"/>
      <c r="K37" s="1314"/>
      <c r="L37" s="1314"/>
      <c r="M37" s="1314"/>
    </row>
    <row r="38" spans="1:13" ht="19.350000000000001" customHeight="1" thickBot="1" x14ac:dyDescent="0.3">
      <c r="A38" s="293" t="s">
        <v>786</v>
      </c>
      <c r="B38" s="293" t="s">
        <v>129</v>
      </c>
      <c r="C38" s="293" t="s">
        <v>787</v>
      </c>
      <c r="D38" s="1314" t="s">
        <v>792</v>
      </c>
      <c r="E38" s="1314"/>
      <c r="F38" s="1314"/>
      <c r="G38" s="1314"/>
      <c r="H38" s="1314"/>
      <c r="I38" s="1314"/>
      <c r="J38" s="1314"/>
      <c r="K38" s="1314"/>
      <c r="L38" s="1314"/>
      <c r="M38" s="1314"/>
    </row>
    <row r="39" spans="1:13" ht="20.100000000000001" customHeight="1" thickBot="1" x14ac:dyDescent="0.3">
      <c r="A39" s="392"/>
      <c r="B39" s="392"/>
      <c r="C39" s="392"/>
      <c r="D39" s="1314"/>
      <c r="E39" s="1314"/>
      <c r="F39" s="1314"/>
      <c r="G39" s="1314"/>
      <c r="H39" s="1314"/>
      <c r="I39" s="1314"/>
      <c r="J39" s="1314"/>
      <c r="K39" s="1314"/>
      <c r="L39" s="1314"/>
      <c r="M39" s="1314"/>
    </row>
    <row r="40" spans="1:13" ht="15.75" thickBot="1" x14ac:dyDescent="0.3">
      <c r="A40" s="1120" t="s">
        <v>793</v>
      </c>
      <c r="B40" s="1121"/>
      <c r="C40" s="1121"/>
      <c r="D40" s="1121"/>
      <c r="E40" s="1121"/>
      <c r="F40" s="1121"/>
      <c r="G40" s="1121"/>
      <c r="H40" s="1121"/>
      <c r="I40" s="1121"/>
      <c r="J40" s="1121"/>
      <c r="K40" s="1121"/>
      <c r="L40" s="1121"/>
      <c r="M40" s="1122"/>
    </row>
    <row r="41" spans="1:13" x14ac:dyDescent="0.25">
      <c r="A41" s="1323" t="s">
        <v>794</v>
      </c>
      <c r="B41" s="1323"/>
      <c r="C41" s="1323"/>
      <c r="D41" s="1250" t="s">
        <v>24</v>
      </c>
      <c r="E41" s="1251"/>
      <c r="F41" s="1197"/>
      <c r="G41" s="1198"/>
      <c r="H41" s="1198"/>
      <c r="I41" s="1198"/>
      <c r="J41" s="1198"/>
      <c r="K41" s="1198"/>
      <c r="L41" s="1198"/>
      <c r="M41" s="1199"/>
    </row>
    <row r="42" spans="1:13" ht="15.75" thickBot="1" x14ac:dyDescent="0.3">
      <c r="A42" s="1324"/>
      <c r="B42" s="1324"/>
      <c r="C42" s="1324"/>
      <c r="D42" s="1252"/>
      <c r="E42" s="1253"/>
      <c r="F42" s="1200"/>
      <c r="G42" s="1201"/>
      <c r="H42" s="1201"/>
      <c r="I42" s="1201"/>
      <c r="J42" s="1201"/>
      <c r="K42" s="1201"/>
      <c r="L42" s="1201"/>
      <c r="M42" s="1202"/>
    </row>
    <row r="43" spans="1:13" ht="15.75" thickBot="1" x14ac:dyDescent="0.3">
      <c r="A43" s="292" t="s">
        <v>786</v>
      </c>
      <c r="B43" s="292" t="s">
        <v>129</v>
      </c>
      <c r="C43" s="292" t="s">
        <v>787</v>
      </c>
      <c r="D43" s="1321" t="s">
        <v>795</v>
      </c>
      <c r="E43" s="1321"/>
      <c r="F43" s="1321"/>
      <c r="G43" s="1321"/>
      <c r="H43" s="1321"/>
      <c r="I43" s="1321"/>
      <c r="J43" s="1321"/>
      <c r="K43" s="1321"/>
      <c r="L43" s="1321"/>
      <c r="M43" s="1321"/>
    </row>
    <row r="44" spans="1:13" ht="20.100000000000001" customHeight="1" thickBot="1" x14ac:dyDescent="0.3">
      <c r="A44" s="392"/>
      <c r="B44" s="392"/>
      <c r="C44" s="392"/>
      <c r="D44" s="1321"/>
      <c r="E44" s="1321"/>
      <c r="F44" s="1321"/>
      <c r="G44" s="1321"/>
      <c r="H44" s="1321"/>
      <c r="I44" s="1321"/>
      <c r="J44" s="1321"/>
      <c r="K44" s="1321"/>
      <c r="L44" s="1321"/>
      <c r="M44" s="1321"/>
    </row>
    <row r="45" spans="1:13" ht="15.75" thickBot="1" x14ac:dyDescent="0.3">
      <c r="A45" s="1107" t="s">
        <v>796</v>
      </c>
      <c r="B45" s="1108"/>
      <c r="C45" s="1108"/>
      <c r="D45" s="1108"/>
      <c r="E45" s="1108"/>
      <c r="F45" s="1108"/>
      <c r="G45" s="1108"/>
      <c r="H45" s="1108"/>
      <c r="I45" s="1108"/>
      <c r="J45" s="1108"/>
      <c r="K45" s="1108"/>
      <c r="L45" s="1108"/>
      <c r="M45" s="1109"/>
    </row>
    <row r="46" spans="1:13" ht="15.75" customHeight="1" x14ac:dyDescent="0.25">
      <c r="A46" s="1374" t="s">
        <v>883</v>
      </c>
      <c r="B46" s="1375"/>
      <c r="C46" s="1376"/>
      <c r="D46" s="1250" t="s">
        <v>24</v>
      </c>
      <c r="E46" s="1251"/>
      <c r="F46" s="1197"/>
      <c r="G46" s="1198"/>
      <c r="H46" s="1198"/>
      <c r="I46" s="1198"/>
      <c r="J46" s="1198"/>
      <c r="K46" s="1198"/>
      <c r="L46" s="1198"/>
      <c r="M46" s="1199"/>
    </row>
    <row r="47" spans="1:13" ht="20.100000000000001" customHeight="1" thickBot="1" x14ac:dyDescent="0.3">
      <c r="A47" s="1377"/>
      <c r="B47" s="1378"/>
      <c r="C47" s="1379"/>
      <c r="D47" s="1252"/>
      <c r="E47" s="1253"/>
      <c r="F47" s="1200"/>
      <c r="G47" s="1201"/>
      <c r="H47" s="1201"/>
      <c r="I47" s="1201"/>
      <c r="J47" s="1201"/>
      <c r="K47" s="1201"/>
      <c r="L47" s="1201"/>
      <c r="M47" s="1202"/>
    </row>
    <row r="48" spans="1:13" ht="20.100000000000001" customHeight="1" thickBot="1" x14ac:dyDescent="0.3">
      <c r="A48" s="293" t="s">
        <v>786</v>
      </c>
      <c r="B48" s="293" t="s">
        <v>129</v>
      </c>
      <c r="C48" s="293" t="s">
        <v>787</v>
      </c>
      <c r="D48" s="1380" t="s">
        <v>835</v>
      </c>
      <c r="E48" s="1381"/>
      <c r="F48" s="1381"/>
      <c r="G48" s="1381"/>
      <c r="H48" s="1381"/>
      <c r="I48" s="1381"/>
      <c r="J48" s="1381"/>
      <c r="K48" s="1381"/>
      <c r="L48" s="1381"/>
      <c r="M48" s="1382"/>
    </row>
    <row r="49" spans="1:13" ht="20.100000000000001" customHeight="1" thickBot="1" x14ac:dyDescent="0.3">
      <c r="A49" s="392"/>
      <c r="B49" s="392"/>
      <c r="C49" s="392"/>
      <c r="D49" s="1383"/>
      <c r="E49" s="1384"/>
      <c r="F49" s="1384"/>
      <c r="G49" s="1384"/>
      <c r="H49" s="1384"/>
      <c r="I49" s="1384"/>
      <c r="J49" s="1384"/>
      <c r="K49" s="1384"/>
      <c r="L49" s="1384"/>
      <c r="M49" s="1385"/>
    </row>
    <row r="50" spans="1:13" ht="15.75" customHeight="1" thickBot="1" x14ac:dyDescent="0.3">
      <c r="A50" s="1365" t="s">
        <v>799</v>
      </c>
      <c r="B50" s="1366"/>
      <c r="C50" s="1366"/>
      <c r="D50" s="1366"/>
      <c r="E50" s="1366"/>
      <c r="F50" s="1366"/>
      <c r="G50" s="1366"/>
      <c r="H50" s="1366"/>
      <c r="I50" s="1366"/>
      <c r="J50" s="1366"/>
      <c r="K50" s="1366"/>
      <c r="L50" s="1366"/>
      <c r="M50" s="1367"/>
    </row>
    <row r="51" spans="1:13" ht="15.75" customHeight="1" x14ac:dyDescent="0.25">
      <c r="A51" s="1323" t="s">
        <v>801</v>
      </c>
      <c r="B51" s="1323"/>
      <c r="C51" s="1323"/>
      <c r="D51" s="1250" t="s">
        <v>24</v>
      </c>
      <c r="E51" s="1251"/>
      <c r="F51" s="1197"/>
      <c r="G51" s="1198"/>
      <c r="H51" s="1198"/>
      <c r="I51" s="1198"/>
      <c r="J51" s="1198"/>
      <c r="K51" s="1198"/>
      <c r="L51" s="1198"/>
      <c r="M51" s="1199"/>
    </row>
    <row r="52" spans="1:13" ht="14.45" customHeight="1" thickBot="1" x14ac:dyDescent="0.3">
      <c r="A52" s="1324"/>
      <c r="B52" s="1324"/>
      <c r="C52" s="1324"/>
      <c r="D52" s="1252"/>
      <c r="E52" s="1253"/>
      <c r="F52" s="1200"/>
      <c r="G52" s="1201"/>
      <c r="H52" s="1201"/>
      <c r="I52" s="1201"/>
      <c r="J52" s="1201"/>
      <c r="K52" s="1201"/>
      <c r="L52" s="1201"/>
      <c r="M52" s="1202"/>
    </row>
    <row r="53" spans="1:13" ht="15.6" customHeight="1" thickBot="1" x14ac:dyDescent="0.3">
      <c r="A53" s="292" t="s">
        <v>786</v>
      </c>
      <c r="B53" s="292" t="s">
        <v>129</v>
      </c>
      <c r="C53" s="292" t="s">
        <v>787</v>
      </c>
      <c r="D53" s="1368" t="s">
        <v>836</v>
      </c>
      <c r="E53" s="1369"/>
      <c r="F53" s="1369"/>
      <c r="G53" s="1369"/>
      <c r="H53" s="1369"/>
      <c r="I53" s="1369"/>
      <c r="J53" s="1369"/>
      <c r="K53" s="1369"/>
      <c r="L53" s="1369"/>
      <c r="M53" s="1370"/>
    </row>
    <row r="54" spans="1:13" ht="20.100000000000001" customHeight="1" thickBot="1" x14ac:dyDescent="0.3">
      <c r="A54" s="392"/>
      <c r="B54" s="392"/>
      <c r="C54" s="392"/>
      <c r="D54" s="1371"/>
      <c r="E54" s="1372"/>
      <c r="F54" s="1372"/>
      <c r="G54" s="1372"/>
      <c r="H54" s="1372"/>
      <c r="I54" s="1372"/>
      <c r="J54" s="1372"/>
      <c r="K54" s="1372"/>
      <c r="L54" s="1372"/>
      <c r="M54" s="1373"/>
    </row>
    <row r="55" spans="1:13" ht="15.75" thickBot="1" x14ac:dyDescent="0.3">
      <c r="A55" s="1107" t="s">
        <v>805</v>
      </c>
      <c r="B55" s="1108"/>
      <c r="C55" s="1108"/>
      <c r="D55" s="1108"/>
      <c r="E55" s="1108"/>
      <c r="F55" s="1108"/>
      <c r="G55" s="1108"/>
      <c r="H55" s="1108"/>
      <c r="I55" s="1108"/>
      <c r="J55" s="1108"/>
      <c r="K55" s="1108"/>
      <c r="L55" s="1108"/>
      <c r="M55" s="1109"/>
    </row>
    <row r="56" spans="1:13" ht="15.75" customHeight="1" x14ac:dyDescent="0.25">
      <c r="A56" s="1359" t="s">
        <v>907</v>
      </c>
      <c r="B56" s="1360"/>
      <c r="C56" s="1361"/>
      <c r="D56" s="1250" t="s">
        <v>24</v>
      </c>
      <c r="E56" s="1251"/>
      <c r="F56" s="1197"/>
      <c r="G56" s="1198"/>
      <c r="H56" s="1198"/>
      <c r="I56" s="1198"/>
      <c r="J56" s="1198"/>
      <c r="K56" s="1198"/>
      <c r="L56" s="1198"/>
      <c r="M56" s="1199"/>
    </row>
    <row r="57" spans="1:13" ht="15.75" thickBot="1" x14ac:dyDescent="0.3">
      <c r="A57" s="1362"/>
      <c r="B57" s="1363"/>
      <c r="C57" s="1364"/>
      <c r="D57" s="1252"/>
      <c r="E57" s="1253"/>
      <c r="F57" s="1200"/>
      <c r="G57" s="1201"/>
      <c r="H57" s="1201"/>
      <c r="I57" s="1201"/>
      <c r="J57" s="1201"/>
      <c r="K57" s="1201"/>
      <c r="L57" s="1201"/>
      <c r="M57" s="1202"/>
    </row>
    <row r="58" spans="1:13" ht="15.75" thickBot="1" x14ac:dyDescent="0.3">
      <c r="A58" s="293" t="s">
        <v>786</v>
      </c>
      <c r="B58" s="293" t="s">
        <v>129</v>
      </c>
      <c r="C58" s="293" t="s">
        <v>787</v>
      </c>
      <c r="D58" s="1283" t="s">
        <v>797</v>
      </c>
      <c r="E58" s="1285" t="s">
        <v>912</v>
      </c>
      <c r="F58" s="1285"/>
      <c r="G58" s="1285"/>
      <c r="H58" s="1355" t="s">
        <v>811</v>
      </c>
      <c r="I58" s="1355"/>
      <c r="J58" s="1355"/>
      <c r="K58" s="1355"/>
      <c r="L58" s="1355"/>
      <c r="M58" s="1356"/>
    </row>
    <row r="59" spans="1:13" ht="15.75" thickBot="1" x14ac:dyDescent="0.3">
      <c r="A59" s="392"/>
      <c r="B59" s="392"/>
      <c r="C59" s="392"/>
      <c r="D59" s="1284"/>
      <c r="E59" s="1287"/>
      <c r="F59" s="1287"/>
      <c r="G59" s="1287"/>
      <c r="H59" s="1357"/>
      <c r="I59" s="1357"/>
      <c r="J59" s="1357"/>
      <c r="K59" s="1357"/>
      <c r="L59" s="1357"/>
      <c r="M59" s="1358"/>
    </row>
    <row r="60" spans="1:13" ht="15.75" thickBot="1" x14ac:dyDescent="0.3">
      <c r="A60" s="293" t="s">
        <v>786</v>
      </c>
      <c r="B60" s="293" t="s">
        <v>129</v>
      </c>
      <c r="C60" s="293" t="s">
        <v>787</v>
      </c>
      <c r="D60" s="1283" t="s">
        <v>797</v>
      </c>
      <c r="E60" s="1285" t="s">
        <v>913</v>
      </c>
      <c r="F60" s="1285"/>
      <c r="G60" s="1285"/>
      <c r="H60" s="1355" t="s">
        <v>811</v>
      </c>
      <c r="I60" s="1355"/>
      <c r="J60" s="1355"/>
      <c r="K60" s="1355"/>
      <c r="L60" s="1355"/>
      <c r="M60" s="1356"/>
    </row>
    <row r="61" spans="1:13" ht="15.75" thickBot="1" x14ac:dyDescent="0.3">
      <c r="A61" s="392"/>
      <c r="B61" s="392"/>
      <c r="C61" s="392"/>
      <c r="D61" s="1284"/>
      <c r="E61" s="1287"/>
      <c r="F61" s="1287"/>
      <c r="G61" s="1287"/>
      <c r="H61" s="1357"/>
      <c r="I61" s="1357"/>
      <c r="J61" s="1357"/>
      <c r="K61" s="1357"/>
      <c r="L61" s="1357"/>
      <c r="M61" s="1358"/>
    </row>
    <row r="62" spans="1:13" ht="18" customHeight="1" thickBot="1" x14ac:dyDescent="0.3">
      <c r="A62" s="293" t="s">
        <v>786</v>
      </c>
      <c r="B62" s="293" t="s">
        <v>129</v>
      </c>
      <c r="C62" s="293" t="s">
        <v>787</v>
      </c>
      <c r="D62" s="1283" t="s">
        <v>797</v>
      </c>
      <c r="E62" s="1285" t="s">
        <v>872</v>
      </c>
      <c r="F62" s="1285"/>
      <c r="G62" s="1285"/>
      <c r="H62" s="1285"/>
      <c r="I62" s="1285"/>
      <c r="J62" s="1285"/>
      <c r="K62" s="1285"/>
      <c r="L62" s="1348" t="s">
        <v>813</v>
      </c>
      <c r="M62" s="1349"/>
    </row>
    <row r="63" spans="1:13" ht="15" customHeight="1" thickBot="1" x14ac:dyDescent="0.3">
      <c r="A63" s="392"/>
      <c r="B63" s="392"/>
      <c r="C63" s="392"/>
      <c r="D63" s="1284"/>
      <c r="E63" s="1287"/>
      <c r="F63" s="1287"/>
      <c r="G63" s="1287"/>
      <c r="H63" s="1287"/>
      <c r="I63" s="1287"/>
      <c r="J63" s="1287"/>
      <c r="K63" s="1287"/>
      <c r="L63" s="1350"/>
      <c r="M63" s="1351"/>
    </row>
    <row r="64" spans="1:13" ht="25.5" customHeight="1" thickBot="1" x14ac:dyDescent="0.3">
      <c r="A64" s="293" t="s">
        <v>786</v>
      </c>
      <c r="B64" s="293" t="s">
        <v>129</v>
      </c>
      <c r="C64" s="293" t="s">
        <v>787</v>
      </c>
      <c r="D64" s="1283" t="s">
        <v>797</v>
      </c>
      <c r="E64" s="1346" t="s">
        <v>814</v>
      </c>
      <c r="F64" s="1346"/>
      <c r="G64" s="1346"/>
      <c r="H64" s="1346"/>
      <c r="I64" s="1346"/>
      <c r="J64" s="1346"/>
      <c r="K64" s="1346"/>
      <c r="L64" s="1348" t="s">
        <v>815</v>
      </c>
      <c r="M64" s="1349"/>
    </row>
    <row r="65" spans="1:13" ht="15.75" customHeight="1" thickBot="1" x14ac:dyDescent="0.3">
      <c r="A65" s="392"/>
      <c r="B65" s="392"/>
      <c r="C65" s="392"/>
      <c r="D65" s="1284"/>
      <c r="E65" s="1347"/>
      <c r="F65" s="1347"/>
      <c r="G65" s="1347"/>
      <c r="H65" s="1347"/>
      <c r="I65" s="1347"/>
      <c r="J65" s="1347"/>
      <c r="K65" s="1347"/>
      <c r="L65" s="1350"/>
      <c r="M65" s="1351"/>
    </row>
    <row r="66" spans="1:13" ht="15.75" customHeight="1" thickBot="1" x14ac:dyDescent="0.3">
      <c r="A66" s="406"/>
      <c r="B66" s="407"/>
      <c r="C66" s="407"/>
      <c r="D66" s="1352" t="s">
        <v>899</v>
      </c>
      <c r="E66" s="1352"/>
      <c r="F66" s="1352"/>
      <c r="G66" s="1352"/>
      <c r="H66" s="1352"/>
      <c r="I66" s="1352"/>
      <c r="J66" s="1352"/>
      <c r="K66" s="1352"/>
      <c r="L66" s="1352"/>
      <c r="M66" s="408"/>
    </row>
    <row r="67" spans="1:13" x14ac:dyDescent="0.25">
      <c r="A67" s="1353" t="s">
        <v>837</v>
      </c>
      <c r="B67" s="1353"/>
      <c r="C67" s="1353"/>
      <c r="D67" s="1250" t="s">
        <v>24</v>
      </c>
      <c r="E67" s="1251"/>
      <c r="F67" s="1197"/>
      <c r="G67" s="1198"/>
      <c r="H67" s="1198"/>
      <c r="I67" s="1198"/>
      <c r="J67" s="1198"/>
      <c r="K67" s="1198"/>
      <c r="L67" s="1198"/>
      <c r="M67" s="1199"/>
    </row>
    <row r="68" spans="1:13" ht="15" customHeight="1" thickBot="1" x14ac:dyDescent="0.3">
      <c r="A68" s="1354"/>
      <c r="B68" s="1354"/>
      <c r="C68" s="1354"/>
      <c r="D68" s="1252"/>
      <c r="E68" s="1253"/>
      <c r="F68" s="1200"/>
      <c r="G68" s="1201"/>
      <c r="H68" s="1201"/>
      <c r="I68" s="1201"/>
      <c r="J68" s="1201"/>
      <c r="K68" s="1201"/>
      <c r="L68" s="1201"/>
      <c r="M68" s="1202"/>
    </row>
    <row r="69" spans="1:13" ht="15" customHeight="1" x14ac:dyDescent="0.25">
      <c r="A69" s="1338" t="s">
        <v>908</v>
      </c>
      <c r="B69" s="1339"/>
      <c r="C69" s="1339"/>
      <c r="D69" s="1339"/>
      <c r="E69" s="1339"/>
      <c r="F69" s="1339"/>
      <c r="G69" s="1339"/>
      <c r="H69" s="1339"/>
      <c r="I69" s="1339"/>
      <c r="J69" s="1339"/>
      <c r="K69" s="1339"/>
      <c r="L69" s="1339"/>
      <c r="M69" s="1340"/>
    </row>
    <row r="70" spans="1:13" ht="15.75" thickBot="1" x14ac:dyDescent="0.3">
      <c r="A70" s="1341"/>
      <c r="B70" s="1342"/>
      <c r="C70" s="1342"/>
      <c r="D70" s="1342"/>
      <c r="E70" s="1342"/>
      <c r="F70" s="1342"/>
      <c r="G70" s="1342"/>
      <c r="H70" s="1342"/>
      <c r="I70" s="1342"/>
      <c r="J70" s="1342"/>
      <c r="K70" s="1342"/>
      <c r="L70" s="1342"/>
      <c r="M70" s="1343"/>
    </row>
    <row r="71" spans="1:13" ht="15.75" thickBot="1" x14ac:dyDescent="0.3">
      <c r="A71" s="292" t="s">
        <v>786</v>
      </c>
      <c r="B71" s="292" t="s">
        <v>129</v>
      </c>
      <c r="C71" s="292" t="s">
        <v>787</v>
      </c>
      <c r="D71" s="1260" t="s">
        <v>797</v>
      </c>
      <c r="E71" s="1289" t="s">
        <v>817</v>
      </c>
      <c r="F71" s="1289"/>
      <c r="G71" s="1289"/>
      <c r="H71" s="1289"/>
      <c r="I71" s="1289"/>
      <c r="J71" s="1289"/>
      <c r="K71" s="1289"/>
      <c r="L71" s="1289"/>
      <c r="M71" s="1344"/>
    </row>
    <row r="72" spans="1:13" ht="15.75" thickBot="1" x14ac:dyDescent="0.3">
      <c r="A72" s="392"/>
      <c r="B72" s="392"/>
      <c r="C72" s="392"/>
      <c r="D72" s="1261"/>
      <c r="E72" s="1290"/>
      <c r="F72" s="1290"/>
      <c r="G72" s="1290"/>
      <c r="H72" s="1290"/>
      <c r="I72" s="1290"/>
      <c r="J72" s="1290"/>
      <c r="K72" s="1290"/>
      <c r="L72" s="1290"/>
      <c r="M72" s="1345"/>
    </row>
    <row r="73" spans="1:13" ht="15.75" thickBot="1" x14ac:dyDescent="0.3">
      <c r="A73" s="292" t="s">
        <v>786</v>
      </c>
      <c r="B73" s="292" t="s">
        <v>129</v>
      </c>
      <c r="C73" s="292" t="s">
        <v>787</v>
      </c>
      <c r="D73" s="1260" t="s">
        <v>797</v>
      </c>
      <c r="E73" s="1289" t="s">
        <v>818</v>
      </c>
      <c r="F73" s="1289"/>
      <c r="G73" s="1289"/>
      <c r="H73" s="1289"/>
      <c r="I73" s="1289"/>
      <c r="J73" s="1289"/>
      <c r="K73" s="1289"/>
      <c r="L73" s="1289"/>
      <c r="M73" s="1344"/>
    </row>
    <row r="74" spans="1:13" ht="20.100000000000001" customHeight="1" thickBot="1" x14ac:dyDescent="0.3">
      <c r="A74" s="392"/>
      <c r="B74" s="392"/>
      <c r="C74" s="392"/>
      <c r="D74" s="1261"/>
      <c r="E74" s="1290"/>
      <c r="F74" s="1290"/>
      <c r="G74" s="1290"/>
      <c r="H74" s="1290"/>
      <c r="I74" s="1290"/>
      <c r="J74" s="1290"/>
      <c r="K74" s="1290"/>
      <c r="L74" s="1290"/>
      <c r="M74" s="1345"/>
    </row>
    <row r="75" spans="1:13" ht="15.75" customHeight="1" thickBot="1" x14ac:dyDescent="0.3">
      <c r="A75" s="1107" t="s">
        <v>819</v>
      </c>
      <c r="B75" s="1108"/>
      <c r="C75" s="1108"/>
      <c r="D75" s="1108"/>
      <c r="E75" s="1108"/>
      <c r="F75" s="1108"/>
      <c r="G75" s="1108"/>
      <c r="H75" s="1108"/>
      <c r="I75" s="1108"/>
      <c r="J75" s="1108"/>
      <c r="K75" s="1108"/>
      <c r="L75" s="1108"/>
      <c r="M75" s="1109"/>
    </row>
    <row r="76" spans="1:13" x14ac:dyDescent="0.25">
      <c r="A76" s="1293" t="s">
        <v>838</v>
      </c>
      <c r="B76" s="1294"/>
      <c r="C76" s="1295"/>
      <c r="D76" s="1250" t="s">
        <v>24</v>
      </c>
      <c r="E76" s="1251"/>
      <c r="F76" s="1197"/>
      <c r="G76" s="1198"/>
      <c r="H76" s="1198"/>
      <c r="I76" s="1198"/>
      <c r="J76" s="1198"/>
      <c r="K76" s="1198"/>
      <c r="L76" s="1198"/>
      <c r="M76" s="1199"/>
    </row>
    <row r="77" spans="1:13" ht="15.75" thickBot="1" x14ac:dyDescent="0.3">
      <c r="A77" s="1296"/>
      <c r="B77" s="1297"/>
      <c r="C77" s="1298"/>
      <c r="D77" s="1252"/>
      <c r="E77" s="1253"/>
      <c r="F77" s="1200"/>
      <c r="G77" s="1201"/>
      <c r="H77" s="1201"/>
      <c r="I77" s="1201"/>
      <c r="J77" s="1201"/>
      <c r="K77" s="1201"/>
      <c r="L77" s="1201"/>
      <c r="M77" s="1202"/>
    </row>
    <row r="78" spans="1:13" ht="17.45" customHeight="1" thickBot="1" x14ac:dyDescent="0.3">
      <c r="A78" s="293" t="s">
        <v>786</v>
      </c>
      <c r="B78" s="293" t="s">
        <v>129</v>
      </c>
      <c r="C78" s="293" t="s">
        <v>787</v>
      </c>
      <c r="D78" s="1314" t="s">
        <v>839</v>
      </c>
      <c r="E78" s="1314"/>
      <c r="F78" s="1314"/>
      <c r="G78" s="1314"/>
      <c r="H78" s="1314"/>
      <c r="I78" s="1314"/>
      <c r="J78" s="1314"/>
      <c r="K78" s="1314"/>
      <c r="L78" s="1314"/>
      <c r="M78" s="1314"/>
    </row>
    <row r="79" spans="1:13" ht="20.100000000000001" customHeight="1" thickBot="1" x14ac:dyDescent="0.3">
      <c r="A79" s="392"/>
      <c r="B79" s="392"/>
      <c r="C79" s="392"/>
      <c r="D79" s="1314"/>
      <c r="E79" s="1314"/>
      <c r="F79" s="1314"/>
      <c r="G79" s="1314"/>
      <c r="H79" s="1314"/>
      <c r="I79" s="1314"/>
      <c r="J79" s="1314"/>
      <c r="K79" s="1314"/>
      <c r="L79" s="1314"/>
      <c r="M79" s="1314"/>
    </row>
    <row r="80" spans="1:13" ht="15.75" thickBot="1" x14ac:dyDescent="0.3">
      <c r="A80" s="1120" t="s">
        <v>783</v>
      </c>
      <c r="B80" s="1121"/>
      <c r="C80" s="1121"/>
      <c r="D80" s="1121"/>
      <c r="E80" s="1121"/>
      <c r="F80" s="1121"/>
      <c r="G80" s="1121"/>
      <c r="H80" s="1121"/>
      <c r="I80" s="1121"/>
      <c r="J80" s="1121"/>
      <c r="K80" s="1121"/>
      <c r="L80" s="1121"/>
      <c r="M80" s="1122"/>
    </row>
    <row r="81" spans="1:13" ht="15.75" customHeight="1" x14ac:dyDescent="0.25">
      <c r="A81" s="1244" t="s">
        <v>889</v>
      </c>
      <c r="B81" s="1245"/>
      <c r="C81" s="1246"/>
      <c r="D81" s="1250" t="s">
        <v>24</v>
      </c>
      <c r="E81" s="1251"/>
      <c r="F81" s="1197"/>
      <c r="G81" s="1198"/>
      <c r="H81" s="1198"/>
      <c r="I81" s="1198"/>
      <c r="J81" s="1198"/>
      <c r="K81" s="1198"/>
      <c r="L81" s="1198"/>
      <c r="M81" s="1199"/>
    </row>
    <row r="82" spans="1:13" ht="20.25" customHeight="1" thickBot="1" x14ac:dyDescent="0.3">
      <c r="A82" s="1247"/>
      <c r="B82" s="1248"/>
      <c r="C82" s="1249"/>
      <c r="D82" s="1252"/>
      <c r="E82" s="1253"/>
      <c r="F82" s="1200"/>
      <c r="G82" s="1201"/>
      <c r="H82" s="1201"/>
      <c r="I82" s="1201"/>
      <c r="J82" s="1201"/>
      <c r="K82" s="1201"/>
      <c r="L82" s="1201"/>
      <c r="M82" s="1202"/>
    </row>
    <row r="83" spans="1:13" ht="15.75" customHeight="1" thickBot="1" x14ac:dyDescent="0.3">
      <c r="A83" s="292" t="s">
        <v>786</v>
      </c>
      <c r="B83" s="292" t="s">
        <v>129</v>
      </c>
      <c r="C83" s="292" t="s">
        <v>787</v>
      </c>
      <c r="D83" s="1336" t="s">
        <v>820</v>
      </c>
      <c r="E83" s="1262" t="s">
        <v>943</v>
      </c>
      <c r="F83" s="1262"/>
      <c r="G83" s="1262"/>
      <c r="H83" s="1262"/>
      <c r="I83" s="1262"/>
      <c r="J83" s="1262"/>
      <c r="K83" s="1262"/>
      <c r="L83" s="1262"/>
      <c r="M83" s="1309"/>
    </row>
    <row r="84" spans="1:13" ht="32.25" customHeight="1" thickBot="1" x14ac:dyDescent="0.3">
      <c r="A84" s="392"/>
      <c r="B84" s="392"/>
      <c r="C84" s="392"/>
      <c r="D84" s="1337"/>
      <c r="E84" s="1263"/>
      <c r="F84" s="1263"/>
      <c r="G84" s="1263"/>
      <c r="H84" s="1263"/>
      <c r="I84" s="1263"/>
      <c r="J84" s="1263"/>
      <c r="K84" s="1263"/>
      <c r="L84" s="1263"/>
      <c r="M84" s="1311"/>
    </row>
    <row r="85" spans="1:13" ht="15" customHeight="1" thickBot="1" x14ac:dyDescent="0.3">
      <c r="A85" s="292" t="s">
        <v>786</v>
      </c>
      <c r="B85" s="292" t="s">
        <v>129</v>
      </c>
      <c r="C85" s="292" t="s">
        <v>787</v>
      </c>
      <c r="D85" s="1336" t="s">
        <v>821</v>
      </c>
      <c r="E85" s="1262" t="s">
        <v>941</v>
      </c>
      <c r="F85" s="1262"/>
      <c r="G85" s="1262"/>
      <c r="H85" s="1262"/>
      <c r="I85" s="1262"/>
      <c r="J85" s="1262"/>
      <c r="K85" s="1262"/>
      <c r="L85" s="1262"/>
      <c r="M85" s="1309"/>
    </row>
    <row r="86" spans="1:13" ht="51" customHeight="1" thickBot="1" x14ac:dyDescent="0.3">
      <c r="A86" s="392"/>
      <c r="B86" s="392"/>
      <c r="C86" s="392"/>
      <c r="D86" s="1337"/>
      <c r="E86" s="1263"/>
      <c r="F86" s="1263"/>
      <c r="G86" s="1263"/>
      <c r="H86" s="1263"/>
      <c r="I86" s="1263"/>
      <c r="J86" s="1263"/>
      <c r="K86" s="1263"/>
      <c r="L86" s="1263"/>
      <c r="M86" s="1311"/>
    </row>
    <row r="87" spans="1:13" ht="15.75" customHeight="1" thickBot="1" x14ac:dyDescent="0.3">
      <c r="A87" s="292" t="s">
        <v>786</v>
      </c>
      <c r="B87" s="292" t="s">
        <v>129</v>
      </c>
      <c r="C87" s="292" t="s">
        <v>787</v>
      </c>
      <c r="D87" s="1336" t="s">
        <v>822</v>
      </c>
      <c r="E87" s="1256" t="s">
        <v>950</v>
      </c>
      <c r="F87" s="1256"/>
      <c r="G87" s="1256"/>
      <c r="H87" s="1256"/>
      <c r="I87" s="1256"/>
      <c r="J87" s="1256"/>
      <c r="K87" s="1256"/>
      <c r="L87" s="1256"/>
      <c r="M87" s="1257"/>
    </row>
    <row r="88" spans="1:13" ht="33.75" customHeight="1" thickBot="1" x14ac:dyDescent="0.3">
      <c r="A88" s="392"/>
      <c r="B88" s="392"/>
      <c r="C88" s="392"/>
      <c r="D88" s="1337"/>
      <c r="E88" s="1258"/>
      <c r="F88" s="1258"/>
      <c r="G88" s="1258"/>
      <c r="H88" s="1258"/>
      <c r="I88" s="1258"/>
      <c r="J88" s="1258"/>
      <c r="K88" s="1258"/>
      <c r="L88" s="1258"/>
      <c r="M88" s="1259"/>
    </row>
    <row r="89" spans="1:13" ht="15.75" customHeight="1" thickBot="1" x14ac:dyDescent="0.3">
      <c r="A89" s="292" t="s">
        <v>786</v>
      </c>
      <c r="B89" s="292" t="s">
        <v>129</v>
      </c>
      <c r="C89" s="292" t="s">
        <v>787</v>
      </c>
      <c r="D89" s="1336" t="s">
        <v>824</v>
      </c>
      <c r="E89" s="1256" t="s">
        <v>823</v>
      </c>
      <c r="F89" s="1256"/>
      <c r="G89" s="1256"/>
      <c r="H89" s="1256"/>
      <c r="I89" s="1256"/>
      <c r="J89" s="1256"/>
      <c r="K89" s="1256"/>
      <c r="L89" s="1256"/>
      <c r="M89" s="1257"/>
    </row>
    <row r="90" spans="1:13" ht="21.75" customHeight="1" thickBot="1" x14ac:dyDescent="0.3">
      <c r="A90" s="392"/>
      <c r="B90" s="392"/>
      <c r="C90" s="392"/>
      <c r="D90" s="1337"/>
      <c r="E90" s="1258"/>
      <c r="F90" s="1258"/>
      <c r="G90" s="1258"/>
      <c r="H90" s="1258"/>
      <c r="I90" s="1258"/>
      <c r="J90" s="1258"/>
      <c r="K90" s="1258"/>
      <c r="L90" s="1258"/>
      <c r="M90" s="1259"/>
    </row>
    <row r="91" spans="1:13" ht="15.75" customHeight="1" thickBot="1" x14ac:dyDescent="0.3">
      <c r="A91" s="292" t="s">
        <v>786</v>
      </c>
      <c r="B91" s="292" t="s">
        <v>129</v>
      </c>
      <c r="C91" s="292" t="s">
        <v>787</v>
      </c>
      <c r="D91" s="1336" t="s">
        <v>909</v>
      </c>
      <c r="E91" s="1256" t="s">
        <v>910</v>
      </c>
      <c r="F91" s="1256"/>
      <c r="G91" s="1256"/>
      <c r="H91" s="1256"/>
      <c r="I91" s="1256"/>
      <c r="J91" s="1256"/>
      <c r="K91" s="1256"/>
      <c r="L91" s="1256"/>
      <c r="M91" s="1257"/>
    </row>
    <row r="92" spans="1:13" ht="47.25" customHeight="1" thickBot="1" x14ac:dyDescent="0.3">
      <c r="A92" s="392"/>
      <c r="B92" s="392"/>
      <c r="C92" s="392"/>
      <c r="D92" s="1337"/>
      <c r="E92" s="1258"/>
      <c r="F92" s="1258"/>
      <c r="G92" s="1258"/>
      <c r="H92" s="1258"/>
      <c r="I92" s="1258"/>
      <c r="J92" s="1258"/>
      <c r="K92" s="1258"/>
      <c r="L92" s="1258"/>
      <c r="M92" s="1259"/>
    </row>
    <row r="93" spans="1:13" ht="15.75" customHeight="1" thickBot="1" x14ac:dyDescent="0.3">
      <c r="A93" s="1107" t="s">
        <v>825</v>
      </c>
      <c r="B93" s="1108"/>
      <c r="C93" s="1108"/>
      <c r="D93" s="1108"/>
      <c r="E93" s="1108"/>
      <c r="F93" s="1108"/>
      <c r="G93" s="1108"/>
      <c r="H93" s="1108"/>
      <c r="I93" s="1108"/>
      <c r="J93" s="1108"/>
      <c r="K93" s="1108"/>
      <c r="L93" s="1108"/>
      <c r="M93" s="1109"/>
    </row>
    <row r="94" spans="1:13" ht="20.100000000000001" customHeight="1" thickBot="1" x14ac:dyDescent="0.3">
      <c r="A94" s="1232" t="s">
        <v>1023</v>
      </c>
      <c r="B94" s="1233"/>
      <c r="C94" s="450"/>
      <c r="D94" s="450"/>
      <c r="E94" s="450"/>
      <c r="F94" s="450"/>
      <c r="G94" s="450"/>
      <c r="H94" s="450"/>
      <c r="I94" s="450"/>
      <c r="J94" s="450"/>
      <c r="K94" s="453" t="s">
        <v>1022</v>
      </c>
      <c r="L94" s="1234"/>
      <c r="M94" s="1235"/>
    </row>
  </sheetData>
  <mergeCells count="112">
    <mergeCell ref="A94:B94"/>
    <mergeCell ref="L94:M94"/>
    <mergeCell ref="A1:M1"/>
    <mergeCell ref="B2:C2"/>
    <mergeCell ref="D2:F2"/>
    <mergeCell ref="G2:M2"/>
    <mergeCell ref="A3:M3"/>
    <mergeCell ref="A4:I4"/>
    <mergeCell ref="J4:K4"/>
    <mergeCell ref="L4:M4"/>
    <mergeCell ref="A7:I7"/>
    <mergeCell ref="J7:K7"/>
    <mergeCell ref="L7:M7"/>
    <mergeCell ref="A8:I8"/>
    <mergeCell ref="J8:K8"/>
    <mergeCell ref="L8:M8"/>
    <mergeCell ref="A5:I5"/>
    <mergeCell ref="J5:K5"/>
    <mergeCell ref="L5:M5"/>
    <mergeCell ref="A6:I6"/>
    <mergeCell ref="J6:K6"/>
    <mergeCell ref="L6:M6"/>
    <mergeCell ref="A17:M17"/>
    <mergeCell ref="A18:C19"/>
    <mergeCell ref="D18:E19"/>
    <mergeCell ref="F18:M19"/>
    <mergeCell ref="D20:M21"/>
    <mergeCell ref="A22:M22"/>
    <mergeCell ref="A9:M11"/>
    <mergeCell ref="A12:M12"/>
    <mergeCell ref="A13:C14"/>
    <mergeCell ref="D13:E14"/>
    <mergeCell ref="F13:M14"/>
    <mergeCell ref="D15:M16"/>
    <mergeCell ref="C29:C30"/>
    <mergeCell ref="A31:M31"/>
    <mergeCell ref="A32:C33"/>
    <mergeCell ref="D32:E33"/>
    <mergeCell ref="F32:M33"/>
    <mergeCell ref="D34:M35"/>
    <mergeCell ref="A23:C24"/>
    <mergeCell ref="D23:E24"/>
    <mergeCell ref="F23:M24"/>
    <mergeCell ref="D25:M26"/>
    <mergeCell ref="A27:A28"/>
    <mergeCell ref="B27:B28"/>
    <mergeCell ref="C27:C28"/>
    <mergeCell ref="D27:M30"/>
    <mergeCell ref="A29:A30"/>
    <mergeCell ref="B29:B30"/>
    <mergeCell ref="D43:M44"/>
    <mergeCell ref="A45:M45"/>
    <mergeCell ref="A46:C47"/>
    <mergeCell ref="D46:E47"/>
    <mergeCell ref="F46:M47"/>
    <mergeCell ref="D48:M49"/>
    <mergeCell ref="D36:M37"/>
    <mergeCell ref="D38:M39"/>
    <mergeCell ref="A40:M40"/>
    <mergeCell ref="A41:C42"/>
    <mergeCell ref="D41:E42"/>
    <mergeCell ref="F41:M42"/>
    <mergeCell ref="A56:C57"/>
    <mergeCell ref="D56:E57"/>
    <mergeCell ref="F56:M57"/>
    <mergeCell ref="D58:D59"/>
    <mergeCell ref="E58:G59"/>
    <mergeCell ref="H58:M59"/>
    <mergeCell ref="A50:M50"/>
    <mergeCell ref="A51:C52"/>
    <mergeCell ref="D51:E52"/>
    <mergeCell ref="F51:M52"/>
    <mergeCell ref="D53:M54"/>
    <mergeCell ref="A55:M55"/>
    <mergeCell ref="D64:D65"/>
    <mergeCell ref="E64:K65"/>
    <mergeCell ref="L64:M65"/>
    <mergeCell ref="D66:L66"/>
    <mergeCell ref="A67:C68"/>
    <mergeCell ref="D67:E68"/>
    <mergeCell ref="F67:M68"/>
    <mergeCell ref="D60:D61"/>
    <mergeCell ref="E60:G61"/>
    <mergeCell ref="H60:M61"/>
    <mergeCell ref="D62:D63"/>
    <mergeCell ref="E62:K63"/>
    <mergeCell ref="L62:M63"/>
    <mergeCell ref="A76:C77"/>
    <mergeCell ref="D76:E77"/>
    <mergeCell ref="F76:M77"/>
    <mergeCell ref="D78:M79"/>
    <mergeCell ref="A80:M80"/>
    <mergeCell ref="A81:C82"/>
    <mergeCell ref="D81:E82"/>
    <mergeCell ref="F81:M82"/>
    <mergeCell ref="A69:M70"/>
    <mergeCell ref="D71:D72"/>
    <mergeCell ref="E71:M72"/>
    <mergeCell ref="D73:D74"/>
    <mergeCell ref="E73:M74"/>
    <mergeCell ref="A75:M75"/>
    <mergeCell ref="D89:D90"/>
    <mergeCell ref="E89:M90"/>
    <mergeCell ref="D91:D92"/>
    <mergeCell ref="E91:M92"/>
    <mergeCell ref="A93:M93"/>
    <mergeCell ref="D83:D84"/>
    <mergeCell ref="E83:M84"/>
    <mergeCell ref="D85:D86"/>
    <mergeCell ref="E85:M86"/>
    <mergeCell ref="D87:D88"/>
    <mergeCell ref="E87:M88"/>
  </mergeCells>
  <dataValidations count="2">
    <dataValidation allowBlank="1" showErrorMessage="1" sqref="A13:C14 A18:C19 A23:C24 A32:C33 A41:C42 A46:C47 A51:C52 A56:C57 A67:C68 A76:C77 A81:C82" xr:uid="{00000000-0002-0000-1000-000000000000}"/>
    <dataValidation allowBlank="1" showErrorMessage="1" promptTitle="1. Mandatory-H&amp;S Items" prompt="Enter the cost(s) associated with H&amp;S amount listed on Work Order. " sqref="D13:M14 D18:M19 D23:M24 D32:M33 D41:M42 D46:M47 D51:M52 D56:M57 D67:M68 D76:M77 D81:M82" xr:uid="{00000000-0002-0000-1000-000001000000}"/>
  </dataValidations>
  <hyperlinks>
    <hyperlink ref="A50" r:id="rId1" display="Attic Floors- Unconditoned Attic SWS " xr:uid="{00000000-0004-0000-1000-000000000000}"/>
    <hyperlink ref="H58" r:id="rId2" xr:uid="{00000000-0004-0000-1000-000001000000}"/>
    <hyperlink ref="H60" r:id="rId3" xr:uid="{00000000-0004-0000-1000-000002000000}"/>
    <hyperlink ref="A17:M17" r:id="rId4" display="○WPN 22-7" xr:uid="{00000000-0004-0000-1000-000003000000}"/>
    <hyperlink ref="A22:M22" r:id="rId5" display="○ Lighting Replacement SWS" xr:uid="{00000000-0004-0000-1000-000004000000}"/>
    <hyperlink ref="A31:M31" r:id="rId6" display="○ Air sealing SWS" xr:uid="{00000000-0004-0000-1000-000005000000}"/>
    <hyperlink ref="A40:M40" r:id="rId7" display="○ Duct sealing SWS" xr:uid="{00000000-0004-0000-1000-000006000000}"/>
    <hyperlink ref="A45:M45" r:id="rId8" display="○ General Duct Insulation SWS" xr:uid="{00000000-0004-0000-1000-000007000000}"/>
    <hyperlink ref="A55:M55" r:id="rId9" display="○ Dense Pack Insulation SWS" xr:uid="{00000000-0004-0000-1000-000008000000}"/>
    <hyperlink ref="L62:M63" r:id="rId10" display="Tank Insulation SWS " xr:uid="{00000000-0004-0000-1000-000009000000}"/>
    <hyperlink ref="L64:M65" r:id="rId11" display="Pipe Insulation SWS" xr:uid="{00000000-0004-0000-1000-00000A000000}"/>
    <hyperlink ref="A75:M75" r:id="rId12" display="○ Refrigerator Replacement SWS " xr:uid="{00000000-0004-0000-1000-00000B000000}"/>
    <hyperlink ref="A80:M80" r:id="rId13" display="○ Lighting Replacement SWS" xr:uid="{00000000-0004-0000-1000-00000C000000}"/>
    <hyperlink ref="A93:M93" r:id="rId14" display="○ Heating &amp; Cooling: Equipment Installation SWS" xr:uid="{00000000-0004-0000-1000-00000D000000}"/>
    <hyperlink ref="A50:M50" r:id="rId15" display="○ Attic Floors- Unconditoned Attic SWS " xr:uid="{00000000-0004-0000-1000-00000E000000}"/>
  </hyperlinks>
  <printOptions horizontalCentered="1"/>
  <pageMargins left="0.2" right="0.2" top="0.25" bottom="0.25" header="0.05" footer="0.05"/>
  <pageSetup scale="71" orientation="portrait" horizontalDpi="300" r:id="rId16"/>
  <rowBreaks count="1" manualBreakCount="1">
    <brk id="50" max="16383" man="1"/>
  </rowBreaks>
  <drawing r:id="rId17"/>
  <legacyDrawing r:id="rId18"/>
  <mc:AlternateContent xmlns:mc="http://schemas.openxmlformats.org/markup-compatibility/2006">
    <mc:Choice Requires="x14">
      <controls>
        <mc:AlternateContent xmlns:mc="http://schemas.openxmlformats.org/markup-compatibility/2006">
          <mc:Choice Requires="x14">
            <control shapeId="48129" r:id="rId19" name="Check Box 1">
              <controlPr defaultSize="0" autoFill="0" autoLine="0" autoPict="0">
                <anchor moveWithCells="1">
                  <from>
                    <xdr:col>10</xdr:col>
                    <xdr:colOff>66675</xdr:colOff>
                    <xdr:row>3</xdr:row>
                    <xdr:rowOff>352425</xdr:rowOff>
                  </from>
                  <to>
                    <xdr:col>10</xdr:col>
                    <xdr:colOff>762000</xdr:colOff>
                    <xdr:row>5</xdr:row>
                    <xdr:rowOff>0</xdr:rowOff>
                  </to>
                </anchor>
              </controlPr>
            </control>
          </mc:Choice>
        </mc:AlternateContent>
        <mc:AlternateContent xmlns:mc="http://schemas.openxmlformats.org/markup-compatibility/2006">
          <mc:Choice Requires="x14">
            <control shapeId="48130" r:id="rId20" name="Check Box 2">
              <controlPr defaultSize="0" autoFill="0" autoLine="0" autoPict="0">
                <anchor moveWithCells="1">
                  <from>
                    <xdr:col>12</xdr:col>
                    <xdr:colOff>28575</xdr:colOff>
                    <xdr:row>3</xdr:row>
                    <xdr:rowOff>371475</xdr:rowOff>
                  </from>
                  <to>
                    <xdr:col>12</xdr:col>
                    <xdr:colOff>752475</xdr:colOff>
                    <xdr:row>5</xdr:row>
                    <xdr:rowOff>9525</xdr:rowOff>
                  </to>
                </anchor>
              </controlPr>
            </control>
          </mc:Choice>
        </mc:AlternateContent>
        <mc:AlternateContent xmlns:mc="http://schemas.openxmlformats.org/markup-compatibility/2006">
          <mc:Choice Requires="x14">
            <control shapeId="48131" r:id="rId21" name="Check Box 3">
              <controlPr defaultSize="0" autoFill="0" autoLine="0" autoPict="0">
                <anchor moveWithCells="1">
                  <from>
                    <xdr:col>10</xdr:col>
                    <xdr:colOff>66675</xdr:colOff>
                    <xdr:row>4</xdr:row>
                    <xdr:rowOff>219075</xdr:rowOff>
                  </from>
                  <to>
                    <xdr:col>10</xdr:col>
                    <xdr:colOff>771525</xdr:colOff>
                    <xdr:row>5</xdr:row>
                    <xdr:rowOff>238125</xdr:rowOff>
                  </to>
                </anchor>
              </controlPr>
            </control>
          </mc:Choice>
        </mc:AlternateContent>
        <mc:AlternateContent xmlns:mc="http://schemas.openxmlformats.org/markup-compatibility/2006">
          <mc:Choice Requires="x14">
            <control shapeId="48132" r:id="rId22" name="Check Box 4">
              <controlPr defaultSize="0" autoFill="0" autoLine="0" autoPict="0">
                <anchor moveWithCells="1">
                  <from>
                    <xdr:col>12</xdr:col>
                    <xdr:colOff>28575</xdr:colOff>
                    <xdr:row>4</xdr:row>
                    <xdr:rowOff>238125</xdr:rowOff>
                  </from>
                  <to>
                    <xdr:col>12</xdr:col>
                    <xdr:colOff>752475</xdr:colOff>
                    <xdr:row>6</xdr:row>
                    <xdr:rowOff>28575</xdr:rowOff>
                  </to>
                </anchor>
              </controlPr>
            </control>
          </mc:Choice>
        </mc:AlternateContent>
        <mc:AlternateContent xmlns:mc="http://schemas.openxmlformats.org/markup-compatibility/2006">
          <mc:Choice Requires="x14">
            <control shapeId="48133" r:id="rId23" name="Check Box 5">
              <controlPr defaultSize="0" autoFill="0" autoLine="0" autoPict="0">
                <anchor moveWithCells="1">
                  <from>
                    <xdr:col>10</xdr:col>
                    <xdr:colOff>66675</xdr:colOff>
                    <xdr:row>5</xdr:row>
                    <xdr:rowOff>219075</xdr:rowOff>
                  </from>
                  <to>
                    <xdr:col>10</xdr:col>
                    <xdr:colOff>771525</xdr:colOff>
                    <xdr:row>6</xdr:row>
                    <xdr:rowOff>238125</xdr:rowOff>
                  </to>
                </anchor>
              </controlPr>
            </control>
          </mc:Choice>
        </mc:AlternateContent>
        <mc:AlternateContent xmlns:mc="http://schemas.openxmlformats.org/markup-compatibility/2006">
          <mc:Choice Requires="x14">
            <control shapeId="48134" r:id="rId24" name="Check Box 6">
              <controlPr defaultSize="0" autoFill="0" autoLine="0" autoPict="0">
                <anchor moveWithCells="1">
                  <from>
                    <xdr:col>12</xdr:col>
                    <xdr:colOff>28575</xdr:colOff>
                    <xdr:row>5</xdr:row>
                    <xdr:rowOff>219075</xdr:rowOff>
                  </from>
                  <to>
                    <xdr:col>12</xdr:col>
                    <xdr:colOff>752475</xdr:colOff>
                    <xdr:row>7</xdr:row>
                    <xdr:rowOff>0</xdr:rowOff>
                  </to>
                </anchor>
              </controlPr>
            </control>
          </mc:Choice>
        </mc:AlternateContent>
        <mc:AlternateContent xmlns:mc="http://schemas.openxmlformats.org/markup-compatibility/2006">
          <mc:Choice Requires="x14">
            <control shapeId="48135" r:id="rId25" name="Check Box 7">
              <controlPr defaultSize="0" autoFill="0" autoLine="0" autoPict="0">
                <anchor moveWithCells="1">
                  <from>
                    <xdr:col>0</xdr:col>
                    <xdr:colOff>190500</xdr:colOff>
                    <xdr:row>35</xdr:row>
                    <xdr:rowOff>219075</xdr:rowOff>
                  </from>
                  <to>
                    <xdr:col>0</xdr:col>
                    <xdr:colOff>561975</xdr:colOff>
                    <xdr:row>37</xdr:row>
                    <xdr:rowOff>66675</xdr:rowOff>
                  </to>
                </anchor>
              </controlPr>
            </control>
          </mc:Choice>
        </mc:AlternateContent>
        <mc:AlternateContent xmlns:mc="http://schemas.openxmlformats.org/markup-compatibility/2006">
          <mc:Choice Requires="x14">
            <control shapeId="48136" r:id="rId26" name="Check Box 8">
              <controlPr defaultSize="0" autoFill="0" autoLine="0" autoPict="0">
                <anchor moveWithCells="1">
                  <from>
                    <xdr:col>2</xdr:col>
                    <xdr:colOff>228600</xdr:colOff>
                    <xdr:row>35</xdr:row>
                    <xdr:rowOff>219075</xdr:rowOff>
                  </from>
                  <to>
                    <xdr:col>2</xdr:col>
                    <xdr:colOff>447675</xdr:colOff>
                    <xdr:row>37</xdr:row>
                    <xdr:rowOff>47625</xdr:rowOff>
                  </to>
                </anchor>
              </controlPr>
            </control>
          </mc:Choice>
        </mc:AlternateContent>
        <mc:AlternateContent xmlns:mc="http://schemas.openxmlformats.org/markup-compatibility/2006">
          <mc:Choice Requires="x14">
            <control shapeId="48137" r:id="rId27" name="Check Box 9">
              <controlPr defaultSize="0" autoFill="0" autoLine="0" autoPict="0">
                <anchor moveWithCells="1">
                  <from>
                    <xdr:col>1</xdr:col>
                    <xdr:colOff>219075</xdr:colOff>
                    <xdr:row>35</xdr:row>
                    <xdr:rowOff>190500</xdr:rowOff>
                  </from>
                  <to>
                    <xdr:col>2</xdr:col>
                    <xdr:colOff>9525</xdr:colOff>
                    <xdr:row>37</xdr:row>
                    <xdr:rowOff>38100</xdr:rowOff>
                  </to>
                </anchor>
              </controlPr>
            </control>
          </mc:Choice>
        </mc:AlternateContent>
        <mc:AlternateContent xmlns:mc="http://schemas.openxmlformats.org/markup-compatibility/2006">
          <mc:Choice Requires="x14">
            <control shapeId="48138" r:id="rId28" name="Check Box 10">
              <controlPr defaultSize="0" autoFill="0" autoLine="0" autoPict="0">
                <anchor moveWithCells="1">
                  <from>
                    <xdr:col>0</xdr:col>
                    <xdr:colOff>190500</xdr:colOff>
                    <xdr:row>38</xdr:row>
                    <xdr:rowOff>0</xdr:rowOff>
                  </from>
                  <to>
                    <xdr:col>0</xdr:col>
                    <xdr:colOff>523875</xdr:colOff>
                    <xdr:row>39</xdr:row>
                    <xdr:rowOff>28575</xdr:rowOff>
                  </to>
                </anchor>
              </controlPr>
            </control>
          </mc:Choice>
        </mc:AlternateContent>
        <mc:AlternateContent xmlns:mc="http://schemas.openxmlformats.org/markup-compatibility/2006">
          <mc:Choice Requires="x14">
            <control shapeId="48139" r:id="rId29" name="Check Box 11">
              <controlPr defaultSize="0" autoFill="0" autoLine="0" autoPict="0">
                <anchor moveWithCells="1">
                  <from>
                    <xdr:col>2</xdr:col>
                    <xdr:colOff>228600</xdr:colOff>
                    <xdr:row>38</xdr:row>
                    <xdr:rowOff>0</xdr:rowOff>
                  </from>
                  <to>
                    <xdr:col>2</xdr:col>
                    <xdr:colOff>647700</xdr:colOff>
                    <xdr:row>39</xdr:row>
                    <xdr:rowOff>28575</xdr:rowOff>
                  </to>
                </anchor>
              </controlPr>
            </control>
          </mc:Choice>
        </mc:AlternateContent>
        <mc:AlternateContent xmlns:mc="http://schemas.openxmlformats.org/markup-compatibility/2006">
          <mc:Choice Requires="x14">
            <control shapeId="48140" r:id="rId30" name="Check Box 12">
              <controlPr defaultSize="0" autoFill="0" autoLine="0" autoPict="0">
                <anchor moveWithCells="1">
                  <from>
                    <xdr:col>1</xdr:col>
                    <xdr:colOff>190500</xdr:colOff>
                    <xdr:row>38</xdr:row>
                    <xdr:rowOff>9525</xdr:rowOff>
                  </from>
                  <to>
                    <xdr:col>1</xdr:col>
                    <xdr:colOff>600075</xdr:colOff>
                    <xdr:row>39</xdr:row>
                    <xdr:rowOff>28575</xdr:rowOff>
                  </to>
                </anchor>
              </controlPr>
            </control>
          </mc:Choice>
        </mc:AlternateContent>
        <mc:AlternateContent xmlns:mc="http://schemas.openxmlformats.org/markup-compatibility/2006">
          <mc:Choice Requires="x14">
            <control shapeId="48141" r:id="rId31" name="Check Box 13">
              <controlPr defaultSize="0" autoFill="0" autoLine="0" autoPict="0">
                <anchor moveWithCells="1">
                  <from>
                    <xdr:col>10</xdr:col>
                    <xdr:colOff>66675</xdr:colOff>
                    <xdr:row>6</xdr:row>
                    <xdr:rowOff>219075</xdr:rowOff>
                  </from>
                  <to>
                    <xdr:col>10</xdr:col>
                    <xdr:colOff>771525</xdr:colOff>
                    <xdr:row>7</xdr:row>
                    <xdr:rowOff>238125</xdr:rowOff>
                  </to>
                </anchor>
              </controlPr>
            </control>
          </mc:Choice>
        </mc:AlternateContent>
        <mc:AlternateContent xmlns:mc="http://schemas.openxmlformats.org/markup-compatibility/2006">
          <mc:Choice Requires="x14">
            <control shapeId="48142" r:id="rId32" name="Check Box 14">
              <controlPr defaultSize="0" autoFill="0" autoLine="0" autoPict="0">
                <anchor moveWithCells="1">
                  <from>
                    <xdr:col>12</xdr:col>
                    <xdr:colOff>28575</xdr:colOff>
                    <xdr:row>6</xdr:row>
                    <xdr:rowOff>219075</xdr:rowOff>
                  </from>
                  <to>
                    <xdr:col>12</xdr:col>
                    <xdr:colOff>752475</xdr:colOff>
                    <xdr:row>8</xdr:row>
                    <xdr:rowOff>0</xdr:rowOff>
                  </to>
                </anchor>
              </controlPr>
            </control>
          </mc:Choice>
        </mc:AlternateContent>
        <mc:AlternateContent xmlns:mc="http://schemas.openxmlformats.org/markup-compatibility/2006">
          <mc:Choice Requires="x14">
            <control shapeId="48143" r:id="rId33" name="Check Box 15">
              <controlPr defaultSize="0" autoFill="0" autoLine="0" autoPict="0">
                <anchor moveWithCells="1">
                  <from>
                    <xdr:col>0</xdr:col>
                    <xdr:colOff>200025</xdr:colOff>
                    <xdr:row>14</xdr:row>
                    <xdr:rowOff>152400</xdr:rowOff>
                  </from>
                  <to>
                    <xdr:col>0</xdr:col>
                    <xdr:colOff>504825</xdr:colOff>
                    <xdr:row>16</xdr:row>
                    <xdr:rowOff>9525</xdr:rowOff>
                  </to>
                </anchor>
              </controlPr>
            </control>
          </mc:Choice>
        </mc:AlternateContent>
        <mc:AlternateContent xmlns:mc="http://schemas.openxmlformats.org/markup-compatibility/2006">
          <mc:Choice Requires="x14">
            <control shapeId="48144" r:id="rId34" name="Check Box 16">
              <controlPr defaultSize="0" autoFill="0" autoLine="0" autoPict="0">
                <anchor moveWithCells="1">
                  <from>
                    <xdr:col>2</xdr:col>
                    <xdr:colOff>266700</xdr:colOff>
                    <xdr:row>14</xdr:row>
                    <xdr:rowOff>161925</xdr:rowOff>
                  </from>
                  <to>
                    <xdr:col>3</xdr:col>
                    <xdr:colOff>76200</xdr:colOff>
                    <xdr:row>16</xdr:row>
                    <xdr:rowOff>28575</xdr:rowOff>
                  </to>
                </anchor>
              </controlPr>
            </control>
          </mc:Choice>
        </mc:AlternateContent>
        <mc:AlternateContent xmlns:mc="http://schemas.openxmlformats.org/markup-compatibility/2006">
          <mc:Choice Requires="x14">
            <control shapeId="48145" r:id="rId35" name="Check Box 17">
              <controlPr defaultSize="0" autoFill="0" autoLine="0" autoPict="0">
                <anchor moveWithCells="1">
                  <from>
                    <xdr:col>1</xdr:col>
                    <xdr:colOff>219075</xdr:colOff>
                    <xdr:row>14</xdr:row>
                    <xdr:rowOff>161925</xdr:rowOff>
                  </from>
                  <to>
                    <xdr:col>1</xdr:col>
                    <xdr:colOff>600075</xdr:colOff>
                    <xdr:row>15</xdr:row>
                    <xdr:rowOff>180975</xdr:rowOff>
                  </to>
                </anchor>
              </controlPr>
            </control>
          </mc:Choice>
        </mc:AlternateContent>
        <mc:AlternateContent xmlns:mc="http://schemas.openxmlformats.org/markup-compatibility/2006">
          <mc:Choice Requires="x14">
            <control shapeId="48146" r:id="rId36" name="Check Box 18">
              <controlPr defaultSize="0" autoFill="0" autoLine="0" autoPict="0">
                <anchor moveWithCells="1">
                  <from>
                    <xdr:col>0</xdr:col>
                    <xdr:colOff>219075</xdr:colOff>
                    <xdr:row>19</xdr:row>
                    <xdr:rowOff>228600</xdr:rowOff>
                  </from>
                  <to>
                    <xdr:col>0</xdr:col>
                    <xdr:colOff>523875</xdr:colOff>
                    <xdr:row>21</xdr:row>
                    <xdr:rowOff>0</xdr:rowOff>
                  </to>
                </anchor>
              </controlPr>
            </control>
          </mc:Choice>
        </mc:AlternateContent>
        <mc:AlternateContent xmlns:mc="http://schemas.openxmlformats.org/markup-compatibility/2006">
          <mc:Choice Requires="x14">
            <control shapeId="48147" r:id="rId37" name="Check Box 19">
              <controlPr defaultSize="0" autoFill="0" autoLine="0" autoPict="0">
                <anchor moveWithCells="1">
                  <from>
                    <xdr:col>2</xdr:col>
                    <xdr:colOff>257175</xdr:colOff>
                    <xdr:row>20</xdr:row>
                    <xdr:rowOff>0</xdr:rowOff>
                  </from>
                  <to>
                    <xdr:col>2</xdr:col>
                    <xdr:colOff>638175</xdr:colOff>
                    <xdr:row>20</xdr:row>
                    <xdr:rowOff>228600</xdr:rowOff>
                  </to>
                </anchor>
              </controlPr>
            </control>
          </mc:Choice>
        </mc:AlternateContent>
        <mc:AlternateContent xmlns:mc="http://schemas.openxmlformats.org/markup-compatibility/2006">
          <mc:Choice Requires="x14">
            <control shapeId="48148" r:id="rId38" name="Check Box 20">
              <controlPr defaultSize="0" autoFill="0" autoLine="0" autoPict="0">
                <anchor moveWithCells="1">
                  <from>
                    <xdr:col>1</xdr:col>
                    <xdr:colOff>228600</xdr:colOff>
                    <xdr:row>19</xdr:row>
                    <xdr:rowOff>228600</xdr:rowOff>
                  </from>
                  <to>
                    <xdr:col>1</xdr:col>
                    <xdr:colOff>457200</xdr:colOff>
                    <xdr:row>20</xdr:row>
                    <xdr:rowOff>228600</xdr:rowOff>
                  </to>
                </anchor>
              </controlPr>
            </control>
          </mc:Choice>
        </mc:AlternateContent>
        <mc:AlternateContent xmlns:mc="http://schemas.openxmlformats.org/markup-compatibility/2006">
          <mc:Choice Requires="x14">
            <control shapeId="48149" r:id="rId39" name="Check Box 21">
              <controlPr defaultSize="0" autoFill="0" autoLine="0" autoPict="0">
                <anchor moveWithCells="1">
                  <from>
                    <xdr:col>0</xdr:col>
                    <xdr:colOff>180975</xdr:colOff>
                    <xdr:row>24</xdr:row>
                    <xdr:rowOff>152400</xdr:rowOff>
                  </from>
                  <to>
                    <xdr:col>0</xdr:col>
                    <xdr:colOff>485775</xdr:colOff>
                    <xdr:row>26</xdr:row>
                    <xdr:rowOff>28575</xdr:rowOff>
                  </to>
                </anchor>
              </controlPr>
            </control>
          </mc:Choice>
        </mc:AlternateContent>
        <mc:AlternateContent xmlns:mc="http://schemas.openxmlformats.org/markup-compatibility/2006">
          <mc:Choice Requires="x14">
            <control shapeId="48150" r:id="rId40" name="Check Box 22">
              <controlPr defaultSize="0" autoFill="0" autoLine="0" autoPict="0">
                <anchor moveWithCells="1">
                  <from>
                    <xdr:col>2</xdr:col>
                    <xdr:colOff>200025</xdr:colOff>
                    <xdr:row>24</xdr:row>
                    <xdr:rowOff>180975</xdr:rowOff>
                  </from>
                  <to>
                    <xdr:col>2</xdr:col>
                    <xdr:colOff>409575</xdr:colOff>
                    <xdr:row>26</xdr:row>
                    <xdr:rowOff>28575</xdr:rowOff>
                  </to>
                </anchor>
              </controlPr>
            </control>
          </mc:Choice>
        </mc:AlternateContent>
        <mc:AlternateContent xmlns:mc="http://schemas.openxmlformats.org/markup-compatibility/2006">
          <mc:Choice Requires="x14">
            <control shapeId="48151" r:id="rId41" name="Check Box 23">
              <controlPr defaultSize="0" autoFill="0" autoLine="0" autoPict="0">
                <anchor moveWithCells="1">
                  <from>
                    <xdr:col>1</xdr:col>
                    <xdr:colOff>180975</xdr:colOff>
                    <xdr:row>24</xdr:row>
                    <xdr:rowOff>161925</xdr:rowOff>
                  </from>
                  <to>
                    <xdr:col>1</xdr:col>
                    <xdr:colOff>409575</xdr:colOff>
                    <xdr:row>26</xdr:row>
                    <xdr:rowOff>9525</xdr:rowOff>
                  </to>
                </anchor>
              </controlPr>
            </control>
          </mc:Choice>
        </mc:AlternateContent>
        <mc:AlternateContent xmlns:mc="http://schemas.openxmlformats.org/markup-compatibility/2006">
          <mc:Choice Requires="x14">
            <control shapeId="48152" r:id="rId42" name="Check Box 24">
              <controlPr defaultSize="0" autoFill="0" autoLine="0" autoPict="0">
                <anchor moveWithCells="1">
                  <from>
                    <xdr:col>0</xdr:col>
                    <xdr:colOff>200025</xdr:colOff>
                    <xdr:row>28</xdr:row>
                    <xdr:rowOff>85725</xdr:rowOff>
                  </from>
                  <to>
                    <xdr:col>0</xdr:col>
                    <xdr:colOff>504825</xdr:colOff>
                    <xdr:row>29</xdr:row>
                    <xdr:rowOff>161925</xdr:rowOff>
                  </to>
                </anchor>
              </controlPr>
            </control>
          </mc:Choice>
        </mc:AlternateContent>
        <mc:AlternateContent xmlns:mc="http://schemas.openxmlformats.org/markup-compatibility/2006">
          <mc:Choice Requires="x14">
            <control shapeId="48153" r:id="rId43" name="Check Box 25">
              <controlPr defaultSize="0" autoFill="0" autoLine="0" autoPict="0">
                <anchor moveWithCells="1">
                  <from>
                    <xdr:col>2</xdr:col>
                    <xdr:colOff>180975</xdr:colOff>
                    <xdr:row>28</xdr:row>
                    <xdr:rowOff>66675</xdr:rowOff>
                  </from>
                  <to>
                    <xdr:col>2</xdr:col>
                    <xdr:colOff>638175</xdr:colOff>
                    <xdr:row>29</xdr:row>
                    <xdr:rowOff>104775</xdr:rowOff>
                  </to>
                </anchor>
              </controlPr>
            </control>
          </mc:Choice>
        </mc:AlternateContent>
        <mc:AlternateContent xmlns:mc="http://schemas.openxmlformats.org/markup-compatibility/2006">
          <mc:Choice Requires="x14">
            <control shapeId="48154" r:id="rId44" name="Check Box 26">
              <controlPr defaultSize="0" autoFill="0" autoLine="0" autoPict="0">
                <anchor moveWithCells="1">
                  <from>
                    <xdr:col>1</xdr:col>
                    <xdr:colOff>200025</xdr:colOff>
                    <xdr:row>28</xdr:row>
                    <xdr:rowOff>76200</xdr:rowOff>
                  </from>
                  <to>
                    <xdr:col>1</xdr:col>
                    <xdr:colOff>428625</xdr:colOff>
                    <xdr:row>29</xdr:row>
                    <xdr:rowOff>114300</xdr:rowOff>
                  </to>
                </anchor>
              </controlPr>
            </control>
          </mc:Choice>
        </mc:AlternateContent>
        <mc:AlternateContent xmlns:mc="http://schemas.openxmlformats.org/markup-compatibility/2006">
          <mc:Choice Requires="x14">
            <control shapeId="48155" r:id="rId45" name="Check Box 27">
              <controlPr defaultSize="0" autoFill="0" autoLine="0" autoPict="0">
                <anchor moveWithCells="1">
                  <from>
                    <xdr:col>0</xdr:col>
                    <xdr:colOff>180975</xdr:colOff>
                    <xdr:row>33</xdr:row>
                    <xdr:rowOff>142875</xdr:rowOff>
                  </from>
                  <to>
                    <xdr:col>1</xdr:col>
                    <xdr:colOff>66675</xdr:colOff>
                    <xdr:row>35</xdr:row>
                    <xdr:rowOff>47625</xdr:rowOff>
                  </to>
                </anchor>
              </controlPr>
            </control>
          </mc:Choice>
        </mc:AlternateContent>
        <mc:AlternateContent xmlns:mc="http://schemas.openxmlformats.org/markup-compatibility/2006">
          <mc:Choice Requires="x14">
            <control shapeId="48156" r:id="rId46" name="Check Box 28">
              <controlPr defaultSize="0" autoFill="0" autoLine="0" autoPict="0">
                <anchor moveWithCells="1">
                  <from>
                    <xdr:col>2</xdr:col>
                    <xdr:colOff>238125</xdr:colOff>
                    <xdr:row>33</xdr:row>
                    <xdr:rowOff>142875</xdr:rowOff>
                  </from>
                  <to>
                    <xdr:col>2</xdr:col>
                    <xdr:colOff>657225</xdr:colOff>
                    <xdr:row>35</xdr:row>
                    <xdr:rowOff>38100</xdr:rowOff>
                  </to>
                </anchor>
              </controlPr>
            </control>
          </mc:Choice>
        </mc:AlternateContent>
        <mc:AlternateContent xmlns:mc="http://schemas.openxmlformats.org/markup-compatibility/2006">
          <mc:Choice Requires="x14">
            <control shapeId="48157" r:id="rId47" name="Check Box 29">
              <controlPr defaultSize="0" autoFill="0" autoLine="0" autoPict="0">
                <anchor moveWithCells="1">
                  <from>
                    <xdr:col>1</xdr:col>
                    <xdr:colOff>219075</xdr:colOff>
                    <xdr:row>33</xdr:row>
                    <xdr:rowOff>142875</xdr:rowOff>
                  </from>
                  <to>
                    <xdr:col>2</xdr:col>
                    <xdr:colOff>47625</xdr:colOff>
                    <xdr:row>35</xdr:row>
                    <xdr:rowOff>47625</xdr:rowOff>
                  </to>
                </anchor>
              </controlPr>
            </control>
          </mc:Choice>
        </mc:AlternateContent>
        <mc:AlternateContent xmlns:mc="http://schemas.openxmlformats.org/markup-compatibility/2006">
          <mc:Choice Requires="x14">
            <control shapeId="48158" r:id="rId48" name="Check Box 30">
              <controlPr defaultSize="0" autoFill="0" autoLine="0" autoPict="0">
                <anchor moveWithCells="1">
                  <from>
                    <xdr:col>0</xdr:col>
                    <xdr:colOff>152400</xdr:colOff>
                    <xdr:row>42</xdr:row>
                    <xdr:rowOff>180975</xdr:rowOff>
                  </from>
                  <to>
                    <xdr:col>0</xdr:col>
                    <xdr:colOff>457200</xdr:colOff>
                    <xdr:row>43</xdr:row>
                    <xdr:rowOff>238125</xdr:rowOff>
                  </to>
                </anchor>
              </controlPr>
            </control>
          </mc:Choice>
        </mc:AlternateContent>
        <mc:AlternateContent xmlns:mc="http://schemas.openxmlformats.org/markup-compatibility/2006">
          <mc:Choice Requires="x14">
            <control shapeId="48159" r:id="rId49" name="Check Box 31">
              <controlPr defaultSize="0" autoFill="0" autoLine="0" autoPict="0">
                <anchor moveWithCells="1">
                  <from>
                    <xdr:col>2</xdr:col>
                    <xdr:colOff>200025</xdr:colOff>
                    <xdr:row>42</xdr:row>
                    <xdr:rowOff>180975</xdr:rowOff>
                  </from>
                  <to>
                    <xdr:col>2</xdr:col>
                    <xdr:colOff>409575</xdr:colOff>
                    <xdr:row>43</xdr:row>
                    <xdr:rowOff>219075</xdr:rowOff>
                  </to>
                </anchor>
              </controlPr>
            </control>
          </mc:Choice>
        </mc:AlternateContent>
        <mc:AlternateContent xmlns:mc="http://schemas.openxmlformats.org/markup-compatibility/2006">
          <mc:Choice Requires="x14">
            <control shapeId="48160" r:id="rId50" name="Check Box 32">
              <controlPr defaultSize="0" autoFill="0" autoLine="0" autoPict="0">
                <anchor moveWithCells="1">
                  <from>
                    <xdr:col>1</xdr:col>
                    <xdr:colOff>190500</xdr:colOff>
                    <xdr:row>42</xdr:row>
                    <xdr:rowOff>180975</xdr:rowOff>
                  </from>
                  <to>
                    <xdr:col>2</xdr:col>
                    <xdr:colOff>0</xdr:colOff>
                    <xdr:row>43</xdr:row>
                    <xdr:rowOff>219075</xdr:rowOff>
                  </to>
                </anchor>
              </controlPr>
            </control>
          </mc:Choice>
        </mc:AlternateContent>
        <mc:AlternateContent xmlns:mc="http://schemas.openxmlformats.org/markup-compatibility/2006">
          <mc:Choice Requires="x14">
            <control shapeId="48161" r:id="rId51" name="Check Box 33">
              <controlPr defaultSize="0" autoFill="0" autoLine="0" autoPict="0">
                <anchor moveWithCells="1">
                  <from>
                    <xdr:col>0</xdr:col>
                    <xdr:colOff>190500</xdr:colOff>
                    <xdr:row>48</xdr:row>
                    <xdr:rowOff>0</xdr:rowOff>
                  </from>
                  <to>
                    <xdr:col>0</xdr:col>
                    <xdr:colOff>523875</xdr:colOff>
                    <xdr:row>49</xdr:row>
                    <xdr:rowOff>28575</xdr:rowOff>
                  </to>
                </anchor>
              </controlPr>
            </control>
          </mc:Choice>
        </mc:AlternateContent>
        <mc:AlternateContent xmlns:mc="http://schemas.openxmlformats.org/markup-compatibility/2006">
          <mc:Choice Requires="x14">
            <control shapeId="48162" r:id="rId52" name="Check Box 34">
              <controlPr defaultSize="0" autoFill="0" autoLine="0" autoPict="0">
                <anchor moveWithCells="1">
                  <from>
                    <xdr:col>2</xdr:col>
                    <xdr:colOff>228600</xdr:colOff>
                    <xdr:row>48</xdr:row>
                    <xdr:rowOff>0</xdr:rowOff>
                  </from>
                  <to>
                    <xdr:col>2</xdr:col>
                    <xdr:colOff>647700</xdr:colOff>
                    <xdr:row>49</xdr:row>
                    <xdr:rowOff>28575</xdr:rowOff>
                  </to>
                </anchor>
              </controlPr>
            </control>
          </mc:Choice>
        </mc:AlternateContent>
        <mc:AlternateContent xmlns:mc="http://schemas.openxmlformats.org/markup-compatibility/2006">
          <mc:Choice Requires="x14">
            <control shapeId="48163" r:id="rId53" name="Check Box 35">
              <controlPr defaultSize="0" autoFill="0" autoLine="0" autoPict="0">
                <anchor moveWithCells="1">
                  <from>
                    <xdr:col>1</xdr:col>
                    <xdr:colOff>190500</xdr:colOff>
                    <xdr:row>48</xdr:row>
                    <xdr:rowOff>9525</xdr:rowOff>
                  </from>
                  <to>
                    <xdr:col>1</xdr:col>
                    <xdr:colOff>600075</xdr:colOff>
                    <xdr:row>49</xdr:row>
                    <xdr:rowOff>28575</xdr:rowOff>
                  </to>
                </anchor>
              </controlPr>
            </control>
          </mc:Choice>
        </mc:AlternateContent>
        <mc:AlternateContent xmlns:mc="http://schemas.openxmlformats.org/markup-compatibility/2006">
          <mc:Choice Requires="x14">
            <control shapeId="48164" r:id="rId54" name="Check Box 36">
              <controlPr defaultSize="0" autoFill="0" autoLine="0" autoPict="0">
                <anchor moveWithCells="1">
                  <from>
                    <xdr:col>0</xdr:col>
                    <xdr:colOff>180975</xdr:colOff>
                    <xdr:row>52</xdr:row>
                    <xdr:rowOff>152400</xdr:rowOff>
                  </from>
                  <to>
                    <xdr:col>0</xdr:col>
                    <xdr:colOff>485775</xdr:colOff>
                    <xdr:row>53</xdr:row>
                    <xdr:rowOff>219075</xdr:rowOff>
                  </to>
                </anchor>
              </controlPr>
            </control>
          </mc:Choice>
        </mc:AlternateContent>
        <mc:AlternateContent xmlns:mc="http://schemas.openxmlformats.org/markup-compatibility/2006">
          <mc:Choice Requires="x14">
            <control shapeId="48165" r:id="rId55" name="Check Box 37">
              <controlPr defaultSize="0" autoFill="0" autoLine="0" autoPict="0">
                <anchor moveWithCells="1">
                  <from>
                    <xdr:col>2</xdr:col>
                    <xdr:colOff>200025</xdr:colOff>
                    <xdr:row>52</xdr:row>
                    <xdr:rowOff>180975</xdr:rowOff>
                  </from>
                  <to>
                    <xdr:col>2</xdr:col>
                    <xdr:colOff>409575</xdr:colOff>
                    <xdr:row>53</xdr:row>
                    <xdr:rowOff>228600</xdr:rowOff>
                  </to>
                </anchor>
              </controlPr>
            </control>
          </mc:Choice>
        </mc:AlternateContent>
        <mc:AlternateContent xmlns:mc="http://schemas.openxmlformats.org/markup-compatibility/2006">
          <mc:Choice Requires="x14">
            <control shapeId="48166" r:id="rId56" name="Check Box 38">
              <controlPr defaultSize="0" autoFill="0" autoLine="0" autoPict="0">
                <anchor moveWithCells="1">
                  <from>
                    <xdr:col>1</xdr:col>
                    <xdr:colOff>180975</xdr:colOff>
                    <xdr:row>52</xdr:row>
                    <xdr:rowOff>161925</xdr:rowOff>
                  </from>
                  <to>
                    <xdr:col>1</xdr:col>
                    <xdr:colOff>409575</xdr:colOff>
                    <xdr:row>53</xdr:row>
                    <xdr:rowOff>219075</xdr:rowOff>
                  </to>
                </anchor>
              </controlPr>
            </control>
          </mc:Choice>
        </mc:AlternateContent>
        <mc:AlternateContent xmlns:mc="http://schemas.openxmlformats.org/markup-compatibility/2006">
          <mc:Choice Requires="x14">
            <control shapeId="48167" r:id="rId57" name="Check Box 39">
              <controlPr defaultSize="0" autoFill="0" autoLine="0" autoPict="0">
                <anchor moveWithCells="1">
                  <from>
                    <xdr:col>0</xdr:col>
                    <xdr:colOff>180975</xdr:colOff>
                    <xdr:row>57</xdr:row>
                    <xdr:rowOff>161925</xdr:rowOff>
                  </from>
                  <to>
                    <xdr:col>1</xdr:col>
                    <xdr:colOff>114300</xdr:colOff>
                    <xdr:row>59</xdr:row>
                    <xdr:rowOff>28575</xdr:rowOff>
                  </to>
                </anchor>
              </controlPr>
            </control>
          </mc:Choice>
        </mc:AlternateContent>
        <mc:AlternateContent xmlns:mc="http://schemas.openxmlformats.org/markup-compatibility/2006">
          <mc:Choice Requires="x14">
            <control shapeId="48168" r:id="rId58" name="Check Box 40">
              <controlPr defaultSize="0" autoFill="0" autoLine="0" autoPict="0">
                <anchor moveWithCells="1">
                  <from>
                    <xdr:col>2</xdr:col>
                    <xdr:colOff>228600</xdr:colOff>
                    <xdr:row>57</xdr:row>
                    <xdr:rowOff>161925</xdr:rowOff>
                  </from>
                  <to>
                    <xdr:col>2</xdr:col>
                    <xdr:colOff>647700</xdr:colOff>
                    <xdr:row>59</xdr:row>
                    <xdr:rowOff>28575</xdr:rowOff>
                  </to>
                </anchor>
              </controlPr>
            </control>
          </mc:Choice>
        </mc:AlternateContent>
        <mc:AlternateContent xmlns:mc="http://schemas.openxmlformats.org/markup-compatibility/2006">
          <mc:Choice Requires="x14">
            <control shapeId="48169" r:id="rId59" name="Check Box 41">
              <controlPr defaultSize="0" autoFill="0" autoLine="0" autoPict="0">
                <anchor moveWithCells="1">
                  <from>
                    <xdr:col>1</xdr:col>
                    <xdr:colOff>190500</xdr:colOff>
                    <xdr:row>57</xdr:row>
                    <xdr:rowOff>161925</xdr:rowOff>
                  </from>
                  <to>
                    <xdr:col>1</xdr:col>
                    <xdr:colOff>600075</xdr:colOff>
                    <xdr:row>59</xdr:row>
                    <xdr:rowOff>28575</xdr:rowOff>
                  </to>
                </anchor>
              </controlPr>
            </control>
          </mc:Choice>
        </mc:AlternateContent>
        <mc:AlternateContent xmlns:mc="http://schemas.openxmlformats.org/markup-compatibility/2006">
          <mc:Choice Requires="x14">
            <control shapeId="48170" r:id="rId60" name="Check Box 42">
              <controlPr defaultSize="0" autoFill="0" autoLine="0" autoPict="0">
                <anchor moveWithCells="1">
                  <from>
                    <xdr:col>0</xdr:col>
                    <xdr:colOff>180975</xdr:colOff>
                    <xdr:row>59</xdr:row>
                    <xdr:rowOff>161925</xdr:rowOff>
                  </from>
                  <to>
                    <xdr:col>1</xdr:col>
                    <xdr:colOff>66675</xdr:colOff>
                    <xdr:row>61</xdr:row>
                    <xdr:rowOff>28575</xdr:rowOff>
                  </to>
                </anchor>
              </controlPr>
            </control>
          </mc:Choice>
        </mc:AlternateContent>
        <mc:AlternateContent xmlns:mc="http://schemas.openxmlformats.org/markup-compatibility/2006">
          <mc:Choice Requires="x14">
            <control shapeId="48171" r:id="rId61" name="Check Box 43">
              <controlPr defaultSize="0" autoFill="0" autoLine="0" autoPict="0">
                <anchor moveWithCells="1">
                  <from>
                    <xdr:col>2</xdr:col>
                    <xdr:colOff>228600</xdr:colOff>
                    <xdr:row>59</xdr:row>
                    <xdr:rowOff>180975</xdr:rowOff>
                  </from>
                  <to>
                    <xdr:col>2</xdr:col>
                    <xdr:colOff>647700</xdr:colOff>
                    <xdr:row>61</xdr:row>
                    <xdr:rowOff>38100</xdr:rowOff>
                  </to>
                </anchor>
              </controlPr>
            </control>
          </mc:Choice>
        </mc:AlternateContent>
        <mc:AlternateContent xmlns:mc="http://schemas.openxmlformats.org/markup-compatibility/2006">
          <mc:Choice Requires="x14">
            <control shapeId="48172" r:id="rId62" name="Check Box 44">
              <controlPr defaultSize="0" autoFill="0" autoLine="0" autoPict="0">
                <anchor moveWithCells="1">
                  <from>
                    <xdr:col>1</xdr:col>
                    <xdr:colOff>190500</xdr:colOff>
                    <xdr:row>59</xdr:row>
                    <xdr:rowOff>180975</xdr:rowOff>
                  </from>
                  <to>
                    <xdr:col>1</xdr:col>
                    <xdr:colOff>600075</xdr:colOff>
                    <xdr:row>61</xdr:row>
                    <xdr:rowOff>38100</xdr:rowOff>
                  </to>
                </anchor>
              </controlPr>
            </control>
          </mc:Choice>
        </mc:AlternateContent>
        <mc:AlternateContent xmlns:mc="http://schemas.openxmlformats.org/markup-compatibility/2006">
          <mc:Choice Requires="x14">
            <control shapeId="48173" r:id="rId63" name="Check Box 45">
              <controlPr defaultSize="0" autoFill="0" autoLine="0" autoPict="0">
                <anchor moveWithCells="1">
                  <from>
                    <xdr:col>0</xdr:col>
                    <xdr:colOff>180975</xdr:colOff>
                    <xdr:row>61</xdr:row>
                    <xdr:rowOff>200025</xdr:rowOff>
                  </from>
                  <to>
                    <xdr:col>0</xdr:col>
                    <xdr:colOff>523875</xdr:colOff>
                    <xdr:row>63</xdr:row>
                    <xdr:rowOff>47625</xdr:rowOff>
                  </to>
                </anchor>
              </controlPr>
            </control>
          </mc:Choice>
        </mc:AlternateContent>
        <mc:AlternateContent xmlns:mc="http://schemas.openxmlformats.org/markup-compatibility/2006">
          <mc:Choice Requires="x14">
            <control shapeId="48174" r:id="rId64" name="Check Box 46">
              <controlPr defaultSize="0" autoFill="0" autoLine="0" autoPict="0">
                <anchor moveWithCells="1">
                  <from>
                    <xdr:col>2</xdr:col>
                    <xdr:colOff>238125</xdr:colOff>
                    <xdr:row>61</xdr:row>
                    <xdr:rowOff>190500</xdr:rowOff>
                  </from>
                  <to>
                    <xdr:col>2</xdr:col>
                    <xdr:colOff>657225</xdr:colOff>
                    <xdr:row>63</xdr:row>
                    <xdr:rowOff>38100</xdr:rowOff>
                  </to>
                </anchor>
              </controlPr>
            </control>
          </mc:Choice>
        </mc:AlternateContent>
        <mc:AlternateContent xmlns:mc="http://schemas.openxmlformats.org/markup-compatibility/2006">
          <mc:Choice Requires="x14">
            <control shapeId="48175" r:id="rId65" name="Check Box 47">
              <controlPr defaultSize="0" autoFill="0" autoLine="0" autoPict="0">
                <anchor moveWithCells="1">
                  <from>
                    <xdr:col>1</xdr:col>
                    <xdr:colOff>200025</xdr:colOff>
                    <xdr:row>61</xdr:row>
                    <xdr:rowOff>190500</xdr:rowOff>
                  </from>
                  <to>
                    <xdr:col>1</xdr:col>
                    <xdr:colOff>600075</xdr:colOff>
                    <xdr:row>63</xdr:row>
                    <xdr:rowOff>38100</xdr:rowOff>
                  </to>
                </anchor>
              </controlPr>
            </control>
          </mc:Choice>
        </mc:AlternateContent>
        <mc:AlternateContent xmlns:mc="http://schemas.openxmlformats.org/markup-compatibility/2006">
          <mc:Choice Requires="x14">
            <control shapeId="48176" r:id="rId66" name="Check Box 48">
              <controlPr defaultSize="0" autoFill="0" autoLine="0" autoPict="0">
                <anchor moveWithCells="1">
                  <from>
                    <xdr:col>0</xdr:col>
                    <xdr:colOff>200025</xdr:colOff>
                    <xdr:row>63</xdr:row>
                    <xdr:rowOff>295275</xdr:rowOff>
                  </from>
                  <to>
                    <xdr:col>0</xdr:col>
                    <xdr:colOff>533400</xdr:colOff>
                    <xdr:row>65</xdr:row>
                    <xdr:rowOff>28575</xdr:rowOff>
                  </to>
                </anchor>
              </controlPr>
            </control>
          </mc:Choice>
        </mc:AlternateContent>
        <mc:AlternateContent xmlns:mc="http://schemas.openxmlformats.org/markup-compatibility/2006">
          <mc:Choice Requires="x14">
            <control shapeId="48177" r:id="rId67" name="Check Box 49">
              <controlPr defaultSize="0" autoFill="0" autoLine="0" autoPict="0">
                <anchor moveWithCells="1">
                  <from>
                    <xdr:col>2</xdr:col>
                    <xdr:colOff>228600</xdr:colOff>
                    <xdr:row>63</xdr:row>
                    <xdr:rowOff>295275</xdr:rowOff>
                  </from>
                  <to>
                    <xdr:col>2</xdr:col>
                    <xdr:colOff>647700</xdr:colOff>
                    <xdr:row>65</xdr:row>
                    <xdr:rowOff>38100</xdr:rowOff>
                  </to>
                </anchor>
              </controlPr>
            </control>
          </mc:Choice>
        </mc:AlternateContent>
        <mc:AlternateContent xmlns:mc="http://schemas.openxmlformats.org/markup-compatibility/2006">
          <mc:Choice Requires="x14">
            <control shapeId="48178" r:id="rId68" name="Check Box 50">
              <controlPr defaultSize="0" autoFill="0" autoLine="0" autoPict="0">
                <anchor moveWithCells="1">
                  <from>
                    <xdr:col>1</xdr:col>
                    <xdr:colOff>200025</xdr:colOff>
                    <xdr:row>63</xdr:row>
                    <xdr:rowOff>295275</xdr:rowOff>
                  </from>
                  <to>
                    <xdr:col>1</xdr:col>
                    <xdr:colOff>600075</xdr:colOff>
                    <xdr:row>65</xdr:row>
                    <xdr:rowOff>38100</xdr:rowOff>
                  </to>
                </anchor>
              </controlPr>
            </control>
          </mc:Choice>
        </mc:AlternateContent>
        <mc:AlternateContent xmlns:mc="http://schemas.openxmlformats.org/markup-compatibility/2006">
          <mc:Choice Requires="x14">
            <control shapeId="48179" r:id="rId69" name="Check Box 51">
              <controlPr defaultSize="0" autoFill="0" autoLine="0" autoPict="0">
                <anchor moveWithCells="1">
                  <from>
                    <xdr:col>0</xdr:col>
                    <xdr:colOff>180975</xdr:colOff>
                    <xdr:row>70</xdr:row>
                    <xdr:rowOff>152400</xdr:rowOff>
                  </from>
                  <to>
                    <xdr:col>0</xdr:col>
                    <xdr:colOff>485775</xdr:colOff>
                    <xdr:row>72</xdr:row>
                    <xdr:rowOff>9525</xdr:rowOff>
                  </to>
                </anchor>
              </controlPr>
            </control>
          </mc:Choice>
        </mc:AlternateContent>
        <mc:AlternateContent xmlns:mc="http://schemas.openxmlformats.org/markup-compatibility/2006">
          <mc:Choice Requires="x14">
            <control shapeId="48180" r:id="rId70" name="Check Box 52">
              <controlPr defaultSize="0" autoFill="0" autoLine="0" autoPict="0">
                <anchor moveWithCells="1">
                  <from>
                    <xdr:col>2</xdr:col>
                    <xdr:colOff>200025</xdr:colOff>
                    <xdr:row>70</xdr:row>
                    <xdr:rowOff>180975</xdr:rowOff>
                  </from>
                  <to>
                    <xdr:col>2</xdr:col>
                    <xdr:colOff>409575</xdr:colOff>
                    <xdr:row>72</xdr:row>
                    <xdr:rowOff>28575</xdr:rowOff>
                  </to>
                </anchor>
              </controlPr>
            </control>
          </mc:Choice>
        </mc:AlternateContent>
        <mc:AlternateContent xmlns:mc="http://schemas.openxmlformats.org/markup-compatibility/2006">
          <mc:Choice Requires="x14">
            <control shapeId="48181" r:id="rId71" name="Check Box 53">
              <controlPr defaultSize="0" autoFill="0" autoLine="0" autoPict="0">
                <anchor moveWithCells="1">
                  <from>
                    <xdr:col>1</xdr:col>
                    <xdr:colOff>180975</xdr:colOff>
                    <xdr:row>70</xdr:row>
                    <xdr:rowOff>161925</xdr:rowOff>
                  </from>
                  <to>
                    <xdr:col>1</xdr:col>
                    <xdr:colOff>409575</xdr:colOff>
                    <xdr:row>72</xdr:row>
                    <xdr:rowOff>0</xdr:rowOff>
                  </to>
                </anchor>
              </controlPr>
            </control>
          </mc:Choice>
        </mc:AlternateContent>
        <mc:AlternateContent xmlns:mc="http://schemas.openxmlformats.org/markup-compatibility/2006">
          <mc:Choice Requires="x14">
            <control shapeId="48182" r:id="rId72" name="Check Box 54">
              <controlPr defaultSize="0" autoFill="0" autoLine="0" autoPict="0">
                <anchor moveWithCells="1">
                  <from>
                    <xdr:col>0</xdr:col>
                    <xdr:colOff>180975</xdr:colOff>
                    <xdr:row>72</xdr:row>
                    <xdr:rowOff>152400</xdr:rowOff>
                  </from>
                  <to>
                    <xdr:col>0</xdr:col>
                    <xdr:colOff>485775</xdr:colOff>
                    <xdr:row>73</xdr:row>
                    <xdr:rowOff>219075</xdr:rowOff>
                  </to>
                </anchor>
              </controlPr>
            </control>
          </mc:Choice>
        </mc:AlternateContent>
        <mc:AlternateContent xmlns:mc="http://schemas.openxmlformats.org/markup-compatibility/2006">
          <mc:Choice Requires="x14">
            <control shapeId="48183" r:id="rId73" name="Check Box 55">
              <controlPr defaultSize="0" autoFill="0" autoLine="0" autoPict="0">
                <anchor moveWithCells="1">
                  <from>
                    <xdr:col>2</xdr:col>
                    <xdr:colOff>200025</xdr:colOff>
                    <xdr:row>72</xdr:row>
                    <xdr:rowOff>180975</xdr:rowOff>
                  </from>
                  <to>
                    <xdr:col>2</xdr:col>
                    <xdr:colOff>409575</xdr:colOff>
                    <xdr:row>73</xdr:row>
                    <xdr:rowOff>219075</xdr:rowOff>
                  </to>
                </anchor>
              </controlPr>
            </control>
          </mc:Choice>
        </mc:AlternateContent>
        <mc:AlternateContent xmlns:mc="http://schemas.openxmlformats.org/markup-compatibility/2006">
          <mc:Choice Requires="x14">
            <control shapeId="48184" r:id="rId74" name="Check Box 56">
              <controlPr defaultSize="0" autoFill="0" autoLine="0" autoPict="0">
                <anchor moveWithCells="1">
                  <from>
                    <xdr:col>1</xdr:col>
                    <xdr:colOff>180975</xdr:colOff>
                    <xdr:row>72</xdr:row>
                    <xdr:rowOff>161925</xdr:rowOff>
                  </from>
                  <to>
                    <xdr:col>1</xdr:col>
                    <xdr:colOff>409575</xdr:colOff>
                    <xdr:row>73</xdr:row>
                    <xdr:rowOff>200025</xdr:rowOff>
                  </to>
                </anchor>
              </controlPr>
            </control>
          </mc:Choice>
        </mc:AlternateContent>
        <mc:AlternateContent xmlns:mc="http://schemas.openxmlformats.org/markup-compatibility/2006">
          <mc:Choice Requires="x14">
            <control shapeId="48185" r:id="rId75" name="Check Box 57">
              <controlPr defaultSize="0" autoFill="0" autoLine="0" autoPict="0">
                <anchor moveWithCells="1">
                  <from>
                    <xdr:col>0</xdr:col>
                    <xdr:colOff>180975</xdr:colOff>
                    <xdr:row>77</xdr:row>
                    <xdr:rowOff>200025</xdr:rowOff>
                  </from>
                  <to>
                    <xdr:col>0</xdr:col>
                    <xdr:colOff>523875</xdr:colOff>
                    <xdr:row>79</xdr:row>
                    <xdr:rowOff>0</xdr:rowOff>
                  </to>
                </anchor>
              </controlPr>
            </control>
          </mc:Choice>
        </mc:AlternateContent>
        <mc:AlternateContent xmlns:mc="http://schemas.openxmlformats.org/markup-compatibility/2006">
          <mc:Choice Requires="x14">
            <control shapeId="48186" r:id="rId76" name="Check Box 58">
              <controlPr defaultSize="0" autoFill="0" autoLine="0" autoPict="0">
                <anchor moveWithCells="1">
                  <from>
                    <xdr:col>2</xdr:col>
                    <xdr:colOff>238125</xdr:colOff>
                    <xdr:row>77</xdr:row>
                    <xdr:rowOff>190500</xdr:rowOff>
                  </from>
                  <to>
                    <xdr:col>2</xdr:col>
                    <xdr:colOff>657225</xdr:colOff>
                    <xdr:row>78</xdr:row>
                    <xdr:rowOff>238125</xdr:rowOff>
                  </to>
                </anchor>
              </controlPr>
            </control>
          </mc:Choice>
        </mc:AlternateContent>
        <mc:AlternateContent xmlns:mc="http://schemas.openxmlformats.org/markup-compatibility/2006">
          <mc:Choice Requires="x14">
            <control shapeId="48187" r:id="rId77" name="Check Box 59">
              <controlPr defaultSize="0" autoFill="0" autoLine="0" autoPict="0">
                <anchor moveWithCells="1">
                  <from>
                    <xdr:col>1</xdr:col>
                    <xdr:colOff>200025</xdr:colOff>
                    <xdr:row>77</xdr:row>
                    <xdr:rowOff>190500</xdr:rowOff>
                  </from>
                  <to>
                    <xdr:col>1</xdr:col>
                    <xdr:colOff>600075</xdr:colOff>
                    <xdr:row>78</xdr:row>
                    <xdr:rowOff>238125</xdr:rowOff>
                  </to>
                </anchor>
              </controlPr>
            </control>
          </mc:Choice>
        </mc:AlternateContent>
        <mc:AlternateContent xmlns:mc="http://schemas.openxmlformats.org/markup-compatibility/2006">
          <mc:Choice Requires="x14">
            <control shapeId="48188" r:id="rId78" name="Check Box 60">
              <controlPr defaultSize="0" autoFill="0" autoLine="0" autoPict="0">
                <anchor moveWithCells="1">
                  <from>
                    <xdr:col>0</xdr:col>
                    <xdr:colOff>200025</xdr:colOff>
                    <xdr:row>83</xdr:row>
                    <xdr:rowOff>104775</xdr:rowOff>
                  </from>
                  <to>
                    <xdr:col>1</xdr:col>
                    <xdr:colOff>38100</xdr:colOff>
                    <xdr:row>83</xdr:row>
                    <xdr:rowOff>228600</xdr:rowOff>
                  </to>
                </anchor>
              </controlPr>
            </control>
          </mc:Choice>
        </mc:AlternateContent>
        <mc:AlternateContent xmlns:mc="http://schemas.openxmlformats.org/markup-compatibility/2006">
          <mc:Choice Requires="x14">
            <control shapeId="48189" r:id="rId79" name="Check Box 61">
              <controlPr defaultSize="0" autoFill="0" autoLine="0" autoPict="0">
                <anchor moveWithCells="1">
                  <from>
                    <xdr:col>2</xdr:col>
                    <xdr:colOff>228600</xdr:colOff>
                    <xdr:row>83</xdr:row>
                    <xdr:rowOff>76200</xdr:rowOff>
                  </from>
                  <to>
                    <xdr:col>3</xdr:col>
                    <xdr:colOff>47625</xdr:colOff>
                    <xdr:row>83</xdr:row>
                    <xdr:rowOff>295275</xdr:rowOff>
                  </to>
                </anchor>
              </controlPr>
            </control>
          </mc:Choice>
        </mc:AlternateContent>
        <mc:AlternateContent xmlns:mc="http://schemas.openxmlformats.org/markup-compatibility/2006">
          <mc:Choice Requires="x14">
            <control shapeId="48190" r:id="rId80" name="Check Box 62">
              <controlPr defaultSize="0" autoFill="0" autoLine="0" autoPict="0">
                <anchor moveWithCells="1">
                  <from>
                    <xdr:col>1</xdr:col>
                    <xdr:colOff>219075</xdr:colOff>
                    <xdr:row>83</xdr:row>
                    <xdr:rowOff>47625</xdr:rowOff>
                  </from>
                  <to>
                    <xdr:col>2</xdr:col>
                    <xdr:colOff>104775</xdr:colOff>
                    <xdr:row>83</xdr:row>
                    <xdr:rowOff>276225</xdr:rowOff>
                  </to>
                </anchor>
              </controlPr>
            </control>
          </mc:Choice>
        </mc:AlternateContent>
        <mc:AlternateContent xmlns:mc="http://schemas.openxmlformats.org/markup-compatibility/2006">
          <mc:Choice Requires="x14">
            <control shapeId="48193" r:id="rId81" name="Check Box 65">
              <controlPr defaultSize="0" autoFill="0" autoLine="0" autoPict="0">
                <anchor moveWithCells="1">
                  <from>
                    <xdr:col>0</xdr:col>
                    <xdr:colOff>200025</xdr:colOff>
                    <xdr:row>85</xdr:row>
                    <xdr:rowOff>104775</xdr:rowOff>
                  </from>
                  <to>
                    <xdr:col>1</xdr:col>
                    <xdr:colOff>38100</xdr:colOff>
                    <xdr:row>85</xdr:row>
                    <xdr:rowOff>238125</xdr:rowOff>
                  </to>
                </anchor>
              </controlPr>
            </control>
          </mc:Choice>
        </mc:AlternateContent>
        <mc:AlternateContent xmlns:mc="http://schemas.openxmlformats.org/markup-compatibility/2006">
          <mc:Choice Requires="x14">
            <control shapeId="48194" r:id="rId82" name="Check Box 66">
              <controlPr defaultSize="0" autoFill="0" autoLine="0" autoPict="0">
                <anchor moveWithCells="1">
                  <from>
                    <xdr:col>2</xdr:col>
                    <xdr:colOff>200025</xdr:colOff>
                    <xdr:row>85</xdr:row>
                    <xdr:rowOff>85725</xdr:rowOff>
                  </from>
                  <to>
                    <xdr:col>3</xdr:col>
                    <xdr:colOff>28575</xdr:colOff>
                    <xdr:row>85</xdr:row>
                    <xdr:rowOff>295275</xdr:rowOff>
                  </to>
                </anchor>
              </controlPr>
            </control>
          </mc:Choice>
        </mc:AlternateContent>
        <mc:AlternateContent xmlns:mc="http://schemas.openxmlformats.org/markup-compatibility/2006">
          <mc:Choice Requires="x14">
            <control shapeId="48195" r:id="rId83" name="Check Box 67">
              <controlPr defaultSize="0" autoFill="0" autoLine="0" autoPict="0">
                <anchor moveWithCells="1">
                  <from>
                    <xdr:col>1</xdr:col>
                    <xdr:colOff>219075</xdr:colOff>
                    <xdr:row>85</xdr:row>
                    <xdr:rowOff>66675</xdr:rowOff>
                  </from>
                  <to>
                    <xdr:col>2</xdr:col>
                    <xdr:colOff>104775</xdr:colOff>
                    <xdr:row>85</xdr:row>
                    <xdr:rowOff>295275</xdr:rowOff>
                  </to>
                </anchor>
              </controlPr>
            </control>
          </mc:Choice>
        </mc:AlternateContent>
        <mc:AlternateContent xmlns:mc="http://schemas.openxmlformats.org/markup-compatibility/2006">
          <mc:Choice Requires="x14">
            <control shapeId="48196" r:id="rId84" name="Check Box 68">
              <controlPr defaultSize="0" autoFill="0" autoLine="0" autoPict="0">
                <anchor moveWithCells="1">
                  <from>
                    <xdr:col>0</xdr:col>
                    <xdr:colOff>180975</xdr:colOff>
                    <xdr:row>89</xdr:row>
                    <xdr:rowOff>47625</xdr:rowOff>
                  </from>
                  <to>
                    <xdr:col>1</xdr:col>
                    <xdr:colOff>28575</xdr:colOff>
                    <xdr:row>89</xdr:row>
                    <xdr:rowOff>180975</xdr:rowOff>
                  </to>
                </anchor>
              </controlPr>
            </control>
          </mc:Choice>
        </mc:AlternateContent>
        <mc:AlternateContent xmlns:mc="http://schemas.openxmlformats.org/markup-compatibility/2006">
          <mc:Choice Requires="x14">
            <control shapeId="48197" r:id="rId85" name="Check Box 69">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198" r:id="rId86" name="Check Box 70">
              <controlPr defaultSize="0" autoFill="0" autoLine="0" autoPict="0">
                <anchor moveWithCells="1">
                  <from>
                    <xdr:col>1</xdr:col>
                    <xdr:colOff>219075</xdr:colOff>
                    <xdr:row>88</xdr:row>
                    <xdr:rowOff>180975</xdr:rowOff>
                  </from>
                  <to>
                    <xdr:col>2</xdr:col>
                    <xdr:colOff>104775</xdr:colOff>
                    <xdr:row>89</xdr:row>
                    <xdr:rowOff>219075</xdr:rowOff>
                  </to>
                </anchor>
              </controlPr>
            </control>
          </mc:Choice>
        </mc:AlternateContent>
        <mc:AlternateContent xmlns:mc="http://schemas.openxmlformats.org/markup-compatibility/2006">
          <mc:Choice Requires="x14">
            <control shapeId="48199" r:id="rId87" name="Check Box 71">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200" r:id="rId88" name="Check Box 72">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201" r:id="rId89" name="Check Box 73">
              <controlPr defaultSize="0" autoFill="0" autoLine="0" autoPict="0">
                <anchor moveWithCells="1">
                  <from>
                    <xdr:col>0</xdr:col>
                    <xdr:colOff>180975</xdr:colOff>
                    <xdr:row>91</xdr:row>
                    <xdr:rowOff>66675</xdr:rowOff>
                  </from>
                  <to>
                    <xdr:col>1</xdr:col>
                    <xdr:colOff>76200</xdr:colOff>
                    <xdr:row>91</xdr:row>
                    <xdr:rowOff>371475</xdr:rowOff>
                  </to>
                </anchor>
              </controlPr>
            </control>
          </mc:Choice>
        </mc:AlternateContent>
        <mc:AlternateContent xmlns:mc="http://schemas.openxmlformats.org/markup-compatibility/2006">
          <mc:Choice Requires="x14">
            <control shapeId="48202" r:id="rId90" name="Check Box 74">
              <controlPr defaultSize="0" autoFill="0" autoLine="0" autoPict="0">
                <anchor moveWithCells="1">
                  <from>
                    <xdr:col>2</xdr:col>
                    <xdr:colOff>200025</xdr:colOff>
                    <xdr:row>91</xdr:row>
                    <xdr:rowOff>104775</xdr:rowOff>
                  </from>
                  <to>
                    <xdr:col>3</xdr:col>
                    <xdr:colOff>28575</xdr:colOff>
                    <xdr:row>91</xdr:row>
                    <xdr:rowOff>304800</xdr:rowOff>
                  </to>
                </anchor>
              </controlPr>
            </control>
          </mc:Choice>
        </mc:AlternateContent>
        <mc:AlternateContent xmlns:mc="http://schemas.openxmlformats.org/markup-compatibility/2006">
          <mc:Choice Requires="x14">
            <control shapeId="48203" r:id="rId91" name="Check Box 75">
              <controlPr defaultSize="0" autoFill="0" autoLine="0" autoPict="0">
                <anchor moveWithCells="1">
                  <from>
                    <xdr:col>1</xdr:col>
                    <xdr:colOff>200025</xdr:colOff>
                    <xdr:row>91</xdr:row>
                    <xdr:rowOff>104775</xdr:rowOff>
                  </from>
                  <to>
                    <xdr:col>2</xdr:col>
                    <xdr:colOff>76200</xdr:colOff>
                    <xdr:row>91</xdr:row>
                    <xdr:rowOff>333375</xdr:rowOff>
                  </to>
                </anchor>
              </controlPr>
            </control>
          </mc:Choice>
        </mc:AlternateContent>
        <mc:AlternateContent xmlns:mc="http://schemas.openxmlformats.org/markup-compatibility/2006">
          <mc:Choice Requires="x14">
            <control shapeId="48204" r:id="rId92" name="Check Box 76">
              <controlPr defaultSize="0" autoFill="0" autoLine="0" autoPict="0">
                <anchor moveWithCells="1">
                  <from>
                    <xdr:col>0</xdr:col>
                    <xdr:colOff>190500</xdr:colOff>
                    <xdr:row>87</xdr:row>
                    <xdr:rowOff>114300</xdr:rowOff>
                  </from>
                  <to>
                    <xdr:col>1</xdr:col>
                    <xdr:colOff>28575</xdr:colOff>
                    <xdr:row>87</xdr:row>
                    <xdr:rowOff>257175</xdr:rowOff>
                  </to>
                </anchor>
              </controlPr>
            </control>
          </mc:Choice>
        </mc:AlternateContent>
        <mc:AlternateContent xmlns:mc="http://schemas.openxmlformats.org/markup-compatibility/2006">
          <mc:Choice Requires="x14">
            <control shapeId="48205" r:id="rId93" name="Check Box 77">
              <controlPr defaultSize="0" autoFill="0" autoLine="0" autoPict="0">
                <anchor moveWithCells="1">
                  <from>
                    <xdr:col>2</xdr:col>
                    <xdr:colOff>219075</xdr:colOff>
                    <xdr:row>87</xdr:row>
                    <xdr:rowOff>66675</xdr:rowOff>
                  </from>
                  <to>
                    <xdr:col>3</xdr:col>
                    <xdr:colOff>38100</xdr:colOff>
                    <xdr:row>87</xdr:row>
                    <xdr:rowOff>266700</xdr:rowOff>
                  </to>
                </anchor>
              </controlPr>
            </control>
          </mc:Choice>
        </mc:AlternateContent>
        <mc:AlternateContent xmlns:mc="http://schemas.openxmlformats.org/markup-compatibility/2006">
          <mc:Choice Requires="x14">
            <control shapeId="48206" r:id="rId94" name="Check Box 78">
              <controlPr defaultSize="0" autoFill="0" autoLine="0" autoPict="0">
                <anchor moveWithCells="1">
                  <from>
                    <xdr:col>1</xdr:col>
                    <xdr:colOff>219075</xdr:colOff>
                    <xdr:row>87</xdr:row>
                    <xdr:rowOff>47625</xdr:rowOff>
                  </from>
                  <to>
                    <xdr:col>2</xdr:col>
                    <xdr:colOff>85725</xdr:colOff>
                    <xdr:row>87</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'Agency-County'!$A$2:$A$22</xm:f>
          </x14:formula1>
          <xm:sqref>G2:M2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M109"/>
  <sheetViews>
    <sheetView showGridLines="0" zoomScaleNormal="100" zoomScaleSheetLayoutView="100" workbookViewId="0">
      <selection activeCell="Q6" sqref="Q6"/>
    </sheetView>
  </sheetViews>
  <sheetFormatPr defaultRowHeight="15" x14ac:dyDescent="0.25"/>
  <cols>
    <col min="3" max="3" width="9.140625" customWidth="1"/>
    <col min="9" max="9" width="10" customWidth="1"/>
    <col min="11" max="11" width="14" customWidth="1"/>
    <col min="12" max="12" width="10.42578125" customWidth="1"/>
    <col min="13" max="13" width="14.85546875" customWidth="1"/>
  </cols>
  <sheetData>
    <row r="1" spans="1:13" ht="3.75" customHeight="1" thickBot="1" x14ac:dyDescent="0.3">
      <c r="A1" s="1028"/>
      <c r="B1" s="1028"/>
      <c r="C1" s="1028"/>
      <c r="D1" s="1028"/>
      <c r="E1" s="1028"/>
      <c r="F1" s="1028"/>
      <c r="G1" s="1028"/>
      <c r="H1" s="1028"/>
      <c r="I1" s="1028"/>
      <c r="J1" s="1028"/>
      <c r="K1" s="1028"/>
      <c r="L1" s="1028"/>
      <c r="M1" s="1028"/>
    </row>
    <row r="2" spans="1:13" s="291" customFormat="1" ht="16.5" thickBot="1" x14ac:dyDescent="0.3">
      <c r="A2" s="415" t="s">
        <v>197</v>
      </c>
      <c r="B2" s="1239">
        <f>'Contact Info'!B3</f>
        <v>0</v>
      </c>
      <c r="C2" s="1239"/>
      <c r="D2" s="1240" t="s">
        <v>773</v>
      </c>
      <c r="E2" s="1240"/>
      <c r="F2" s="1240"/>
      <c r="G2" s="1239"/>
      <c r="H2" s="1239"/>
      <c r="I2" s="1239"/>
      <c r="J2" s="1239"/>
      <c r="K2" s="1239"/>
      <c r="L2" s="1239"/>
      <c r="M2" s="1239"/>
    </row>
    <row r="3" spans="1:13" ht="21.75" thickBot="1" x14ac:dyDescent="0.4">
      <c r="A3" s="1333" t="s">
        <v>946</v>
      </c>
      <c r="B3" s="1333"/>
      <c r="C3" s="1333"/>
      <c r="D3" s="1333"/>
      <c r="E3" s="1333"/>
      <c r="F3" s="1333"/>
      <c r="G3" s="1333"/>
      <c r="H3" s="1333"/>
      <c r="I3" s="1333"/>
      <c r="J3" s="1333"/>
      <c r="K3" s="1333"/>
      <c r="L3" s="1333"/>
      <c r="M3" s="1333"/>
    </row>
    <row r="4" spans="1:13" ht="35.1" customHeight="1" thickBot="1" x14ac:dyDescent="0.3">
      <c r="A4" s="1438" t="s">
        <v>876</v>
      </c>
      <c r="B4" s="1438"/>
      <c r="C4" s="1438"/>
      <c r="D4" s="1438"/>
      <c r="E4" s="1438"/>
      <c r="F4" s="1438"/>
      <c r="G4" s="1438"/>
      <c r="H4" s="1438"/>
      <c r="I4" s="1438"/>
      <c r="J4" s="1439" t="s">
        <v>775</v>
      </c>
      <c r="K4" s="1439"/>
      <c r="L4" s="1439" t="s">
        <v>776</v>
      </c>
      <c r="M4" s="1439"/>
    </row>
    <row r="5" spans="1:13" ht="18.75" customHeight="1" thickBot="1" x14ac:dyDescent="0.3">
      <c r="A5" s="1331" t="s">
        <v>877</v>
      </c>
      <c r="B5" s="1331"/>
      <c r="C5" s="1331"/>
      <c r="D5" s="1331"/>
      <c r="E5" s="1331"/>
      <c r="F5" s="1331"/>
      <c r="G5" s="1331"/>
      <c r="H5" s="1331"/>
      <c r="I5" s="1331"/>
      <c r="J5" s="1330"/>
      <c r="K5" s="1330"/>
      <c r="L5" s="1330"/>
      <c r="M5" s="1330"/>
    </row>
    <row r="6" spans="1:13" ht="18.75" customHeight="1" thickBot="1" x14ac:dyDescent="0.3">
      <c r="A6" s="1331" t="s">
        <v>777</v>
      </c>
      <c r="B6" s="1331"/>
      <c r="C6" s="1331"/>
      <c r="D6" s="1331"/>
      <c r="E6" s="1331"/>
      <c r="F6" s="1331"/>
      <c r="G6" s="1331"/>
      <c r="H6" s="1331"/>
      <c r="I6" s="1331"/>
      <c r="J6" s="1330"/>
      <c r="K6" s="1330"/>
      <c r="L6" s="1330"/>
      <c r="M6" s="1330"/>
    </row>
    <row r="7" spans="1:13" ht="18.75" customHeight="1" thickBot="1" x14ac:dyDescent="0.3">
      <c r="A7" s="1331" t="s">
        <v>397</v>
      </c>
      <c r="B7" s="1331"/>
      <c r="C7" s="1331"/>
      <c r="D7" s="1331"/>
      <c r="E7" s="1331"/>
      <c r="F7" s="1331"/>
      <c r="G7" s="1331"/>
      <c r="H7" s="1331"/>
      <c r="I7" s="1331"/>
      <c r="J7" s="1330"/>
      <c r="K7" s="1330"/>
      <c r="L7" s="1330"/>
      <c r="M7" s="1330"/>
    </row>
    <row r="8" spans="1:13" ht="18.75" customHeight="1" thickBot="1" x14ac:dyDescent="0.3">
      <c r="A8" s="1331" t="s">
        <v>893</v>
      </c>
      <c r="B8" s="1331"/>
      <c r="C8" s="1331"/>
      <c r="D8" s="1331"/>
      <c r="E8" s="1331"/>
      <c r="F8" s="1331"/>
      <c r="G8" s="1331"/>
      <c r="H8" s="1331"/>
      <c r="I8" s="1331"/>
      <c r="J8" s="1330"/>
      <c r="K8" s="1330"/>
      <c r="L8" s="1330"/>
      <c r="M8" s="1330"/>
    </row>
    <row r="9" spans="1:13" ht="18.75" customHeight="1" thickBot="1" x14ac:dyDescent="0.3">
      <c r="A9" s="1331" t="s">
        <v>878</v>
      </c>
      <c r="B9" s="1331"/>
      <c r="C9" s="1331"/>
      <c r="D9" s="1331"/>
      <c r="E9" s="1331"/>
      <c r="F9" s="1331"/>
      <c r="G9" s="1331"/>
      <c r="H9" s="1331"/>
      <c r="I9" s="1331"/>
      <c r="J9" s="1330"/>
      <c r="K9" s="1330"/>
      <c r="L9" s="1330"/>
      <c r="M9" s="1330"/>
    </row>
    <row r="10" spans="1:13" ht="18.75" customHeight="1" thickBot="1" x14ac:dyDescent="0.3">
      <c r="A10" s="1331" t="s">
        <v>403</v>
      </c>
      <c r="B10" s="1331"/>
      <c r="C10" s="1331"/>
      <c r="D10" s="1331"/>
      <c r="E10" s="1331"/>
      <c r="F10" s="1331"/>
      <c r="G10" s="1331"/>
      <c r="H10" s="1331"/>
      <c r="I10" s="1331"/>
      <c r="J10" s="1330"/>
      <c r="K10" s="1330"/>
      <c r="L10" s="1330"/>
      <c r="M10" s="1330"/>
    </row>
    <row r="11" spans="1:13" ht="16.5" thickBot="1" x14ac:dyDescent="0.3">
      <c r="A11" s="1216"/>
      <c r="B11" s="1217"/>
      <c r="C11" s="1217"/>
      <c r="D11" s="1217"/>
      <c r="E11" s="1217"/>
      <c r="F11" s="1217"/>
      <c r="G11" s="1217"/>
      <c r="H11" s="1217"/>
      <c r="I11" s="1217"/>
      <c r="J11" s="1217"/>
      <c r="K11" s="1217"/>
      <c r="L11" s="1217"/>
      <c r="M11" s="1218"/>
    </row>
    <row r="12" spans="1:13" ht="15.75" thickBot="1" x14ac:dyDescent="0.3">
      <c r="A12" s="1429" t="s">
        <v>873</v>
      </c>
      <c r="B12" s="1430"/>
      <c r="C12" s="1430"/>
      <c r="D12" s="1430"/>
      <c r="E12" s="1430"/>
      <c r="F12" s="1430"/>
      <c r="G12" s="1430"/>
      <c r="H12" s="1430"/>
      <c r="I12" s="1430"/>
      <c r="J12" s="1430"/>
      <c r="K12" s="1430"/>
      <c r="L12" s="1430"/>
      <c r="M12" s="1431"/>
    </row>
    <row r="13" spans="1:13" ht="15.75" thickBot="1" x14ac:dyDescent="0.3">
      <c r="A13" s="1429"/>
      <c r="B13" s="1430"/>
      <c r="C13" s="1430"/>
      <c r="D13" s="1430"/>
      <c r="E13" s="1430"/>
      <c r="F13" s="1430"/>
      <c r="G13" s="1430"/>
      <c r="H13" s="1430"/>
      <c r="I13" s="1430"/>
      <c r="J13" s="1430"/>
      <c r="K13" s="1430"/>
      <c r="L13" s="1430"/>
      <c r="M13" s="1431"/>
    </row>
    <row r="14" spans="1:13" ht="15.75" thickBot="1" x14ac:dyDescent="0.3">
      <c r="A14" s="1429"/>
      <c r="B14" s="1430"/>
      <c r="C14" s="1430"/>
      <c r="D14" s="1430"/>
      <c r="E14" s="1430"/>
      <c r="F14" s="1430"/>
      <c r="G14" s="1430"/>
      <c r="H14" s="1430"/>
      <c r="I14" s="1430"/>
      <c r="J14" s="1430"/>
      <c r="K14" s="1430"/>
      <c r="L14" s="1430"/>
      <c r="M14" s="1431"/>
    </row>
    <row r="15" spans="1:13" ht="15.75" thickBot="1" x14ac:dyDescent="0.3">
      <c r="A15" s="1222" t="s">
        <v>778</v>
      </c>
      <c r="B15" s="1222"/>
      <c r="C15" s="1222"/>
      <c r="D15" s="1222"/>
      <c r="E15" s="1222"/>
      <c r="F15" s="1222"/>
      <c r="G15" s="1222"/>
      <c r="H15" s="1222"/>
      <c r="I15" s="1222"/>
      <c r="J15" s="1222"/>
      <c r="K15" s="1222"/>
      <c r="L15" s="1222"/>
      <c r="M15" s="1222"/>
    </row>
    <row r="16" spans="1:13" ht="15.75" thickBot="1" x14ac:dyDescent="0.3">
      <c r="A16" s="1329" t="s">
        <v>779</v>
      </c>
      <c r="B16" s="1329"/>
      <c r="C16" s="1329"/>
      <c r="D16" s="1250" t="s">
        <v>24</v>
      </c>
      <c r="E16" s="1251"/>
      <c r="F16" s="1432"/>
      <c r="G16" s="1433"/>
      <c r="H16" s="1433"/>
      <c r="I16" s="1433"/>
      <c r="J16" s="1433"/>
      <c r="K16" s="1433"/>
      <c r="L16" s="1433"/>
      <c r="M16" s="1434"/>
    </row>
    <row r="17" spans="1:13" ht="15.75" thickBot="1" x14ac:dyDescent="0.3">
      <c r="A17" s="1329"/>
      <c r="B17" s="1329"/>
      <c r="C17" s="1329"/>
      <c r="D17" s="1252"/>
      <c r="E17" s="1253"/>
      <c r="F17" s="1435"/>
      <c r="G17" s="1436"/>
      <c r="H17" s="1436"/>
      <c r="I17" s="1436"/>
      <c r="J17" s="1436"/>
      <c r="K17" s="1436"/>
      <c r="L17" s="1436"/>
      <c r="M17" s="1437"/>
    </row>
    <row r="18" spans="1:13" ht="15.75" thickBot="1" x14ac:dyDescent="0.3">
      <c r="A18" s="292" t="s">
        <v>786</v>
      </c>
      <c r="B18" s="292" t="s">
        <v>881</v>
      </c>
      <c r="C18" s="292" t="s">
        <v>787</v>
      </c>
      <c r="D18" s="1322" t="s">
        <v>780</v>
      </c>
      <c r="E18" s="1322"/>
      <c r="F18" s="1322"/>
      <c r="G18" s="1322"/>
      <c r="H18" s="1322"/>
      <c r="I18" s="1322"/>
      <c r="J18" s="1322"/>
      <c r="K18" s="1322"/>
      <c r="L18" s="1322"/>
      <c r="M18" s="1322"/>
    </row>
    <row r="19" spans="1:13" ht="15.75" thickBot="1" x14ac:dyDescent="0.3">
      <c r="A19" s="392"/>
      <c r="B19" s="396"/>
      <c r="C19" s="392"/>
      <c r="D19" s="1322"/>
      <c r="E19" s="1322"/>
      <c r="F19" s="1322"/>
      <c r="G19" s="1322"/>
      <c r="H19" s="1322"/>
      <c r="I19" s="1322"/>
      <c r="J19" s="1322"/>
      <c r="K19" s="1322"/>
      <c r="L19" s="1322"/>
      <c r="M19" s="1322"/>
    </row>
    <row r="20" spans="1:13" ht="15.75" thickBot="1" x14ac:dyDescent="0.3">
      <c r="A20" s="1395" t="s">
        <v>875</v>
      </c>
      <c r="B20" s="1396"/>
      <c r="C20" s="1396"/>
      <c r="D20" s="1396"/>
      <c r="E20" s="1396"/>
      <c r="F20" s="1396"/>
      <c r="G20" s="1396"/>
      <c r="H20" s="1396"/>
      <c r="I20" s="1396"/>
      <c r="J20" s="1396"/>
      <c r="K20" s="1396"/>
      <c r="L20" s="1396"/>
      <c r="M20" s="1397"/>
    </row>
    <row r="21" spans="1:13" x14ac:dyDescent="0.25">
      <c r="A21" s="1293" t="s">
        <v>781</v>
      </c>
      <c r="B21" s="1294"/>
      <c r="C21" s="1295"/>
      <c r="D21" s="1250" t="s">
        <v>24</v>
      </c>
      <c r="E21" s="1251"/>
      <c r="F21" s="1432"/>
      <c r="G21" s="1433"/>
      <c r="H21" s="1433"/>
      <c r="I21" s="1433"/>
      <c r="J21" s="1433"/>
      <c r="K21" s="1433"/>
      <c r="L21" s="1433"/>
      <c r="M21" s="1434"/>
    </row>
    <row r="22" spans="1:13" ht="15.75" thickBot="1" x14ac:dyDescent="0.3">
      <c r="A22" s="1296"/>
      <c r="B22" s="1297"/>
      <c r="C22" s="1298"/>
      <c r="D22" s="1252"/>
      <c r="E22" s="1253"/>
      <c r="F22" s="1435"/>
      <c r="G22" s="1436"/>
      <c r="H22" s="1436"/>
      <c r="I22" s="1436"/>
      <c r="J22" s="1436"/>
      <c r="K22" s="1436"/>
      <c r="L22" s="1436"/>
      <c r="M22" s="1437"/>
    </row>
    <row r="23" spans="1:13" ht="15.75" thickBot="1" x14ac:dyDescent="0.3">
      <c r="A23" s="293" t="s">
        <v>786</v>
      </c>
      <c r="B23" s="293" t="s">
        <v>881</v>
      </c>
      <c r="C23" s="293" t="s">
        <v>787</v>
      </c>
      <c r="D23" s="1314" t="s">
        <v>923</v>
      </c>
      <c r="E23" s="1314"/>
      <c r="F23" s="1314"/>
      <c r="G23" s="1314"/>
      <c r="H23" s="1314"/>
      <c r="I23" s="1314"/>
      <c r="J23" s="1314"/>
      <c r="K23" s="1314"/>
      <c r="L23" s="1314"/>
      <c r="M23" s="1314"/>
    </row>
    <row r="24" spans="1:13" ht="15.75" thickBot="1" x14ac:dyDescent="0.3">
      <c r="A24" s="392"/>
      <c r="B24" s="396"/>
      <c r="C24" s="392"/>
      <c r="D24" s="1314"/>
      <c r="E24" s="1314"/>
      <c r="F24" s="1314"/>
      <c r="G24" s="1314"/>
      <c r="H24" s="1314"/>
      <c r="I24" s="1314"/>
      <c r="J24" s="1314"/>
      <c r="K24" s="1314"/>
      <c r="L24" s="1314"/>
      <c r="M24" s="1314"/>
    </row>
    <row r="25" spans="1:13" ht="15.75" thickBot="1" x14ac:dyDescent="0.3">
      <c r="A25" s="1120" t="s">
        <v>783</v>
      </c>
      <c r="B25" s="1121"/>
      <c r="C25" s="1121"/>
      <c r="D25" s="1121"/>
      <c r="E25" s="1121"/>
      <c r="F25" s="1121"/>
      <c r="G25" s="1121"/>
      <c r="H25" s="1121"/>
      <c r="I25" s="1121"/>
      <c r="J25" s="1121"/>
      <c r="K25" s="1121"/>
      <c r="L25" s="1121"/>
      <c r="M25" s="1122"/>
    </row>
    <row r="26" spans="1:13" x14ac:dyDescent="0.25">
      <c r="A26" s="1323" t="s">
        <v>784</v>
      </c>
      <c r="B26" s="1323"/>
      <c r="C26" s="1323"/>
      <c r="D26" s="1250" t="s">
        <v>24</v>
      </c>
      <c r="E26" s="1251"/>
      <c r="F26" s="1432"/>
      <c r="G26" s="1433"/>
      <c r="H26" s="1433"/>
      <c r="I26" s="1433"/>
      <c r="J26" s="1433"/>
      <c r="K26" s="1433"/>
      <c r="L26" s="1433"/>
      <c r="M26" s="1434"/>
    </row>
    <row r="27" spans="1:13" ht="15.75" thickBot="1" x14ac:dyDescent="0.3">
      <c r="A27" s="1324"/>
      <c r="B27" s="1324"/>
      <c r="C27" s="1324"/>
      <c r="D27" s="1252"/>
      <c r="E27" s="1253"/>
      <c r="F27" s="1435"/>
      <c r="G27" s="1436"/>
      <c r="H27" s="1436"/>
      <c r="I27" s="1436"/>
      <c r="J27" s="1436"/>
      <c r="K27" s="1436"/>
      <c r="L27" s="1436"/>
      <c r="M27" s="1437"/>
    </row>
    <row r="28" spans="1:13" ht="15.75" thickBot="1" x14ac:dyDescent="0.3">
      <c r="A28" s="292" t="s">
        <v>786</v>
      </c>
      <c r="B28" s="292" t="s">
        <v>129</v>
      </c>
      <c r="C28" s="292" t="s">
        <v>787</v>
      </c>
      <c r="D28" s="1321" t="s">
        <v>785</v>
      </c>
      <c r="E28" s="1321"/>
      <c r="F28" s="1321"/>
      <c r="G28" s="1321"/>
      <c r="H28" s="1321"/>
      <c r="I28" s="1321"/>
      <c r="J28" s="1321"/>
      <c r="K28" s="1321"/>
      <c r="L28" s="1321"/>
      <c r="M28" s="1321"/>
    </row>
    <row r="29" spans="1:13" ht="21" customHeight="1" thickBot="1" x14ac:dyDescent="0.3">
      <c r="A29" s="392"/>
      <c r="B29" s="392"/>
      <c r="C29" s="392"/>
      <c r="D29" s="1321"/>
      <c r="E29" s="1321"/>
      <c r="F29" s="1321"/>
      <c r="G29" s="1321"/>
      <c r="H29" s="1321"/>
      <c r="I29" s="1321"/>
      <c r="J29" s="1321"/>
      <c r="K29" s="1321"/>
      <c r="L29" s="1321"/>
      <c r="M29" s="1321"/>
    </row>
    <row r="30" spans="1:13" ht="15.75" customHeight="1" x14ac:dyDescent="0.25">
      <c r="A30" s="1386" t="s">
        <v>786</v>
      </c>
      <c r="B30" s="1386" t="s">
        <v>129</v>
      </c>
      <c r="C30" s="1386" t="s">
        <v>787</v>
      </c>
      <c r="D30" s="1368" t="s">
        <v>882</v>
      </c>
      <c r="E30" s="1369"/>
      <c r="F30" s="1369"/>
      <c r="G30" s="1369"/>
      <c r="H30" s="1369"/>
      <c r="I30" s="1369"/>
      <c r="J30" s="1369"/>
      <c r="K30" s="1369"/>
      <c r="L30" s="1369"/>
      <c r="M30" s="1370"/>
    </row>
    <row r="31" spans="1:13" ht="18.75" customHeight="1" thickBot="1" x14ac:dyDescent="0.3">
      <c r="A31" s="1387"/>
      <c r="B31" s="1387"/>
      <c r="C31" s="1387"/>
      <c r="D31" s="1388"/>
      <c r="E31" s="1389"/>
      <c r="F31" s="1389"/>
      <c r="G31" s="1389"/>
      <c r="H31" s="1389"/>
      <c r="I31" s="1389"/>
      <c r="J31" s="1389"/>
      <c r="K31" s="1389"/>
      <c r="L31" s="1389"/>
      <c r="M31" s="1390"/>
    </row>
    <row r="32" spans="1:13" x14ac:dyDescent="0.25">
      <c r="A32" s="1214"/>
      <c r="B32" s="1214"/>
      <c r="C32" s="1214"/>
      <c r="D32" s="1388"/>
      <c r="E32" s="1389"/>
      <c r="F32" s="1389"/>
      <c r="G32" s="1389"/>
      <c r="H32" s="1389"/>
      <c r="I32" s="1389"/>
      <c r="J32" s="1389"/>
      <c r="K32" s="1389"/>
      <c r="L32" s="1389"/>
      <c r="M32" s="1390"/>
    </row>
    <row r="33" spans="1:13" ht="18.75" customHeight="1" thickBot="1" x14ac:dyDescent="0.3">
      <c r="A33" s="1215"/>
      <c r="B33" s="1215"/>
      <c r="C33" s="1215"/>
      <c r="D33" s="1371"/>
      <c r="E33" s="1372"/>
      <c r="F33" s="1372"/>
      <c r="G33" s="1372"/>
      <c r="H33" s="1372"/>
      <c r="I33" s="1372"/>
      <c r="J33" s="1372"/>
      <c r="K33" s="1372"/>
      <c r="L33" s="1372"/>
      <c r="M33" s="1373"/>
    </row>
    <row r="34" spans="1:13" ht="15.75" thickBot="1" x14ac:dyDescent="0.3">
      <c r="A34" s="1107" t="s">
        <v>788</v>
      </c>
      <c r="B34" s="1108"/>
      <c r="C34" s="1108"/>
      <c r="D34" s="1108"/>
      <c r="E34" s="1108"/>
      <c r="F34" s="1108"/>
      <c r="G34" s="1108"/>
      <c r="H34" s="1108"/>
      <c r="I34" s="1108"/>
      <c r="J34" s="1108"/>
      <c r="K34" s="1108"/>
      <c r="L34" s="1108"/>
      <c r="M34" s="1109"/>
    </row>
    <row r="35" spans="1:13" x14ac:dyDescent="0.25">
      <c r="A35" s="1312" t="s">
        <v>789</v>
      </c>
      <c r="B35" s="1312"/>
      <c r="C35" s="1312"/>
      <c r="D35" s="1250" t="s">
        <v>24</v>
      </c>
      <c r="E35" s="1251"/>
      <c r="F35" s="1398"/>
      <c r="G35" s="1399"/>
      <c r="H35" s="1399"/>
      <c r="I35" s="1399"/>
      <c r="J35" s="1399"/>
      <c r="K35" s="1399"/>
      <c r="L35" s="1399"/>
      <c r="M35" s="1400"/>
    </row>
    <row r="36" spans="1:13" ht="15.75" thickBot="1" x14ac:dyDescent="0.3">
      <c r="A36" s="1313"/>
      <c r="B36" s="1313"/>
      <c r="C36" s="1313"/>
      <c r="D36" s="1252"/>
      <c r="E36" s="1253"/>
      <c r="F36" s="1401"/>
      <c r="G36" s="1402"/>
      <c r="H36" s="1402"/>
      <c r="I36" s="1402"/>
      <c r="J36" s="1402"/>
      <c r="K36" s="1402"/>
      <c r="L36" s="1402"/>
      <c r="M36" s="1403"/>
    </row>
    <row r="37" spans="1:13" ht="15.75" thickBot="1" x14ac:dyDescent="0.3">
      <c r="A37" s="293" t="s">
        <v>786</v>
      </c>
      <c r="B37" s="293" t="s">
        <v>129</v>
      </c>
      <c r="C37" s="293" t="s">
        <v>787</v>
      </c>
      <c r="D37" s="1314" t="s">
        <v>924</v>
      </c>
      <c r="E37" s="1314"/>
      <c r="F37" s="1314"/>
      <c r="G37" s="1314"/>
      <c r="H37" s="1314"/>
      <c r="I37" s="1314"/>
      <c r="J37" s="1314"/>
      <c r="K37" s="1314"/>
      <c r="L37" s="1314"/>
      <c r="M37" s="1314"/>
    </row>
    <row r="38" spans="1:13" ht="15.75" thickBot="1" x14ac:dyDescent="0.3">
      <c r="A38" s="392"/>
      <c r="B38" s="392"/>
      <c r="C38" s="392"/>
      <c r="D38" s="1314"/>
      <c r="E38" s="1314"/>
      <c r="F38" s="1314"/>
      <c r="G38" s="1314"/>
      <c r="H38" s="1314"/>
      <c r="I38" s="1314"/>
      <c r="J38" s="1314"/>
      <c r="K38" s="1314"/>
      <c r="L38" s="1314"/>
      <c r="M38" s="1314"/>
    </row>
    <row r="39" spans="1:13" ht="15.75" thickBot="1" x14ac:dyDescent="0.3">
      <c r="A39" s="293" t="s">
        <v>786</v>
      </c>
      <c r="B39" s="293" t="s">
        <v>129</v>
      </c>
      <c r="C39" s="293" t="s">
        <v>787</v>
      </c>
      <c r="D39" s="1314" t="s">
        <v>791</v>
      </c>
      <c r="E39" s="1314"/>
      <c r="F39" s="1314"/>
      <c r="G39" s="1314"/>
      <c r="H39" s="1314"/>
      <c r="I39" s="1314"/>
      <c r="J39" s="1314"/>
      <c r="K39" s="1314"/>
      <c r="L39" s="1314"/>
      <c r="M39" s="1314"/>
    </row>
    <row r="40" spans="1:13" ht="15.75" thickBot="1" x14ac:dyDescent="0.3">
      <c r="A40" s="392"/>
      <c r="B40" s="392"/>
      <c r="C40" s="392"/>
      <c r="D40" s="1314"/>
      <c r="E40" s="1314"/>
      <c r="F40" s="1314"/>
      <c r="G40" s="1314"/>
      <c r="H40" s="1314"/>
      <c r="I40" s="1314"/>
      <c r="J40" s="1314"/>
      <c r="K40" s="1314"/>
      <c r="L40" s="1314"/>
      <c r="M40" s="1314"/>
    </row>
    <row r="41" spans="1:13" ht="15.75" thickBot="1" x14ac:dyDescent="0.3">
      <c r="A41" s="293" t="s">
        <v>786</v>
      </c>
      <c r="B41" s="293" t="s">
        <v>129</v>
      </c>
      <c r="C41" s="293" t="s">
        <v>787</v>
      </c>
      <c r="D41" s="1314" t="s">
        <v>792</v>
      </c>
      <c r="E41" s="1314"/>
      <c r="F41" s="1314"/>
      <c r="G41" s="1314"/>
      <c r="H41" s="1314"/>
      <c r="I41" s="1314"/>
      <c r="J41" s="1314"/>
      <c r="K41" s="1314"/>
      <c r="L41" s="1314"/>
      <c r="M41" s="1314"/>
    </row>
    <row r="42" spans="1:13" ht="15.75" thickBot="1" x14ac:dyDescent="0.3">
      <c r="A42" s="392"/>
      <c r="B42" s="392"/>
      <c r="C42" s="392"/>
      <c r="D42" s="1314"/>
      <c r="E42" s="1314"/>
      <c r="F42" s="1314"/>
      <c r="G42" s="1314"/>
      <c r="H42" s="1314"/>
      <c r="I42" s="1314"/>
      <c r="J42" s="1314"/>
      <c r="K42" s="1314"/>
      <c r="L42" s="1314"/>
      <c r="M42" s="1314"/>
    </row>
    <row r="43" spans="1:13" ht="15.75" thickBot="1" x14ac:dyDescent="0.3">
      <c r="A43" s="1120" t="s">
        <v>793</v>
      </c>
      <c r="B43" s="1121"/>
      <c r="C43" s="1121"/>
      <c r="D43" s="1121"/>
      <c r="E43" s="1121"/>
      <c r="F43" s="1121"/>
      <c r="G43" s="1121"/>
      <c r="H43" s="1121"/>
      <c r="I43" s="1121"/>
      <c r="J43" s="1121"/>
      <c r="K43" s="1121"/>
      <c r="L43" s="1121"/>
      <c r="M43" s="1122"/>
    </row>
    <row r="44" spans="1:13" x14ac:dyDescent="0.25">
      <c r="A44" s="1323" t="s">
        <v>794</v>
      </c>
      <c r="B44" s="1323"/>
      <c r="C44" s="1323"/>
      <c r="D44" s="1250" t="s">
        <v>24</v>
      </c>
      <c r="E44" s="1251"/>
      <c r="F44" s="1398"/>
      <c r="G44" s="1399"/>
      <c r="H44" s="1399"/>
      <c r="I44" s="1399"/>
      <c r="J44" s="1399"/>
      <c r="K44" s="1399"/>
      <c r="L44" s="1399"/>
      <c r="M44" s="1400"/>
    </row>
    <row r="45" spans="1:13" ht="15.75" thickBot="1" x14ac:dyDescent="0.3">
      <c r="A45" s="1324"/>
      <c r="B45" s="1324"/>
      <c r="C45" s="1324"/>
      <c r="D45" s="1252"/>
      <c r="E45" s="1253"/>
      <c r="F45" s="1401"/>
      <c r="G45" s="1402"/>
      <c r="H45" s="1402"/>
      <c r="I45" s="1402"/>
      <c r="J45" s="1402"/>
      <c r="K45" s="1402"/>
      <c r="L45" s="1402"/>
      <c r="M45" s="1403"/>
    </row>
    <row r="46" spans="1:13" ht="15.75" thickBot="1" x14ac:dyDescent="0.3">
      <c r="A46" s="292" t="s">
        <v>786</v>
      </c>
      <c r="B46" s="292" t="s">
        <v>129</v>
      </c>
      <c r="C46" s="292" t="s">
        <v>787</v>
      </c>
      <c r="D46" s="1321" t="s">
        <v>795</v>
      </c>
      <c r="E46" s="1321"/>
      <c r="F46" s="1321"/>
      <c r="G46" s="1321"/>
      <c r="H46" s="1321"/>
      <c r="I46" s="1321"/>
      <c r="J46" s="1321"/>
      <c r="K46" s="1321"/>
      <c r="L46" s="1321"/>
      <c r="M46" s="1321"/>
    </row>
    <row r="47" spans="1:13" ht="15.75" thickBot="1" x14ac:dyDescent="0.3">
      <c r="A47" s="392"/>
      <c r="B47" s="392"/>
      <c r="C47" s="392"/>
      <c r="D47" s="1321"/>
      <c r="E47" s="1321"/>
      <c r="F47" s="1321"/>
      <c r="G47" s="1321"/>
      <c r="H47" s="1321"/>
      <c r="I47" s="1321"/>
      <c r="J47" s="1321"/>
      <c r="K47" s="1321"/>
      <c r="L47" s="1321"/>
      <c r="M47" s="1321"/>
    </row>
    <row r="48" spans="1:13" ht="15.75" thickBot="1" x14ac:dyDescent="0.3">
      <c r="A48" s="1107" t="s">
        <v>796</v>
      </c>
      <c r="B48" s="1108"/>
      <c r="C48" s="1108"/>
      <c r="D48" s="1108"/>
      <c r="E48" s="1108"/>
      <c r="F48" s="1108"/>
      <c r="G48" s="1108"/>
      <c r="H48" s="1108"/>
      <c r="I48" s="1108"/>
      <c r="J48" s="1108"/>
      <c r="K48" s="1108"/>
      <c r="L48" s="1108"/>
      <c r="M48" s="1109"/>
    </row>
    <row r="49" spans="1:13" ht="15" customHeight="1" x14ac:dyDescent="0.25">
      <c r="A49" s="1293" t="s">
        <v>883</v>
      </c>
      <c r="B49" s="1294"/>
      <c r="C49" s="1294"/>
      <c r="D49" s="1250" t="s">
        <v>24</v>
      </c>
      <c r="E49" s="1251"/>
      <c r="F49" s="1398"/>
      <c r="G49" s="1399"/>
      <c r="H49" s="1399"/>
      <c r="I49" s="1399"/>
      <c r="J49" s="1399"/>
      <c r="K49" s="1399"/>
      <c r="L49" s="1399"/>
      <c r="M49" s="1400"/>
    </row>
    <row r="50" spans="1:13" ht="15.75" thickBot="1" x14ac:dyDescent="0.3">
      <c r="A50" s="1296"/>
      <c r="B50" s="1297"/>
      <c r="C50" s="1297"/>
      <c r="D50" s="1252"/>
      <c r="E50" s="1253"/>
      <c r="F50" s="1401"/>
      <c r="G50" s="1402"/>
      <c r="H50" s="1402"/>
      <c r="I50" s="1402"/>
      <c r="J50" s="1402"/>
      <c r="K50" s="1402"/>
      <c r="L50" s="1402"/>
      <c r="M50" s="1403"/>
    </row>
    <row r="51" spans="1:13" ht="15.75" thickBot="1" x14ac:dyDescent="0.3">
      <c r="A51" s="393" t="s">
        <v>797</v>
      </c>
      <c r="B51" s="1428" t="s">
        <v>798</v>
      </c>
      <c r="C51" s="1428"/>
      <c r="D51" s="1190"/>
      <c r="E51" s="1190"/>
      <c r="F51" s="1190"/>
      <c r="G51" s="1190"/>
      <c r="H51" s="1190"/>
      <c r="I51" s="1190"/>
      <c r="J51" s="1190"/>
      <c r="K51" s="1190"/>
      <c r="L51" s="1190"/>
      <c r="M51" s="1191"/>
    </row>
    <row r="52" spans="1:13" ht="15.75" thickBot="1" x14ac:dyDescent="0.3">
      <c r="A52" s="293" t="s">
        <v>786</v>
      </c>
      <c r="B52" s="293" t="s">
        <v>129</v>
      </c>
      <c r="C52" s="293" t="s">
        <v>787</v>
      </c>
      <c r="D52" s="401" t="s">
        <v>919</v>
      </c>
      <c r="E52" s="397"/>
      <c r="F52" s="397"/>
      <c r="G52" s="397"/>
      <c r="H52" s="397"/>
      <c r="I52" s="397"/>
      <c r="J52" s="397"/>
      <c r="K52" s="397"/>
      <c r="L52" s="397"/>
      <c r="M52" s="398"/>
    </row>
    <row r="53" spans="1:13" ht="15.75" thickBot="1" x14ac:dyDescent="0.3">
      <c r="A53" s="392"/>
      <c r="B53" s="392"/>
      <c r="C53" s="392"/>
      <c r="D53" s="1420" t="s">
        <v>925</v>
      </c>
      <c r="E53" s="1421"/>
      <c r="F53" s="1421"/>
      <c r="G53" s="1421"/>
      <c r="H53" s="1421"/>
      <c r="I53" s="1421"/>
      <c r="J53" s="1421"/>
      <c r="K53" s="1421"/>
      <c r="L53" s="1421"/>
      <c r="M53" s="1422"/>
    </row>
    <row r="54" spans="1:13" ht="15.75" thickBot="1" x14ac:dyDescent="0.3">
      <c r="A54" s="293" t="s">
        <v>786</v>
      </c>
      <c r="B54" s="293" t="s">
        <v>129</v>
      </c>
      <c r="C54" s="293" t="s">
        <v>787</v>
      </c>
      <c r="D54" s="401" t="s">
        <v>938</v>
      </c>
      <c r="E54" s="394"/>
      <c r="F54" s="394"/>
      <c r="G54" s="394"/>
      <c r="H54" s="394"/>
      <c r="I54" s="394"/>
      <c r="J54" s="394"/>
      <c r="K54" s="394"/>
      <c r="L54" s="394"/>
      <c r="M54" s="395"/>
    </row>
    <row r="55" spans="1:13" ht="15.75" thickBot="1" x14ac:dyDescent="0.3">
      <c r="A55" s="392"/>
      <c r="B55" s="392"/>
      <c r="C55" s="392"/>
      <c r="D55" s="1423" t="s">
        <v>926</v>
      </c>
      <c r="E55" s="1424"/>
      <c r="F55" s="1424"/>
      <c r="G55" s="1424"/>
      <c r="H55" s="1424"/>
      <c r="I55" s="1424"/>
      <c r="J55" s="1424"/>
      <c r="K55" s="1424"/>
      <c r="L55" s="1424"/>
      <c r="M55" s="1425"/>
    </row>
    <row r="56" spans="1:13" ht="15.75" thickBot="1" x14ac:dyDescent="0.3">
      <c r="A56" s="393" t="s">
        <v>797</v>
      </c>
      <c r="B56" s="1426" t="s">
        <v>800</v>
      </c>
      <c r="C56" s="1426"/>
      <c r="D56" s="1426"/>
      <c r="E56" s="1426"/>
      <c r="F56" s="1426"/>
      <c r="G56" s="1426"/>
      <c r="H56" s="1426"/>
      <c r="I56" s="1426"/>
      <c r="J56" s="1426"/>
      <c r="K56" s="1426"/>
      <c r="L56" s="1426"/>
      <c r="M56" s="1427"/>
    </row>
    <row r="57" spans="1:13" ht="15.75" thickBot="1" x14ac:dyDescent="0.3">
      <c r="A57" s="293" t="s">
        <v>786</v>
      </c>
      <c r="B57" s="293" t="s">
        <v>129</v>
      </c>
      <c r="C57" s="293" t="s">
        <v>787</v>
      </c>
      <c r="D57" s="409" t="s">
        <v>920</v>
      </c>
      <c r="E57" s="399"/>
      <c r="F57" s="399"/>
      <c r="G57" s="399"/>
      <c r="H57" s="399"/>
      <c r="I57" s="399"/>
      <c r="J57" s="399"/>
      <c r="K57" s="399"/>
      <c r="L57" s="399"/>
      <c r="M57" s="400"/>
    </row>
    <row r="58" spans="1:13" ht="15.75" thickBot="1" x14ac:dyDescent="0.3">
      <c r="A58" s="392"/>
      <c r="B58" s="392"/>
      <c r="C58" s="392"/>
      <c r="D58" s="1420" t="s">
        <v>928</v>
      </c>
      <c r="E58" s="1421"/>
      <c r="F58" s="1421"/>
      <c r="G58" s="1421"/>
      <c r="H58" s="1421"/>
      <c r="I58" s="1421"/>
      <c r="J58" s="1421"/>
      <c r="K58" s="1421"/>
      <c r="L58" s="1421"/>
      <c r="M58" s="1422"/>
    </row>
    <row r="59" spans="1:13" ht="15.75" thickBot="1" x14ac:dyDescent="0.3">
      <c r="A59" s="293" t="s">
        <v>786</v>
      </c>
      <c r="B59" s="293" t="s">
        <v>129</v>
      </c>
      <c r="C59" s="293" t="s">
        <v>787</v>
      </c>
      <c r="D59" s="401" t="s">
        <v>916</v>
      </c>
      <c r="E59" s="394"/>
      <c r="F59" s="394"/>
      <c r="G59" s="394"/>
      <c r="H59" s="394"/>
      <c r="I59" s="394"/>
      <c r="J59" s="394"/>
      <c r="K59" s="394"/>
      <c r="L59" s="394"/>
      <c r="M59" s="395"/>
    </row>
    <row r="60" spans="1:13" ht="15.75" thickBot="1" x14ac:dyDescent="0.3">
      <c r="A60" s="392"/>
      <c r="B60" s="392"/>
      <c r="C60" s="392"/>
      <c r="D60" s="1420" t="s">
        <v>884</v>
      </c>
      <c r="E60" s="1421"/>
      <c r="F60" s="1421"/>
      <c r="G60" s="1421"/>
      <c r="H60" s="1421"/>
      <c r="I60" s="1421"/>
      <c r="J60" s="1421"/>
      <c r="K60" s="1421"/>
      <c r="L60" s="1421"/>
      <c r="M60" s="1422"/>
    </row>
    <row r="61" spans="1:13" ht="15.75" thickBot="1" x14ac:dyDescent="0.3">
      <c r="A61" s="293" t="s">
        <v>786</v>
      </c>
      <c r="B61" s="293" t="s">
        <v>129</v>
      </c>
      <c r="C61" s="293" t="s">
        <v>787</v>
      </c>
      <c r="D61" s="409" t="s">
        <v>917</v>
      </c>
      <c r="E61" s="399"/>
      <c r="F61" s="399"/>
      <c r="G61" s="399"/>
      <c r="H61" s="399"/>
      <c r="I61" s="399"/>
      <c r="J61" s="399"/>
      <c r="K61" s="399"/>
      <c r="L61" s="399"/>
      <c r="M61" s="400"/>
    </row>
    <row r="62" spans="1:13" ht="15.75" thickBot="1" x14ac:dyDescent="0.3">
      <c r="A62" s="392"/>
      <c r="B62" s="392"/>
      <c r="C62" s="392"/>
      <c r="D62" s="1420" t="s">
        <v>885</v>
      </c>
      <c r="E62" s="1421"/>
      <c r="F62" s="1421"/>
      <c r="G62" s="1421"/>
      <c r="H62" s="1421"/>
      <c r="I62" s="1421"/>
      <c r="J62" s="1421"/>
      <c r="K62" s="1421"/>
      <c r="L62" s="1421"/>
      <c r="M62" s="1422"/>
    </row>
    <row r="63" spans="1:13" x14ac:dyDescent="0.25">
      <c r="A63" s="1323" t="s">
        <v>801</v>
      </c>
      <c r="B63" s="1323"/>
      <c r="C63" s="1323"/>
      <c r="D63" s="1250" t="s">
        <v>24</v>
      </c>
      <c r="E63" s="1251"/>
      <c r="F63" s="1398"/>
      <c r="G63" s="1399"/>
      <c r="H63" s="1399"/>
      <c r="I63" s="1399"/>
      <c r="J63" s="1399"/>
      <c r="K63" s="1399"/>
      <c r="L63" s="1399"/>
      <c r="M63" s="1400"/>
    </row>
    <row r="64" spans="1:13" ht="15.75" thickBot="1" x14ac:dyDescent="0.3">
      <c r="A64" s="1324"/>
      <c r="B64" s="1324"/>
      <c r="C64" s="1324"/>
      <c r="D64" s="1252"/>
      <c r="E64" s="1253"/>
      <c r="F64" s="1401"/>
      <c r="G64" s="1402"/>
      <c r="H64" s="1402"/>
      <c r="I64" s="1402"/>
      <c r="J64" s="1402"/>
      <c r="K64" s="1402"/>
      <c r="L64" s="1402"/>
      <c r="M64" s="1403"/>
    </row>
    <row r="65" spans="1:13" ht="15.75" thickBot="1" x14ac:dyDescent="0.3">
      <c r="A65" s="292" t="s">
        <v>786</v>
      </c>
      <c r="B65" s="292" t="s">
        <v>129</v>
      </c>
      <c r="C65" s="292" t="s">
        <v>787</v>
      </c>
      <c r="D65" s="1418" t="s">
        <v>802</v>
      </c>
      <c r="E65" s="1289" t="s">
        <v>803</v>
      </c>
      <c r="F65" s="1289"/>
      <c r="G65" s="1289"/>
      <c r="H65" s="1289"/>
      <c r="I65" s="1289"/>
      <c r="J65" s="1289"/>
      <c r="K65" s="1289"/>
      <c r="L65" s="1289"/>
      <c r="M65" s="1344"/>
    </row>
    <row r="66" spans="1:13" ht="15.75" thickBot="1" x14ac:dyDescent="0.3">
      <c r="A66" s="392"/>
      <c r="B66" s="392"/>
      <c r="C66" s="392"/>
      <c r="D66" s="1419"/>
      <c r="E66" s="1290"/>
      <c r="F66" s="1290"/>
      <c r="G66" s="1290"/>
      <c r="H66" s="1290"/>
      <c r="I66" s="1290"/>
      <c r="J66" s="1290"/>
      <c r="K66" s="1290"/>
      <c r="L66" s="1290"/>
      <c r="M66" s="1345"/>
    </row>
    <row r="67" spans="1:13" ht="15.75" thickBot="1" x14ac:dyDescent="0.3">
      <c r="A67" s="292" t="s">
        <v>786</v>
      </c>
      <c r="B67" s="292" t="s">
        <v>129</v>
      </c>
      <c r="C67" s="292" t="s">
        <v>787</v>
      </c>
      <c r="D67" s="1418" t="s">
        <v>804</v>
      </c>
      <c r="E67" s="1262" t="s">
        <v>918</v>
      </c>
      <c r="F67" s="1262"/>
      <c r="G67" s="1262"/>
      <c r="H67" s="1262"/>
      <c r="I67" s="1262"/>
      <c r="J67" s="1262"/>
      <c r="K67" s="1262"/>
      <c r="L67" s="1262"/>
      <c r="M67" s="1309"/>
    </row>
    <row r="68" spans="1:13" ht="15.75" thickBot="1" x14ac:dyDescent="0.3">
      <c r="A68" s="392"/>
      <c r="B68" s="392"/>
      <c r="C68" s="392"/>
      <c r="D68" s="1419"/>
      <c r="E68" s="1263"/>
      <c r="F68" s="1263"/>
      <c r="G68" s="1263"/>
      <c r="H68" s="1263"/>
      <c r="I68" s="1263"/>
      <c r="J68" s="1263"/>
      <c r="K68" s="1263"/>
      <c r="L68" s="1263"/>
      <c r="M68" s="1311"/>
    </row>
    <row r="69" spans="1:13" ht="15.75" thickBot="1" x14ac:dyDescent="0.3">
      <c r="A69" s="1107" t="s">
        <v>805</v>
      </c>
      <c r="B69" s="1108"/>
      <c r="C69" s="1108"/>
      <c r="D69" s="1108"/>
      <c r="E69" s="1108"/>
      <c r="F69" s="1108"/>
      <c r="G69" s="1108"/>
      <c r="H69" s="1108"/>
      <c r="I69" s="1108"/>
      <c r="J69" s="1108"/>
      <c r="K69" s="1108"/>
      <c r="L69" s="1108"/>
      <c r="M69" s="1109"/>
    </row>
    <row r="70" spans="1:13" x14ac:dyDescent="0.25">
      <c r="A70" s="1416" t="s">
        <v>806</v>
      </c>
      <c r="B70" s="1416"/>
      <c r="C70" s="1416"/>
      <c r="D70" s="1250" t="s">
        <v>24</v>
      </c>
      <c r="E70" s="1251"/>
      <c r="F70" s="1398"/>
      <c r="G70" s="1399"/>
      <c r="H70" s="1399"/>
      <c r="I70" s="1399"/>
      <c r="J70" s="1399"/>
      <c r="K70" s="1399"/>
      <c r="L70" s="1399"/>
      <c r="M70" s="1400"/>
    </row>
    <row r="71" spans="1:13" ht="15.75" thickBot="1" x14ac:dyDescent="0.3">
      <c r="A71" s="1417"/>
      <c r="B71" s="1417"/>
      <c r="C71" s="1417"/>
      <c r="D71" s="1252"/>
      <c r="E71" s="1253"/>
      <c r="F71" s="1401"/>
      <c r="G71" s="1402"/>
      <c r="H71" s="1402"/>
      <c r="I71" s="1402"/>
      <c r="J71" s="1402"/>
      <c r="K71" s="1402"/>
      <c r="L71" s="1402"/>
      <c r="M71" s="1403"/>
    </row>
    <row r="72" spans="1:13" ht="15.75" thickBot="1" x14ac:dyDescent="0.3">
      <c r="A72" s="293" t="s">
        <v>786</v>
      </c>
      <c r="B72" s="293" t="s">
        <v>129</v>
      </c>
      <c r="C72" s="293" t="s">
        <v>787</v>
      </c>
      <c r="D72" s="1314" t="s">
        <v>807</v>
      </c>
      <c r="E72" s="1314"/>
      <c r="F72" s="1314"/>
      <c r="G72" s="1314"/>
      <c r="H72" s="1314"/>
      <c r="I72" s="1314"/>
      <c r="J72" s="1314"/>
      <c r="K72" s="1314"/>
      <c r="L72" s="1314"/>
      <c r="M72" s="1314"/>
    </row>
    <row r="73" spans="1:13" ht="15.75" thickBot="1" x14ac:dyDescent="0.3">
      <c r="A73" s="392"/>
      <c r="B73" s="392"/>
      <c r="C73" s="392"/>
      <c r="D73" s="1314"/>
      <c r="E73" s="1314"/>
      <c r="F73" s="1314"/>
      <c r="G73" s="1314"/>
      <c r="H73" s="1314"/>
      <c r="I73" s="1314"/>
      <c r="J73" s="1314"/>
      <c r="K73" s="1314"/>
      <c r="L73" s="1314"/>
      <c r="M73" s="1314"/>
    </row>
    <row r="74" spans="1:13" ht="15.75" thickBot="1" x14ac:dyDescent="0.3">
      <c r="A74" s="293" t="s">
        <v>786</v>
      </c>
      <c r="B74" s="293" t="s">
        <v>129</v>
      </c>
      <c r="C74" s="293" t="s">
        <v>787</v>
      </c>
      <c r="D74" s="1314" t="s">
        <v>808</v>
      </c>
      <c r="E74" s="1314"/>
      <c r="F74" s="1314"/>
      <c r="G74" s="1314"/>
      <c r="H74" s="1314"/>
      <c r="I74" s="1314"/>
      <c r="J74" s="1314"/>
      <c r="K74" s="1314"/>
      <c r="L74" s="1314"/>
      <c r="M74" s="1314"/>
    </row>
    <row r="75" spans="1:13" ht="15.75" thickBot="1" x14ac:dyDescent="0.3">
      <c r="A75" s="392"/>
      <c r="B75" s="392"/>
      <c r="C75" s="392"/>
      <c r="D75" s="1314"/>
      <c r="E75" s="1314"/>
      <c r="F75" s="1314"/>
      <c r="G75" s="1314"/>
      <c r="H75" s="1314"/>
      <c r="I75" s="1314"/>
      <c r="J75" s="1314"/>
      <c r="K75" s="1314"/>
      <c r="L75" s="1314"/>
      <c r="M75" s="1314"/>
    </row>
    <row r="76" spans="1:13" ht="15.75" thickBot="1" x14ac:dyDescent="0.3">
      <c r="A76" s="1120" t="s">
        <v>809</v>
      </c>
      <c r="B76" s="1121"/>
      <c r="C76" s="1121"/>
      <c r="D76" s="1121"/>
      <c r="E76" s="1121"/>
      <c r="F76" s="1121"/>
      <c r="G76" s="1121"/>
      <c r="H76" s="1121"/>
      <c r="I76" s="1121"/>
      <c r="J76" s="1121"/>
      <c r="K76" s="1121"/>
      <c r="L76" s="1121"/>
      <c r="M76" s="1122"/>
    </row>
    <row r="77" spans="1:13" ht="15.75" thickBot="1" x14ac:dyDescent="0.3">
      <c r="A77" s="1120" t="s">
        <v>810</v>
      </c>
      <c r="B77" s="1121"/>
      <c r="C77" s="1121"/>
      <c r="D77" s="1121"/>
      <c r="E77" s="1121"/>
      <c r="F77" s="1121"/>
      <c r="G77" s="1121"/>
      <c r="H77" s="1121"/>
      <c r="I77" s="1121"/>
      <c r="J77" s="1121"/>
      <c r="K77" s="1121"/>
      <c r="L77" s="1121"/>
      <c r="M77" s="1122"/>
    </row>
    <row r="78" spans="1:13" ht="15" customHeight="1" x14ac:dyDescent="0.25">
      <c r="A78" s="1410" t="s">
        <v>886</v>
      </c>
      <c r="B78" s="1411"/>
      <c r="C78" s="1412"/>
      <c r="D78" s="1250" t="s">
        <v>24</v>
      </c>
      <c r="E78" s="1251"/>
      <c r="F78" s="1398"/>
      <c r="G78" s="1399"/>
      <c r="H78" s="1399"/>
      <c r="I78" s="1399"/>
      <c r="J78" s="1399"/>
      <c r="K78" s="1399"/>
      <c r="L78" s="1399"/>
      <c r="M78" s="1400"/>
    </row>
    <row r="79" spans="1:13" ht="15.75" thickBot="1" x14ac:dyDescent="0.3">
      <c r="A79" s="1413"/>
      <c r="B79" s="1414"/>
      <c r="C79" s="1415"/>
      <c r="D79" s="1252"/>
      <c r="E79" s="1253"/>
      <c r="F79" s="1401"/>
      <c r="G79" s="1402"/>
      <c r="H79" s="1402"/>
      <c r="I79" s="1402"/>
      <c r="J79" s="1402"/>
      <c r="K79" s="1402"/>
      <c r="L79" s="1402"/>
      <c r="M79" s="1403"/>
    </row>
    <row r="80" spans="1:13" ht="15.75" thickBot="1" x14ac:dyDescent="0.3">
      <c r="A80" s="292" t="s">
        <v>786</v>
      </c>
      <c r="B80" s="292" t="s">
        <v>129</v>
      </c>
      <c r="C80" s="292" t="s">
        <v>787</v>
      </c>
      <c r="D80" s="1260" t="s">
        <v>797</v>
      </c>
      <c r="E80" s="1289" t="s">
        <v>912</v>
      </c>
      <c r="F80" s="1289"/>
      <c r="G80" s="1289"/>
      <c r="H80" s="1404" t="s">
        <v>811</v>
      </c>
      <c r="I80" s="1404"/>
      <c r="J80" s="1404"/>
      <c r="K80" s="1404"/>
      <c r="L80" s="1404"/>
      <c r="M80" s="1405"/>
    </row>
    <row r="81" spans="1:13" ht="15.75" thickBot="1" x14ac:dyDescent="0.3">
      <c r="A81" s="392"/>
      <c r="B81" s="392"/>
      <c r="C81" s="392"/>
      <c r="D81" s="1261"/>
      <c r="E81" s="1290"/>
      <c r="F81" s="1290"/>
      <c r="G81" s="1290"/>
      <c r="H81" s="1406"/>
      <c r="I81" s="1406"/>
      <c r="J81" s="1406"/>
      <c r="K81" s="1406"/>
      <c r="L81" s="1406"/>
      <c r="M81" s="1407"/>
    </row>
    <row r="82" spans="1:13" ht="15.75" thickBot="1" x14ac:dyDescent="0.3">
      <c r="A82" s="292" t="s">
        <v>786</v>
      </c>
      <c r="B82" s="292" t="s">
        <v>129</v>
      </c>
      <c r="C82" s="292" t="s">
        <v>787</v>
      </c>
      <c r="D82" s="1260" t="s">
        <v>797</v>
      </c>
      <c r="E82" s="1289" t="s">
        <v>913</v>
      </c>
      <c r="F82" s="1289"/>
      <c r="G82" s="1289"/>
      <c r="H82" s="1404" t="s">
        <v>811</v>
      </c>
      <c r="I82" s="1404"/>
      <c r="J82" s="1404"/>
      <c r="K82" s="1404"/>
      <c r="L82" s="1404"/>
      <c r="M82" s="1405"/>
    </row>
    <row r="83" spans="1:13" ht="15.75" thickBot="1" x14ac:dyDescent="0.3">
      <c r="A83" s="392"/>
      <c r="B83" s="392"/>
      <c r="C83" s="392"/>
      <c r="D83" s="1261"/>
      <c r="E83" s="1290"/>
      <c r="F83" s="1290"/>
      <c r="G83" s="1290"/>
      <c r="H83" s="1406"/>
      <c r="I83" s="1406"/>
      <c r="J83" s="1406"/>
      <c r="K83" s="1406"/>
      <c r="L83" s="1406"/>
      <c r="M83" s="1407"/>
    </row>
    <row r="84" spans="1:13" ht="15.75" thickBot="1" x14ac:dyDescent="0.3">
      <c r="A84" s="292" t="s">
        <v>786</v>
      </c>
      <c r="B84" s="292" t="s">
        <v>129</v>
      </c>
      <c r="C84" s="292" t="s">
        <v>787</v>
      </c>
      <c r="D84" s="1260" t="s">
        <v>797</v>
      </c>
      <c r="E84" s="1289" t="s">
        <v>812</v>
      </c>
      <c r="F84" s="1289"/>
      <c r="G84" s="1289"/>
      <c r="H84" s="1289"/>
      <c r="I84" s="1289"/>
      <c r="J84" s="1289"/>
      <c r="K84" s="1289"/>
      <c r="L84" s="1404" t="s">
        <v>813</v>
      </c>
      <c r="M84" s="1405"/>
    </row>
    <row r="85" spans="1:13" ht="15.75" thickBot="1" x14ac:dyDescent="0.3">
      <c r="A85" s="392"/>
      <c r="B85" s="392"/>
      <c r="C85" s="392"/>
      <c r="D85" s="1261"/>
      <c r="E85" s="1290"/>
      <c r="F85" s="1290"/>
      <c r="G85" s="1290"/>
      <c r="H85" s="1290"/>
      <c r="I85" s="1290"/>
      <c r="J85" s="1290"/>
      <c r="K85" s="1290"/>
      <c r="L85" s="1406"/>
      <c r="M85" s="1407"/>
    </row>
    <row r="86" spans="1:13" ht="15.75" customHeight="1" thickBot="1" x14ac:dyDescent="0.3">
      <c r="A86" s="292" t="s">
        <v>786</v>
      </c>
      <c r="B86" s="292" t="s">
        <v>129</v>
      </c>
      <c r="C86" s="292" t="s">
        <v>787</v>
      </c>
      <c r="D86" s="1260" t="s">
        <v>797</v>
      </c>
      <c r="E86" s="1262" t="s">
        <v>887</v>
      </c>
      <c r="F86" s="1262"/>
      <c r="G86" s="1262"/>
      <c r="H86" s="1262"/>
      <c r="I86" s="1262"/>
      <c r="J86" s="1262"/>
      <c r="K86" s="1262"/>
      <c r="L86" s="1404" t="s">
        <v>815</v>
      </c>
      <c r="M86" s="1405"/>
    </row>
    <row r="87" spans="1:13" ht="15.75" thickBot="1" x14ac:dyDescent="0.3">
      <c r="A87" s="392"/>
      <c r="B87" s="392"/>
      <c r="C87" s="392"/>
      <c r="D87" s="1261"/>
      <c r="E87" s="1263"/>
      <c r="F87" s="1263"/>
      <c r="G87" s="1263"/>
      <c r="H87" s="1263"/>
      <c r="I87" s="1263"/>
      <c r="J87" s="1263"/>
      <c r="K87" s="1263"/>
      <c r="L87" s="1406"/>
      <c r="M87" s="1407"/>
    </row>
    <row r="88" spans="1:13" ht="15.75" thickBot="1" x14ac:dyDescent="0.3">
      <c r="A88" s="1408" t="s">
        <v>888</v>
      </c>
      <c r="B88" s="1268"/>
      <c r="C88" s="1268"/>
      <c r="D88" s="1268"/>
      <c r="E88" s="1268"/>
      <c r="F88" s="1268"/>
      <c r="G88" s="1268"/>
      <c r="H88" s="1268"/>
      <c r="I88" s="1268"/>
      <c r="J88" s="1268"/>
      <c r="K88" s="1268"/>
      <c r="L88" s="1268"/>
      <c r="M88" s="1409"/>
    </row>
    <row r="89" spans="1:13" x14ac:dyDescent="0.25">
      <c r="A89" s="1269" t="s">
        <v>816</v>
      </c>
      <c r="B89" s="1269"/>
      <c r="C89" s="1269"/>
      <c r="D89" s="1250" t="s">
        <v>24</v>
      </c>
      <c r="E89" s="1251"/>
      <c r="F89" s="1133"/>
      <c r="G89" s="1134"/>
      <c r="H89" s="1134"/>
      <c r="I89" s="1134"/>
      <c r="J89" s="1134"/>
      <c r="K89" s="1134"/>
      <c r="L89" s="1134"/>
      <c r="M89" s="1135"/>
    </row>
    <row r="90" spans="1:13" ht="15.75" thickBot="1" x14ac:dyDescent="0.3">
      <c r="A90" s="1270"/>
      <c r="B90" s="1270"/>
      <c r="C90" s="1270"/>
      <c r="D90" s="1252"/>
      <c r="E90" s="1253"/>
      <c r="F90" s="1136"/>
      <c r="G90" s="1137"/>
      <c r="H90" s="1137"/>
      <c r="I90" s="1137"/>
      <c r="J90" s="1137"/>
      <c r="K90" s="1137"/>
      <c r="L90" s="1137"/>
      <c r="M90" s="1138"/>
    </row>
    <row r="91" spans="1:13" x14ac:dyDescent="0.25">
      <c r="A91" s="1277" t="s">
        <v>937</v>
      </c>
      <c r="B91" s="1278"/>
      <c r="C91" s="1278"/>
      <c r="D91" s="1278"/>
      <c r="E91" s="1278"/>
      <c r="F91" s="1278"/>
      <c r="G91" s="1278"/>
      <c r="H91" s="1278"/>
      <c r="I91" s="1278"/>
      <c r="J91" s="1278"/>
      <c r="K91" s="1278"/>
      <c r="L91" s="1278"/>
      <c r="M91" s="1279"/>
    </row>
    <row r="92" spans="1:13" ht="15.75" thickBot="1" x14ac:dyDescent="0.3">
      <c r="A92" s="1280"/>
      <c r="B92" s="1281"/>
      <c r="C92" s="1281"/>
      <c r="D92" s="1281"/>
      <c r="E92" s="1281"/>
      <c r="F92" s="1281"/>
      <c r="G92" s="1281"/>
      <c r="H92" s="1281"/>
      <c r="I92" s="1281"/>
      <c r="J92" s="1281"/>
      <c r="K92" s="1281"/>
      <c r="L92" s="1281"/>
      <c r="M92" s="1282"/>
    </row>
    <row r="93" spans="1:13" ht="15.75" thickBot="1" x14ac:dyDescent="0.3">
      <c r="A93" s="293" t="s">
        <v>786</v>
      </c>
      <c r="B93" s="293" t="s">
        <v>129</v>
      </c>
      <c r="C93" s="293" t="s">
        <v>787</v>
      </c>
      <c r="D93" s="1283" t="s">
        <v>797</v>
      </c>
      <c r="E93" s="1285" t="s">
        <v>817</v>
      </c>
      <c r="F93" s="1285"/>
      <c r="G93" s="1285"/>
      <c r="H93" s="1285"/>
      <c r="I93" s="1285"/>
      <c r="J93" s="1285"/>
      <c r="K93" s="1285"/>
      <c r="L93" s="1285"/>
      <c r="M93" s="1286"/>
    </row>
    <row r="94" spans="1:13" ht="15.75" thickBot="1" x14ac:dyDescent="0.3">
      <c r="A94" s="392"/>
      <c r="B94" s="392"/>
      <c r="C94" s="392"/>
      <c r="D94" s="1284"/>
      <c r="E94" s="1287"/>
      <c r="F94" s="1287"/>
      <c r="G94" s="1287"/>
      <c r="H94" s="1287"/>
      <c r="I94" s="1287"/>
      <c r="J94" s="1287"/>
      <c r="K94" s="1287"/>
      <c r="L94" s="1287"/>
      <c r="M94" s="1288"/>
    </row>
    <row r="95" spans="1:13" ht="15.75" thickBot="1" x14ac:dyDescent="0.3">
      <c r="A95" s="293" t="s">
        <v>786</v>
      </c>
      <c r="B95" s="293" t="s">
        <v>129</v>
      </c>
      <c r="C95" s="293" t="s">
        <v>787</v>
      </c>
      <c r="D95" s="1283" t="s">
        <v>797</v>
      </c>
      <c r="E95" s="1285" t="s">
        <v>930</v>
      </c>
      <c r="F95" s="1285"/>
      <c r="G95" s="1285"/>
      <c r="H95" s="1285"/>
      <c r="I95" s="1285"/>
      <c r="J95" s="1285"/>
      <c r="K95" s="1285"/>
      <c r="L95" s="1285"/>
      <c r="M95" s="1286"/>
    </row>
    <row r="96" spans="1:13" ht="15.75" thickBot="1" x14ac:dyDescent="0.3">
      <c r="A96" s="392"/>
      <c r="B96" s="392"/>
      <c r="C96" s="392"/>
      <c r="D96" s="1284"/>
      <c r="E96" s="1287"/>
      <c r="F96" s="1287"/>
      <c r="G96" s="1287"/>
      <c r="H96" s="1287"/>
      <c r="I96" s="1287"/>
      <c r="J96" s="1287"/>
      <c r="K96" s="1287"/>
      <c r="L96" s="1287"/>
      <c r="M96" s="1288"/>
    </row>
    <row r="97" spans="1:13" ht="15.75" customHeight="1" thickBot="1" x14ac:dyDescent="0.3">
      <c r="A97" s="1120" t="s">
        <v>819</v>
      </c>
      <c r="B97" s="1121"/>
      <c r="C97" s="1121"/>
      <c r="D97" s="1121"/>
      <c r="E97" s="1121"/>
      <c r="F97" s="1121"/>
      <c r="G97" s="1121"/>
      <c r="H97" s="1121"/>
      <c r="I97" s="1121"/>
      <c r="J97" s="1121"/>
      <c r="K97" s="1121"/>
      <c r="L97" s="1121"/>
      <c r="M97" s="1122"/>
    </row>
    <row r="98" spans="1:13" ht="15" customHeight="1" x14ac:dyDescent="0.25">
      <c r="A98" s="1244" t="s">
        <v>889</v>
      </c>
      <c r="B98" s="1245"/>
      <c r="C98" s="1246"/>
      <c r="D98" s="1250" t="s">
        <v>24</v>
      </c>
      <c r="E98" s="1251"/>
      <c r="F98" s="1398"/>
      <c r="G98" s="1399"/>
      <c r="H98" s="1399"/>
      <c r="I98" s="1399"/>
      <c r="J98" s="1399"/>
      <c r="K98" s="1399"/>
      <c r="L98" s="1399"/>
      <c r="M98" s="1400"/>
    </row>
    <row r="99" spans="1:13" ht="15.75" thickBot="1" x14ac:dyDescent="0.3">
      <c r="A99" s="1247"/>
      <c r="B99" s="1248"/>
      <c r="C99" s="1249"/>
      <c r="D99" s="1252"/>
      <c r="E99" s="1253"/>
      <c r="F99" s="1401"/>
      <c r="G99" s="1402"/>
      <c r="H99" s="1402"/>
      <c r="I99" s="1402"/>
      <c r="J99" s="1402"/>
      <c r="K99" s="1402"/>
      <c r="L99" s="1402"/>
      <c r="M99" s="1403"/>
    </row>
    <row r="100" spans="1:13" ht="15.75" customHeight="1" thickBot="1" x14ac:dyDescent="0.3">
      <c r="A100" s="292" t="s">
        <v>786</v>
      </c>
      <c r="B100" s="292" t="s">
        <v>129</v>
      </c>
      <c r="C100" s="292" t="s">
        <v>787</v>
      </c>
      <c r="D100" s="1336" t="s">
        <v>820</v>
      </c>
      <c r="E100" s="1262" t="s">
        <v>951</v>
      </c>
      <c r="F100" s="1262"/>
      <c r="G100" s="1262"/>
      <c r="H100" s="1262"/>
      <c r="I100" s="1262"/>
      <c r="J100" s="1262"/>
      <c r="K100" s="1262"/>
      <c r="L100" s="1262"/>
      <c r="M100" s="1309"/>
    </row>
    <row r="101" spans="1:13" ht="30.75" customHeight="1" thickBot="1" x14ac:dyDescent="0.3">
      <c r="A101" s="392"/>
      <c r="B101" s="392"/>
      <c r="C101" s="392"/>
      <c r="D101" s="1337"/>
      <c r="E101" s="1263"/>
      <c r="F101" s="1263"/>
      <c r="G101" s="1263"/>
      <c r="H101" s="1263"/>
      <c r="I101" s="1263"/>
      <c r="J101" s="1263"/>
      <c r="K101" s="1263"/>
      <c r="L101" s="1263"/>
      <c r="M101" s="1311"/>
    </row>
    <row r="102" spans="1:13" ht="15" customHeight="1" thickBot="1" x14ac:dyDescent="0.3">
      <c r="A102" s="292" t="s">
        <v>786</v>
      </c>
      <c r="B102" s="292" t="s">
        <v>129</v>
      </c>
      <c r="C102" s="292" t="s">
        <v>787</v>
      </c>
      <c r="D102" s="1336" t="s">
        <v>821</v>
      </c>
      <c r="E102" s="1262" t="s">
        <v>942</v>
      </c>
      <c r="F102" s="1262"/>
      <c r="G102" s="1262"/>
      <c r="H102" s="1262"/>
      <c r="I102" s="1262"/>
      <c r="J102" s="1262"/>
      <c r="K102" s="1262"/>
      <c r="L102" s="1262"/>
      <c r="M102" s="1309"/>
    </row>
    <row r="103" spans="1:13" ht="51.75" customHeight="1" thickBot="1" x14ac:dyDescent="0.3">
      <c r="A103" s="392"/>
      <c r="B103" s="392"/>
      <c r="C103" s="392"/>
      <c r="D103" s="1337"/>
      <c r="E103" s="1263"/>
      <c r="F103" s="1263"/>
      <c r="G103" s="1263"/>
      <c r="H103" s="1263"/>
      <c r="I103" s="1263"/>
      <c r="J103" s="1263"/>
      <c r="K103" s="1263"/>
      <c r="L103" s="1263"/>
      <c r="M103" s="1311"/>
    </row>
    <row r="104" spans="1:13" ht="15.75" customHeight="1" thickBot="1" x14ac:dyDescent="0.3">
      <c r="A104" s="292" t="s">
        <v>786</v>
      </c>
      <c r="B104" s="292" t="s">
        <v>129</v>
      </c>
      <c r="C104" s="292" t="s">
        <v>787</v>
      </c>
      <c r="D104" s="1336" t="s">
        <v>822</v>
      </c>
      <c r="E104" s="1256" t="s">
        <v>823</v>
      </c>
      <c r="F104" s="1256"/>
      <c r="G104" s="1256"/>
      <c r="H104" s="1256"/>
      <c r="I104" s="1256"/>
      <c r="J104" s="1256"/>
      <c r="K104" s="1256"/>
      <c r="L104" s="1256"/>
      <c r="M104" s="1257"/>
    </row>
    <row r="105" spans="1:13" ht="21.75" customHeight="1" thickBot="1" x14ac:dyDescent="0.3">
      <c r="A105" s="392"/>
      <c r="B105" s="392"/>
      <c r="C105" s="392"/>
      <c r="D105" s="1337"/>
      <c r="E105" s="1258"/>
      <c r="F105" s="1258"/>
      <c r="G105" s="1258"/>
      <c r="H105" s="1258"/>
      <c r="I105" s="1258"/>
      <c r="J105" s="1258"/>
      <c r="K105" s="1258"/>
      <c r="L105" s="1258"/>
      <c r="M105" s="1259"/>
    </row>
    <row r="106" spans="1:13" ht="15.75" customHeight="1" thickBot="1" x14ac:dyDescent="0.3">
      <c r="A106" s="292" t="s">
        <v>786</v>
      </c>
      <c r="B106" s="292" t="s">
        <v>129</v>
      </c>
      <c r="C106" s="292" t="s">
        <v>787</v>
      </c>
      <c r="D106" s="1336" t="s">
        <v>890</v>
      </c>
      <c r="E106" s="1256" t="s">
        <v>891</v>
      </c>
      <c r="F106" s="1256"/>
      <c r="G106" s="1256"/>
      <c r="H106" s="1256"/>
      <c r="I106" s="1256"/>
      <c r="J106" s="1256"/>
      <c r="K106" s="1256"/>
      <c r="L106" s="1256"/>
      <c r="M106" s="1257"/>
    </row>
    <row r="107" spans="1:13" ht="33.75" customHeight="1" thickBot="1" x14ac:dyDescent="0.3">
      <c r="A107" s="392"/>
      <c r="B107" s="392"/>
      <c r="C107" s="392"/>
      <c r="D107" s="1337"/>
      <c r="E107" s="1258"/>
      <c r="F107" s="1258"/>
      <c r="G107" s="1258"/>
      <c r="H107" s="1258"/>
      <c r="I107" s="1258"/>
      <c r="J107" s="1258"/>
      <c r="K107" s="1258"/>
      <c r="L107" s="1258"/>
      <c r="M107" s="1259"/>
    </row>
    <row r="108" spans="1:13" ht="15.75" customHeight="1" thickBot="1" x14ac:dyDescent="0.3">
      <c r="A108" s="1107" t="s">
        <v>825</v>
      </c>
      <c r="B108" s="1108"/>
      <c r="C108" s="1108"/>
      <c r="D108" s="1108"/>
      <c r="E108" s="1108"/>
      <c r="F108" s="1108"/>
      <c r="G108" s="1108"/>
      <c r="H108" s="1108"/>
      <c r="I108" s="1108"/>
      <c r="J108" s="1108"/>
      <c r="K108" s="1108"/>
      <c r="L108" s="1108"/>
      <c r="M108" s="1109"/>
    </row>
    <row r="109" spans="1:13" ht="20.100000000000001" customHeight="1" thickBot="1" x14ac:dyDescent="0.3">
      <c r="A109" s="1232" t="s">
        <v>1023</v>
      </c>
      <c r="B109" s="1233"/>
      <c r="C109" s="450"/>
      <c r="D109" s="450"/>
      <c r="E109" s="450"/>
      <c r="F109" s="450"/>
      <c r="G109" s="450"/>
      <c r="H109" s="450"/>
      <c r="I109" s="450"/>
      <c r="J109" s="450"/>
      <c r="K109" s="453" t="s">
        <v>1022</v>
      </c>
      <c r="L109" s="1234"/>
      <c r="M109" s="1235"/>
    </row>
  </sheetData>
  <mergeCells count="128">
    <mergeCell ref="A109:B109"/>
    <mergeCell ref="L109:M109"/>
    <mergeCell ref="A5:I5"/>
    <mergeCell ref="J5:K5"/>
    <mergeCell ref="L5:M5"/>
    <mergeCell ref="A6:I6"/>
    <mergeCell ref="J6:K6"/>
    <mergeCell ref="L6:M6"/>
    <mergeCell ref="A1:M1"/>
    <mergeCell ref="B2:C2"/>
    <mergeCell ref="D2:F2"/>
    <mergeCell ref="G2:M2"/>
    <mergeCell ref="A3:M3"/>
    <mergeCell ref="A4:I4"/>
    <mergeCell ref="J4:K4"/>
    <mergeCell ref="L4:M4"/>
    <mergeCell ref="A9:I9"/>
    <mergeCell ref="J9:K9"/>
    <mergeCell ref="L9:M9"/>
    <mergeCell ref="A10:I10"/>
    <mergeCell ref="J10:K10"/>
    <mergeCell ref="L10:M10"/>
    <mergeCell ref="A7:I7"/>
    <mergeCell ref="J7:K7"/>
    <mergeCell ref="L7:M7"/>
    <mergeCell ref="A8:I8"/>
    <mergeCell ref="J8:K8"/>
    <mergeCell ref="L8:M8"/>
    <mergeCell ref="D18:M19"/>
    <mergeCell ref="A20:M20"/>
    <mergeCell ref="A21:C22"/>
    <mergeCell ref="D21:E22"/>
    <mergeCell ref="F21:M22"/>
    <mergeCell ref="D23:M24"/>
    <mergeCell ref="A11:M11"/>
    <mergeCell ref="A12:M14"/>
    <mergeCell ref="A15:M15"/>
    <mergeCell ref="A16:C17"/>
    <mergeCell ref="D16:E17"/>
    <mergeCell ref="F16:M17"/>
    <mergeCell ref="A25:M25"/>
    <mergeCell ref="A26:C27"/>
    <mergeCell ref="D26:E27"/>
    <mergeCell ref="F26:M27"/>
    <mergeCell ref="D28:M29"/>
    <mergeCell ref="A30:A31"/>
    <mergeCell ref="B30:B31"/>
    <mergeCell ref="C30:C31"/>
    <mergeCell ref="D30:M33"/>
    <mergeCell ref="A32:A33"/>
    <mergeCell ref="D37:M38"/>
    <mergeCell ref="D39:M40"/>
    <mergeCell ref="D41:M42"/>
    <mergeCell ref="A43:M43"/>
    <mergeCell ref="A44:C45"/>
    <mergeCell ref="D44:E45"/>
    <mergeCell ref="F44:M45"/>
    <mergeCell ref="B32:B33"/>
    <mergeCell ref="C32:C33"/>
    <mergeCell ref="A34:M34"/>
    <mergeCell ref="A35:C36"/>
    <mergeCell ref="D35:E36"/>
    <mergeCell ref="F35:M36"/>
    <mergeCell ref="D53:M53"/>
    <mergeCell ref="D55:M55"/>
    <mergeCell ref="B56:M56"/>
    <mergeCell ref="D58:M58"/>
    <mergeCell ref="D60:M60"/>
    <mergeCell ref="D62:M62"/>
    <mergeCell ref="D46:M47"/>
    <mergeCell ref="A48:M48"/>
    <mergeCell ref="A49:C50"/>
    <mergeCell ref="D49:E50"/>
    <mergeCell ref="F49:M50"/>
    <mergeCell ref="B51:C51"/>
    <mergeCell ref="D51:M51"/>
    <mergeCell ref="A69:M69"/>
    <mergeCell ref="A70:C71"/>
    <mergeCell ref="D70:E71"/>
    <mergeCell ref="F70:M71"/>
    <mergeCell ref="D72:M73"/>
    <mergeCell ref="D74:M75"/>
    <mergeCell ref="A63:C64"/>
    <mergeCell ref="D63:E64"/>
    <mergeCell ref="F63:M64"/>
    <mergeCell ref="D65:D66"/>
    <mergeCell ref="E65:M66"/>
    <mergeCell ref="D67:D68"/>
    <mergeCell ref="E67:M68"/>
    <mergeCell ref="D82:D83"/>
    <mergeCell ref="E82:G83"/>
    <mergeCell ref="H82:M83"/>
    <mergeCell ref="D84:D85"/>
    <mergeCell ref="E84:K85"/>
    <mergeCell ref="L84:M85"/>
    <mergeCell ref="A76:M76"/>
    <mergeCell ref="A77:M77"/>
    <mergeCell ref="A78:C79"/>
    <mergeCell ref="D78:E79"/>
    <mergeCell ref="F78:M79"/>
    <mergeCell ref="D80:D81"/>
    <mergeCell ref="E80:G81"/>
    <mergeCell ref="H80:M81"/>
    <mergeCell ref="A91:M92"/>
    <mergeCell ref="D93:D94"/>
    <mergeCell ref="E93:M94"/>
    <mergeCell ref="D95:D96"/>
    <mergeCell ref="E95:M96"/>
    <mergeCell ref="A97:M97"/>
    <mergeCell ref="D86:D87"/>
    <mergeCell ref="E86:K87"/>
    <mergeCell ref="L86:M87"/>
    <mergeCell ref="A88:M88"/>
    <mergeCell ref="A89:C90"/>
    <mergeCell ref="D89:E90"/>
    <mergeCell ref="F89:M90"/>
    <mergeCell ref="D104:D105"/>
    <mergeCell ref="E104:M105"/>
    <mergeCell ref="D106:D107"/>
    <mergeCell ref="E106:M107"/>
    <mergeCell ref="A108:M108"/>
    <mergeCell ref="A98:C99"/>
    <mergeCell ref="D98:E99"/>
    <mergeCell ref="F98:M99"/>
    <mergeCell ref="D100:D101"/>
    <mergeCell ref="E100:M101"/>
    <mergeCell ref="D102:D103"/>
    <mergeCell ref="E102:M103"/>
  </mergeCells>
  <dataValidations count="5">
    <dataValidation allowBlank="1" showErrorMessage="1" promptTitle="2.-Mandatory Light Emitting" prompt="Enter the cost(s) associated LED cost(s) listed on Work Order. " sqref="A21:C22" xr:uid="{00000000-0002-0000-1100-000000000000}"/>
    <dataValidation allowBlank="1" showErrorMessage="1" promptTitle="1.-Mandatory- Health &amp; Safety " prompt="Enter the cost(s) associated with H&amp;S amount listed on Work Order. " sqref="A16:C17" xr:uid="{00000000-0002-0000-1100-000001000000}"/>
    <dataValidation allowBlank="1" showInputMessage="1" showErrorMessage="1" promptTitle="1. Mandatory-H&amp;S Items" prompt="Enter the cost(s) associated with H&amp;S amount listed on Work Order. " sqref="D16 D21 D26 D35 D44 D49 D63 D70 D78 D89 D98" xr:uid="{00000000-0002-0000-1100-000002000000}"/>
    <dataValidation allowBlank="1" showErrorMessage="1" promptTitle="1. Mandatory-H&amp;S Items" prompt="Enter the cost(s) associated with H&amp;S amount listed on Work Order. " sqref="F16:M17 F21:M22 F26:M27 F35:M36 F44:M45 F49:M50 F63:M64 F70:M71 F78:M79 F89:M90 F98:M99" xr:uid="{00000000-0002-0000-1100-000003000000}"/>
    <dataValidation allowBlank="1" showErrorMessage="1" sqref="A26:C27 A35:C36 A44:C45 A49:C50 A63:C64 A70:C71 A78:C79 A89:C90 A98:C99" xr:uid="{00000000-0002-0000-1100-000004000000}"/>
  </dataValidations>
  <hyperlinks>
    <hyperlink ref="D53" r:id="rId1" display="Attic Floors- Unconditoned Attic SWS " xr:uid="{00000000-0004-0000-1100-000000000000}"/>
    <hyperlink ref="D55" r:id="rId2" display="Attic Floors- Unconditoned Attic SWS " xr:uid="{00000000-0004-0000-1100-000001000000}"/>
    <hyperlink ref="D58" r:id="rId3" display="○ Attic Floors- Unconditoned Attic SWS " xr:uid="{00000000-0004-0000-1100-000002000000}"/>
    <hyperlink ref="D62" r:id="rId4" display="            ○ Attic Knee Walls SWS" xr:uid="{00000000-0004-0000-1100-000003000000}"/>
    <hyperlink ref="H80" r:id="rId5" xr:uid="{00000000-0004-0000-1100-000004000000}"/>
    <hyperlink ref="H82" r:id="rId6" xr:uid="{00000000-0004-0000-1100-000005000000}"/>
    <hyperlink ref="A20:M20" r:id="rId7" display="○WPN 22-7" xr:uid="{00000000-0004-0000-1100-000006000000}"/>
    <hyperlink ref="D53:M53" r:id="rId8" display=" ○ Attic Floors- Unconditoned Attic SWS " xr:uid="{00000000-0004-0000-1100-000007000000}"/>
    <hyperlink ref="D55:M55" r:id="rId9" display="○ Attic Floors- Unconditoned Attic SWS " xr:uid="{00000000-0004-0000-1100-000008000000}"/>
    <hyperlink ref="D60:H60" r:id="rId10" display="            ○ Inaccessible Ceilings- Dense Pack SWS  " xr:uid="{00000000-0004-0000-1100-000009000000}"/>
    <hyperlink ref="A25:M25" r:id="rId11" display="○ Lighting Replacement SWS" xr:uid="{00000000-0004-0000-1100-00000A000000}"/>
    <hyperlink ref="A34:M34" r:id="rId12" display="○ Air sealing SWS" xr:uid="{00000000-0004-0000-1100-00000B000000}"/>
    <hyperlink ref="A43:M43" r:id="rId13" display="○ Duct sealing SWS" xr:uid="{00000000-0004-0000-1100-00000C000000}"/>
    <hyperlink ref="A48:M48" r:id="rId14" display="○ General Duct Insulation SWS" xr:uid="{00000000-0004-0000-1100-00000D000000}"/>
    <hyperlink ref="A69:M69" r:id="rId15" display="○ Dense Pack Insulation SWS" xr:uid="{00000000-0004-0000-1100-00000E000000}"/>
    <hyperlink ref="A76:M76" r:id="rId16" display="○ Floors SWS" xr:uid="{00000000-0004-0000-1100-00000F000000}"/>
    <hyperlink ref="A77:M77" r:id="rId17" display="○ Ground Vapor Retarders SWS" xr:uid="{00000000-0004-0000-1100-000010000000}"/>
    <hyperlink ref="A97:M97" r:id="rId18" display="○ Refrigerator Replacement SWS " xr:uid="{00000000-0004-0000-1100-000011000000}"/>
    <hyperlink ref="A108:M108" r:id="rId19" display="○ Heating &amp; Cooling: Equipment Installation SWS" xr:uid="{00000000-0004-0000-1100-000012000000}"/>
    <hyperlink ref="L84:M85" r:id="rId20" display="Tank Insulation SWS " xr:uid="{00000000-0004-0000-1100-000013000000}"/>
    <hyperlink ref="L86:M87" r:id="rId21" display="Pipe Insulation SWS" xr:uid="{00000000-0004-0000-1100-000014000000}"/>
  </hyperlinks>
  <pageMargins left="0.7" right="0.7" top="0.75" bottom="0.75" header="0.3" footer="0.3"/>
  <pageSetup scale="69" orientation="portrait" horizontalDpi="300" r:id="rId22"/>
  <rowBreaks count="1" manualBreakCount="1">
    <brk id="62" max="16383" man="1"/>
  </rowBreaks>
  <drawing r:id="rId23"/>
  <legacyDrawing r:id="rId24"/>
  <mc:AlternateContent xmlns:mc="http://schemas.openxmlformats.org/markup-compatibility/2006">
    <mc:Choice Requires="x14">
      <controls>
        <mc:AlternateContent xmlns:mc="http://schemas.openxmlformats.org/markup-compatibility/2006">
          <mc:Choice Requires="x14">
            <control shapeId="47105" r:id="rId25" name="Check Box 1">
              <controlPr defaultSize="0" autoFill="0" autoLine="0" autoPict="0">
                <anchor moveWithCells="1">
                  <from>
                    <xdr:col>10</xdr:col>
                    <xdr:colOff>38100</xdr:colOff>
                    <xdr:row>3</xdr:row>
                    <xdr:rowOff>409575</xdr:rowOff>
                  </from>
                  <to>
                    <xdr:col>10</xdr:col>
                    <xdr:colOff>752475</xdr:colOff>
                    <xdr:row>4</xdr:row>
                    <xdr:rowOff>228600</xdr:rowOff>
                  </to>
                </anchor>
              </controlPr>
            </control>
          </mc:Choice>
        </mc:AlternateContent>
        <mc:AlternateContent xmlns:mc="http://schemas.openxmlformats.org/markup-compatibility/2006">
          <mc:Choice Requires="x14">
            <control shapeId="47106" r:id="rId26" name="Check Box 2">
              <controlPr defaultSize="0" autoFill="0" autoLine="0" autoPict="0">
                <anchor moveWithCells="1">
                  <from>
                    <xdr:col>12</xdr:col>
                    <xdr:colOff>28575</xdr:colOff>
                    <xdr:row>3</xdr:row>
                    <xdr:rowOff>419100</xdr:rowOff>
                  </from>
                  <to>
                    <xdr:col>12</xdr:col>
                    <xdr:colOff>752475</xdr:colOff>
                    <xdr:row>5</xdr:row>
                    <xdr:rowOff>0</xdr:rowOff>
                  </to>
                </anchor>
              </controlPr>
            </control>
          </mc:Choice>
        </mc:AlternateContent>
        <mc:AlternateContent xmlns:mc="http://schemas.openxmlformats.org/markup-compatibility/2006">
          <mc:Choice Requires="x14">
            <control shapeId="47107" r:id="rId27" name="Check Box 3">
              <controlPr defaultSize="0" autoFill="0" autoLine="0" autoPict="0">
                <anchor moveWithCells="1">
                  <from>
                    <xdr:col>10</xdr:col>
                    <xdr:colOff>28575</xdr:colOff>
                    <xdr:row>5</xdr:row>
                    <xdr:rowOff>0</xdr:rowOff>
                  </from>
                  <to>
                    <xdr:col>10</xdr:col>
                    <xdr:colOff>752475</xdr:colOff>
                    <xdr:row>6</xdr:row>
                    <xdr:rowOff>28575</xdr:rowOff>
                  </to>
                </anchor>
              </controlPr>
            </control>
          </mc:Choice>
        </mc:AlternateContent>
        <mc:AlternateContent xmlns:mc="http://schemas.openxmlformats.org/markup-compatibility/2006">
          <mc:Choice Requires="x14">
            <control shapeId="47108" r:id="rId28" name="Check Box 4">
              <controlPr defaultSize="0" autoFill="0" autoLine="0" autoPict="0">
                <anchor moveWithCells="1">
                  <from>
                    <xdr:col>12</xdr:col>
                    <xdr:colOff>28575</xdr:colOff>
                    <xdr:row>4</xdr:row>
                    <xdr:rowOff>228600</xdr:rowOff>
                  </from>
                  <to>
                    <xdr:col>12</xdr:col>
                    <xdr:colOff>752475</xdr:colOff>
                    <xdr:row>6</xdr:row>
                    <xdr:rowOff>28575</xdr:rowOff>
                  </to>
                </anchor>
              </controlPr>
            </control>
          </mc:Choice>
        </mc:AlternateContent>
        <mc:AlternateContent xmlns:mc="http://schemas.openxmlformats.org/markup-compatibility/2006">
          <mc:Choice Requires="x14">
            <control shapeId="47109" r:id="rId29" name="Check Box 5">
              <controlPr defaultSize="0" autoFill="0" autoLine="0" autoPict="0">
                <anchor moveWithCells="1">
                  <from>
                    <xdr:col>10</xdr:col>
                    <xdr:colOff>28575</xdr:colOff>
                    <xdr:row>6</xdr:row>
                    <xdr:rowOff>9525</xdr:rowOff>
                  </from>
                  <to>
                    <xdr:col>10</xdr:col>
                    <xdr:colOff>752475</xdr:colOff>
                    <xdr:row>7</xdr:row>
                    <xdr:rowOff>28575</xdr:rowOff>
                  </to>
                </anchor>
              </controlPr>
            </control>
          </mc:Choice>
        </mc:AlternateContent>
        <mc:AlternateContent xmlns:mc="http://schemas.openxmlformats.org/markup-compatibility/2006">
          <mc:Choice Requires="x14">
            <control shapeId="47110" r:id="rId30" name="Check Box 6">
              <controlPr defaultSize="0" autoFill="0" autoLine="0" autoPict="0">
                <anchor moveWithCells="1">
                  <from>
                    <xdr:col>12</xdr:col>
                    <xdr:colOff>28575</xdr:colOff>
                    <xdr:row>5</xdr:row>
                    <xdr:rowOff>228600</xdr:rowOff>
                  </from>
                  <to>
                    <xdr:col>12</xdr:col>
                    <xdr:colOff>752475</xdr:colOff>
                    <xdr:row>7</xdr:row>
                    <xdr:rowOff>9525</xdr:rowOff>
                  </to>
                </anchor>
              </controlPr>
            </control>
          </mc:Choice>
        </mc:AlternateContent>
        <mc:AlternateContent xmlns:mc="http://schemas.openxmlformats.org/markup-compatibility/2006">
          <mc:Choice Requires="x14">
            <control shapeId="47111" r:id="rId31" name="Check Box 7">
              <controlPr defaultSize="0" autoFill="0" autoLine="0" autoPict="0">
                <anchor moveWithCells="1">
                  <from>
                    <xdr:col>10</xdr:col>
                    <xdr:colOff>28575</xdr:colOff>
                    <xdr:row>6</xdr:row>
                    <xdr:rowOff>228600</xdr:rowOff>
                  </from>
                  <to>
                    <xdr:col>10</xdr:col>
                    <xdr:colOff>733425</xdr:colOff>
                    <xdr:row>8</xdr:row>
                    <xdr:rowOff>9525</xdr:rowOff>
                  </to>
                </anchor>
              </controlPr>
            </control>
          </mc:Choice>
        </mc:AlternateContent>
        <mc:AlternateContent xmlns:mc="http://schemas.openxmlformats.org/markup-compatibility/2006">
          <mc:Choice Requires="x14">
            <control shapeId="47112" r:id="rId32" name="Check Box 8">
              <controlPr defaultSize="0" autoFill="0" autoLine="0" autoPict="0">
                <anchor moveWithCells="1">
                  <from>
                    <xdr:col>12</xdr:col>
                    <xdr:colOff>28575</xdr:colOff>
                    <xdr:row>6</xdr:row>
                    <xdr:rowOff>219075</xdr:rowOff>
                  </from>
                  <to>
                    <xdr:col>12</xdr:col>
                    <xdr:colOff>752475</xdr:colOff>
                    <xdr:row>8</xdr:row>
                    <xdr:rowOff>0</xdr:rowOff>
                  </to>
                </anchor>
              </controlPr>
            </control>
          </mc:Choice>
        </mc:AlternateContent>
        <mc:AlternateContent xmlns:mc="http://schemas.openxmlformats.org/markup-compatibility/2006">
          <mc:Choice Requires="x14">
            <control shapeId="47113" r:id="rId33" name="Check Box 9">
              <controlPr defaultSize="0" autoFill="0" autoLine="0" autoPict="0">
                <anchor moveWithCells="1">
                  <from>
                    <xdr:col>10</xdr:col>
                    <xdr:colOff>28575</xdr:colOff>
                    <xdr:row>7</xdr:row>
                    <xdr:rowOff>219075</xdr:rowOff>
                  </from>
                  <to>
                    <xdr:col>10</xdr:col>
                    <xdr:colOff>733425</xdr:colOff>
                    <xdr:row>9</xdr:row>
                    <xdr:rowOff>0</xdr:rowOff>
                  </to>
                </anchor>
              </controlPr>
            </control>
          </mc:Choice>
        </mc:AlternateContent>
        <mc:AlternateContent xmlns:mc="http://schemas.openxmlformats.org/markup-compatibility/2006">
          <mc:Choice Requires="x14">
            <control shapeId="47114" r:id="rId34" name="Check Box 10">
              <controlPr defaultSize="0" autoFill="0" autoLine="0" autoPict="0">
                <anchor moveWithCells="1">
                  <from>
                    <xdr:col>12</xdr:col>
                    <xdr:colOff>28575</xdr:colOff>
                    <xdr:row>7</xdr:row>
                    <xdr:rowOff>219075</xdr:rowOff>
                  </from>
                  <to>
                    <xdr:col>12</xdr:col>
                    <xdr:colOff>752475</xdr:colOff>
                    <xdr:row>9</xdr:row>
                    <xdr:rowOff>9525</xdr:rowOff>
                  </to>
                </anchor>
              </controlPr>
            </control>
          </mc:Choice>
        </mc:AlternateContent>
        <mc:AlternateContent xmlns:mc="http://schemas.openxmlformats.org/markup-compatibility/2006">
          <mc:Choice Requires="x14">
            <control shapeId="47115" r:id="rId35" name="Check Box 11">
              <controlPr defaultSize="0" autoFill="0" autoLine="0" autoPict="0">
                <anchor moveWithCells="1">
                  <from>
                    <xdr:col>10</xdr:col>
                    <xdr:colOff>28575</xdr:colOff>
                    <xdr:row>8</xdr:row>
                    <xdr:rowOff>228600</xdr:rowOff>
                  </from>
                  <to>
                    <xdr:col>10</xdr:col>
                    <xdr:colOff>752475</xdr:colOff>
                    <xdr:row>10</xdr:row>
                    <xdr:rowOff>28575</xdr:rowOff>
                  </to>
                </anchor>
              </controlPr>
            </control>
          </mc:Choice>
        </mc:AlternateContent>
        <mc:AlternateContent xmlns:mc="http://schemas.openxmlformats.org/markup-compatibility/2006">
          <mc:Choice Requires="x14">
            <control shapeId="47116" r:id="rId36" name="Check Box 12">
              <controlPr defaultSize="0" autoFill="0" autoLine="0" autoPict="0">
                <anchor moveWithCells="1">
                  <from>
                    <xdr:col>12</xdr:col>
                    <xdr:colOff>28575</xdr:colOff>
                    <xdr:row>9</xdr:row>
                    <xdr:rowOff>0</xdr:rowOff>
                  </from>
                  <to>
                    <xdr:col>12</xdr:col>
                    <xdr:colOff>752475</xdr:colOff>
                    <xdr:row>10</xdr:row>
                    <xdr:rowOff>28575</xdr:rowOff>
                  </to>
                </anchor>
              </controlPr>
            </control>
          </mc:Choice>
        </mc:AlternateContent>
        <mc:AlternateContent xmlns:mc="http://schemas.openxmlformats.org/markup-compatibility/2006">
          <mc:Choice Requires="x14">
            <control shapeId="47117" r:id="rId37" name="Check Box 13">
              <controlPr defaultSize="0" autoFill="0" autoLine="0" autoPict="0">
                <anchor moveWithCells="1">
                  <from>
                    <xdr:col>0</xdr:col>
                    <xdr:colOff>180975</xdr:colOff>
                    <xdr:row>31</xdr:row>
                    <xdr:rowOff>66675</xdr:rowOff>
                  </from>
                  <to>
                    <xdr:col>0</xdr:col>
                    <xdr:colOff>485775</xdr:colOff>
                    <xdr:row>32</xdr:row>
                    <xdr:rowOff>142875</xdr:rowOff>
                  </to>
                </anchor>
              </controlPr>
            </control>
          </mc:Choice>
        </mc:AlternateContent>
        <mc:AlternateContent xmlns:mc="http://schemas.openxmlformats.org/markup-compatibility/2006">
          <mc:Choice Requires="x14">
            <control shapeId="47118" r:id="rId38" name="Check Box 14">
              <controlPr defaultSize="0" autoFill="0" autoLine="0" autoPict="0">
                <anchor moveWithCells="1">
                  <from>
                    <xdr:col>2</xdr:col>
                    <xdr:colOff>190500</xdr:colOff>
                    <xdr:row>31</xdr:row>
                    <xdr:rowOff>104775</xdr:rowOff>
                  </from>
                  <to>
                    <xdr:col>3</xdr:col>
                    <xdr:colOff>28575</xdr:colOff>
                    <xdr:row>32</xdr:row>
                    <xdr:rowOff>142875</xdr:rowOff>
                  </to>
                </anchor>
              </controlPr>
            </control>
          </mc:Choice>
        </mc:AlternateContent>
        <mc:AlternateContent xmlns:mc="http://schemas.openxmlformats.org/markup-compatibility/2006">
          <mc:Choice Requires="x14">
            <control shapeId="47119" r:id="rId39" name="Check Box 15">
              <controlPr defaultSize="0" autoFill="0" autoLine="0" autoPict="0">
                <anchor moveWithCells="1">
                  <from>
                    <xdr:col>1</xdr:col>
                    <xdr:colOff>200025</xdr:colOff>
                    <xdr:row>31</xdr:row>
                    <xdr:rowOff>76200</xdr:rowOff>
                  </from>
                  <to>
                    <xdr:col>1</xdr:col>
                    <xdr:colOff>428625</xdr:colOff>
                    <xdr:row>32</xdr:row>
                    <xdr:rowOff>104775</xdr:rowOff>
                  </to>
                </anchor>
              </controlPr>
            </control>
          </mc:Choice>
        </mc:AlternateContent>
        <mc:AlternateContent xmlns:mc="http://schemas.openxmlformats.org/markup-compatibility/2006">
          <mc:Choice Requires="x14">
            <control shapeId="47120" r:id="rId40" name="Check Box 16">
              <controlPr defaultSize="0" autoFill="0" autoLine="0" autoPict="0">
                <anchor moveWithCells="1">
                  <from>
                    <xdr:col>0</xdr:col>
                    <xdr:colOff>180975</xdr:colOff>
                    <xdr:row>38</xdr:row>
                    <xdr:rowOff>180975</xdr:rowOff>
                  </from>
                  <to>
                    <xdr:col>1</xdr:col>
                    <xdr:colOff>38100</xdr:colOff>
                    <xdr:row>40</xdr:row>
                    <xdr:rowOff>28575</xdr:rowOff>
                  </to>
                </anchor>
              </controlPr>
            </control>
          </mc:Choice>
        </mc:AlternateContent>
        <mc:AlternateContent xmlns:mc="http://schemas.openxmlformats.org/markup-compatibility/2006">
          <mc:Choice Requires="x14">
            <control shapeId="47121" r:id="rId41" name="Check Box 17">
              <controlPr defaultSize="0" autoFill="0" autoLine="0" autoPict="0">
                <anchor moveWithCells="1">
                  <from>
                    <xdr:col>2</xdr:col>
                    <xdr:colOff>190500</xdr:colOff>
                    <xdr:row>39</xdr:row>
                    <xdr:rowOff>0</xdr:rowOff>
                  </from>
                  <to>
                    <xdr:col>3</xdr:col>
                    <xdr:colOff>114300</xdr:colOff>
                    <xdr:row>40</xdr:row>
                    <xdr:rowOff>28575</xdr:rowOff>
                  </to>
                </anchor>
              </controlPr>
            </control>
          </mc:Choice>
        </mc:AlternateContent>
        <mc:AlternateContent xmlns:mc="http://schemas.openxmlformats.org/markup-compatibility/2006">
          <mc:Choice Requires="x14">
            <control shapeId="47122" r:id="rId42" name="Check Box 18">
              <controlPr defaultSize="0" autoFill="0" autoLine="0" autoPict="0">
                <anchor moveWithCells="1">
                  <from>
                    <xdr:col>1</xdr:col>
                    <xdr:colOff>200025</xdr:colOff>
                    <xdr:row>38</xdr:row>
                    <xdr:rowOff>190500</xdr:rowOff>
                  </from>
                  <to>
                    <xdr:col>2</xdr:col>
                    <xdr:colOff>104775</xdr:colOff>
                    <xdr:row>40</xdr:row>
                    <xdr:rowOff>0</xdr:rowOff>
                  </to>
                </anchor>
              </controlPr>
            </control>
          </mc:Choice>
        </mc:AlternateContent>
        <mc:AlternateContent xmlns:mc="http://schemas.openxmlformats.org/markup-compatibility/2006">
          <mc:Choice Requires="x14">
            <control shapeId="47123" r:id="rId43" name="Check Box 19">
              <controlPr defaultSize="0" autoFill="0" autoLine="0" autoPict="0">
                <anchor moveWithCells="1">
                  <from>
                    <xdr:col>0</xdr:col>
                    <xdr:colOff>190500</xdr:colOff>
                    <xdr:row>41</xdr:row>
                    <xdr:rowOff>28575</xdr:rowOff>
                  </from>
                  <to>
                    <xdr:col>1</xdr:col>
                    <xdr:colOff>28575</xdr:colOff>
                    <xdr:row>41</xdr:row>
                    <xdr:rowOff>152400</xdr:rowOff>
                  </to>
                </anchor>
              </controlPr>
            </control>
          </mc:Choice>
        </mc:AlternateContent>
        <mc:AlternateContent xmlns:mc="http://schemas.openxmlformats.org/markup-compatibility/2006">
          <mc:Choice Requires="x14">
            <control shapeId="47124" r:id="rId44" name="Check Box 20">
              <controlPr defaultSize="0" autoFill="0" autoLine="0" autoPict="0">
                <anchor moveWithCells="1">
                  <from>
                    <xdr:col>2</xdr:col>
                    <xdr:colOff>190500</xdr:colOff>
                    <xdr:row>41</xdr:row>
                    <xdr:rowOff>0</xdr:rowOff>
                  </from>
                  <to>
                    <xdr:col>3</xdr:col>
                    <xdr:colOff>85725</xdr:colOff>
                    <xdr:row>42</xdr:row>
                    <xdr:rowOff>28575</xdr:rowOff>
                  </to>
                </anchor>
              </controlPr>
            </control>
          </mc:Choice>
        </mc:AlternateContent>
        <mc:AlternateContent xmlns:mc="http://schemas.openxmlformats.org/markup-compatibility/2006">
          <mc:Choice Requires="x14">
            <control shapeId="47125" r:id="rId45" name="Check Box 21">
              <controlPr defaultSize="0" autoFill="0" autoLine="0" autoPict="0">
                <anchor moveWithCells="1">
                  <from>
                    <xdr:col>1</xdr:col>
                    <xdr:colOff>219075</xdr:colOff>
                    <xdr:row>40</xdr:row>
                    <xdr:rowOff>180975</xdr:rowOff>
                  </from>
                  <to>
                    <xdr:col>2</xdr:col>
                    <xdr:colOff>104775</xdr:colOff>
                    <xdr:row>42</xdr:row>
                    <xdr:rowOff>28575</xdr:rowOff>
                  </to>
                </anchor>
              </controlPr>
            </control>
          </mc:Choice>
        </mc:AlternateContent>
        <mc:AlternateContent xmlns:mc="http://schemas.openxmlformats.org/markup-compatibility/2006">
          <mc:Choice Requires="x14">
            <control shapeId="47126" r:id="rId46" name="Check Box 22">
              <controlPr defaultSize="0" autoFill="0" autoLine="0" autoPict="0">
                <anchor moveWithCells="1">
                  <from>
                    <xdr:col>0</xdr:col>
                    <xdr:colOff>180975</xdr:colOff>
                    <xdr:row>17</xdr:row>
                    <xdr:rowOff>180975</xdr:rowOff>
                  </from>
                  <to>
                    <xdr:col>1</xdr:col>
                    <xdr:colOff>257175</xdr:colOff>
                    <xdr:row>19</xdr:row>
                    <xdr:rowOff>38100</xdr:rowOff>
                  </to>
                </anchor>
              </controlPr>
            </control>
          </mc:Choice>
        </mc:AlternateContent>
        <mc:AlternateContent xmlns:mc="http://schemas.openxmlformats.org/markup-compatibility/2006">
          <mc:Choice Requires="x14">
            <control shapeId="47127" r:id="rId47" name="Check Box 23">
              <controlPr defaultSize="0" autoFill="0" autoLine="0" autoPict="0">
                <anchor moveWithCells="1">
                  <from>
                    <xdr:col>1</xdr:col>
                    <xdr:colOff>190500</xdr:colOff>
                    <xdr:row>17</xdr:row>
                    <xdr:rowOff>190500</xdr:rowOff>
                  </from>
                  <to>
                    <xdr:col>2</xdr:col>
                    <xdr:colOff>104775</xdr:colOff>
                    <xdr:row>19</xdr:row>
                    <xdr:rowOff>28575</xdr:rowOff>
                  </to>
                </anchor>
              </controlPr>
            </control>
          </mc:Choice>
        </mc:AlternateContent>
        <mc:AlternateContent xmlns:mc="http://schemas.openxmlformats.org/markup-compatibility/2006">
          <mc:Choice Requires="x14">
            <control shapeId="47128" r:id="rId48" name="Check Box 24">
              <controlPr defaultSize="0" autoFill="0" autoLine="0" autoPict="0">
                <anchor moveWithCells="1">
                  <from>
                    <xdr:col>2</xdr:col>
                    <xdr:colOff>180975</xdr:colOff>
                    <xdr:row>17</xdr:row>
                    <xdr:rowOff>180975</xdr:rowOff>
                  </from>
                  <to>
                    <xdr:col>3</xdr:col>
                    <xdr:colOff>257175</xdr:colOff>
                    <xdr:row>19</xdr:row>
                    <xdr:rowOff>38100</xdr:rowOff>
                  </to>
                </anchor>
              </controlPr>
            </control>
          </mc:Choice>
        </mc:AlternateContent>
        <mc:AlternateContent xmlns:mc="http://schemas.openxmlformats.org/markup-compatibility/2006">
          <mc:Choice Requires="x14">
            <control shapeId="47129" r:id="rId49" name="Check Box 25">
              <controlPr defaultSize="0" autoFill="0" autoLine="0" autoPict="0">
                <anchor moveWithCells="1">
                  <from>
                    <xdr:col>0</xdr:col>
                    <xdr:colOff>180975</xdr:colOff>
                    <xdr:row>36</xdr:row>
                    <xdr:rowOff>180975</xdr:rowOff>
                  </from>
                  <to>
                    <xdr:col>1</xdr:col>
                    <xdr:colOff>38100</xdr:colOff>
                    <xdr:row>38</xdr:row>
                    <xdr:rowOff>28575</xdr:rowOff>
                  </to>
                </anchor>
              </controlPr>
            </control>
          </mc:Choice>
        </mc:AlternateContent>
        <mc:AlternateContent xmlns:mc="http://schemas.openxmlformats.org/markup-compatibility/2006">
          <mc:Choice Requires="x14">
            <control shapeId="47130" r:id="rId50" name="Check Box 26">
              <controlPr defaultSize="0" autoFill="0" autoLine="0" autoPict="0">
                <anchor moveWithCells="1">
                  <from>
                    <xdr:col>2</xdr:col>
                    <xdr:colOff>190500</xdr:colOff>
                    <xdr:row>37</xdr:row>
                    <xdr:rowOff>0</xdr:rowOff>
                  </from>
                  <to>
                    <xdr:col>3</xdr:col>
                    <xdr:colOff>114300</xdr:colOff>
                    <xdr:row>38</xdr:row>
                    <xdr:rowOff>28575</xdr:rowOff>
                  </to>
                </anchor>
              </controlPr>
            </control>
          </mc:Choice>
        </mc:AlternateContent>
        <mc:AlternateContent xmlns:mc="http://schemas.openxmlformats.org/markup-compatibility/2006">
          <mc:Choice Requires="x14">
            <control shapeId="47131" r:id="rId51" name="Check Box 27">
              <controlPr defaultSize="0" autoFill="0" autoLine="0" autoPict="0">
                <anchor moveWithCells="1">
                  <from>
                    <xdr:col>1</xdr:col>
                    <xdr:colOff>200025</xdr:colOff>
                    <xdr:row>36</xdr:row>
                    <xdr:rowOff>190500</xdr:rowOff>
                  </from>
                  <to>
                    <xdr:col>2</xdr:col>
                    <xdr:colOff>104775</xdr:colOff>
                    <xdr:row>38</xdr:row>
                    <xdr:rowOff>0</xdr:rowOff>
                  </to>
                </anchor>
              </controlPr>
            </control>
          </mc:Choice>
        </mc:AlternateContent>
        <mc:AlternateContent xmlns:mc="http://schemas.openxmlformats.org/markup-compatibility/2006">
          <mc:Choice Requires="x14">
            <control shapeId="47132" r:id="rId52" name="Check Box 28">
              <controlPr defaultSize="0" autoFill="0" autoLine="0" autoPict="0">
                <anchor moveWithCells="1">
                  <from>
                    <xdr:col>0</xdr:col>
                    <xdr:colOff>190500</xdr:colOff>
                    <xdr:row>46</xdr:row>
                    <xdr:rowOff>28575</xdr:rowOff>
                  </from>
                  <to>
                    <xdr:col>1</xdr:col>
                    <xdr:colOff>28575</xdr:colOff>
                    <xdr:row>46</xdr:row>
                    <xdr:rowOff>152400</xdr:rowOff>
                  </to>
                </anchor>
              </controlPr>
            </control>
          </mc:Choice>
        </mc:AlternateContent>
        <mc:AlternateContent xmlns:mc="http://schemas.openxmlformats.org/markup-compatibility/2006">
          <mc:Choice Requires="x14">
            <control shapeId="47133" r:id="rId53" name="Check Box 29">
              <controlPr defaultSize="0" autoFill="0" autoLine="0" autoPict="0">
                <anchor moveWithCells="1">
                  <from>
                    <xdr:col>2</xdr:col>
                    <xdr:colOff>190500</xdr:colOff>
                    <xdr:row>46</xdr:row>
                    <xdr:rowOff>0</xdr:rowOff>
                  </from>
                  <to>
                    <xdr:col>3</xdr:col>
                    <xdr:colOff>85725</xdr:colOff>
                    <xdr:row>47</xdr:row>
                    <xdr:rowOff>28575</xdr:rowOff>
                  </to>
                </anchor>
              </controlPr>
            </control>
          </mc:Choice>
        </mc:AlternateContent>
        <mc:AlternateContent xmlns:mc="http://schemas.openxmlformats.org/markup-compatibility/2006">
          <mc:Choice Requires="x14">
            <control shapeId="47134" r:id="rId54" name="Check Box 30">
              <controlPr defaultSize="0" autoFill="0" autoLine="0" autoPict="0">
                <anchor moveWithCells="1">
                  <from>
                    <xdr:col>1</xdr:col>
                    <xdr:colOff>219075</xdr:colOff>
                    <xdr:row>45</xdr:row>
                    <xdr:rowOff>180975</xdr:rowOff>
                  </from>
                  <to>
                    <xdr:col>2</xdr:col>
                    <xdr:colOff>104775</xdr:colOff>
                    <xdr:row>47</xdr:row>
                    <xdr:rowOff>28575</xdr:rowOff>
                  </to>
                </anchor>
              </controlPr>
            </control>
          </mc:Choice>
        </mc:AlternateContent>
        <mc:AlternateContent xmlns:mc="http://schemas.openxmlformats.org/markup-compatibility/2006">
          <mc:Choice Requires="x14">
            <control shapeId="47135" r:id="rId55" name="Check Box 31">
              <controlPr defaultSize="0" autoFill="0" autoLine="0" autoPict="0">
                <anchor moveWithCells="1">
                  <from>
                    <xdr:col>0</xdr:col>
                    <xdr:colOff>190500</xdr:colOff>
                    <xdr:row>27</xdr:row>
                    <xdr:rowOff>152400</xdr:rowOff>
                  </from>
                  <to>
                    <xdr:col>0</xdr:col>
                    <xdr:colOff>495300</xdr:colOff>
                    <xdr:row>29</xdr:row>
                    <xdr:rowOff>28575</xdr:rowOff>
                  </to>
                </anchor>
              </controlPr>
            </control>
          </mc:Choice>
        </mc:AlternateContent>
        <mc:AlternateContent xmlns:mc="http://schemas.openxmlformats.org/markup-compatibility/2006">
          <mc:Choice Requires="x14">
            <control shapeId="47136" r:id="rId56" name="Check Box 32">
              <controlPr defaultSize="0" autoFill="0" autoLine="0" autoPict="0">
                <anchor moveWithCells="1">
                  <from>
                    <xdr:col>2</xdr:col>
                    <xdr:colOff>200025</xdr:colOff>
                    <xdr:row>27</xdr:row>
                    <xdr:rowOff>180975</xdr:rowOff>
                  </from>
                  <to>
                    <xdr:col>3</xdr:col>
                    <xdr:colOff>38100</xdr:colOff>
                    <xdr:row>29</xdr:row>
                    <xdr:rowOff>28575</xdr:rowOff>
                  </to>
                </anchor>
              </controlPr>
            </control>
          </mc:Choice>
        </mc:AlternateContent>
        <mc:AlternateContent xmlns:mc="http://schemas.openxmlformats.org/markup-compatibility/2006">
          <mc:Choice Requires="x14">
            <control shapeId="47137" r:id="rId57" name="Check Box 33">
              <controlPr defaultSize="0" autoFill="0" autoLine="0" autoPict="0">
                <anchor moveWithCells="1">
                  <from>
                    <xdr:col>1</xdr:col>
                    <xdr:colOff>219075</xdr:colOff>
                    <xdr:row>28</xdr:row>
                    <xdr:rowOff>0</xdr:rowOff>
                  </from>
                  <to>
                    <xdr:col>2</xdr:col>
                    <xdr:colOff>0</xdr:colOff>
                    <xdr:row>29</xdr:row>
                    <xdr:rowOff>28575</xdr:rowOff>
                  </to>
                </anchor>
              </controlPr>
            </control>
          </mc:Choice>
        </mc:AlternateContent>
        <mc:AlternateContent xmlns:mc="http://schemas.openxmlformats.org/markup-compatibility/2006">
          <mc:Choice Requires="x14">
            <control shapeId="47138" r:id="rId58" name="Check Box 34">
              <controlPr defaultSize="0" autoFill="0" autoLine="0" autoPict="0">
                <anchor moveWithCells="1">
                  <from>
                    <xdr:col>0</xdr:col>
                    <xdr:colOff>180975</xdr:colOff>
                    <xdr:row>22</xdr:row>
                    <xdr:rowOff>180975</xdr:rowOff>
                  </from>
                  <to>
                    <xdr:col>1</xdr:col>
                    <xdr:colOff>257175</xdr:colOff>
                    <xdr:row>24</xdr:row>
                    <xdr:rowOff>38100</xdr:rowOff>
                  </to>
                </anchor>
              </controlPr>
            </control>
          </mc:Choice>
        </mc:AlternateContent>
        <mc:AlternateContent xmlns:mc="http://schemas.openxmlformats.org/markup-compatibility/2006">
          <mc:Choice Requires="x14">
            <control shapeId="47139" r:id="rId59" name="Check Box 35">
              <controlPr defaultSize="0" autoFill="0" autoLine="0" autoPict="0">
                <anchor moveWithCells="1">
                  <from>
                    <xdr:col>1</xdr:col>
                    <xdr:colOff>190500</xdr:colOff>
                    <xdr:row>22</xdr:row>
                    <xdr:rowOff>190500</xdr:rowOff>
                  </from>
                  <to>
                    <xdr:col>2</xdr:col>
                    <xdr:colOff>104775</xdr:colOff>
                    <xdr:row>24</xdr:row>
                    <xdr:rowOff>28575</xdr:rowOff>
                  </to>
                </anchor>
              </controlPr>
            </control>
          </mc:Choice>
        </mc:AlternateContent>
        <mc:AlternateContent xmlns:mc="http://schemas.openxmlformats.org/markup-compatibility/2006">
          <mc:Choice Requires="x14">
            <control shapeId="47140" r:id="rId60" name="Check Box 36">
              <controlPr defaultSize="0" autoFill="0" autoLine="0" autoPict="0">
                <anchor moveWithCells="1">
                  <from>
                    <xdr:col>2</xdr:col>
                    <xdr:colOff>180975</xdr:colOff>
                    <xdr:row>22</xdr:row>
                    <xdr:rowOff>180975</xdr:rowOff>
                  </from>
                  <to>
                    <xdr:col>3</xdr:col>
                    <xdr:colOff>257175</xdr:colOff>
                    <xdr:row>24</xdr:row>
                    <xdr:rowOff>38100</xdr:rowOff>
                  </to>
                </anchor>
              </controlPr>
            </control>
          </mc:Choice>
        </mc:AlternateContent>
        <mc:AlternateContent xmlns:mc="http://schemas.openxmlformats.org/markup-compatibility/2006">
          <mc:Choice Requires="x14">
            <control shapeId="47141" r:id="rId61" name="Check Box 37">
              <controlPr defaultSize="0" autoFill="0" autoLine="0" autoPict="0">
                <anchor moveWithCells="1">
                  <from>
                    <xdr:col>0</xdr:col>
                    <xdr:colOff>190500</xdr:colOff>
                    <xdr:row>52</xdr:row>
                    <xdr:rowOff>28575</xdr:rowOff>
                  </from>
                  <to>
                    <xdr:col>1</xdr:col>
                    <xdr:colOff>28575</xdr:colOff>
                    <xdr:row>52</xdr:row>
                    <xdr:rowOff>152400</xdr:rowOff>
                  </to>
                </anchor>
              </controlPr>
            </control>
          </mc:Choice>
        </mc:AlternateContent>
        <mc:AlternateContent xmlns:mc="http://schemas.openxmlformats.org/markup-compatibility/2006">
          <mc:Choice Requires="x14">
            <control shapeId="47142" r:id="rId62" name="Check Box 38">
              <controlPr defaultSize="0" autoFill="0" autoLine="0" autoPict="0">
                <anchor moveWithCells="1">
                  <from>
                    <xdr:col>2</xdr:col>
                    <xdr:colOff>190500</xdr:colOff>
                    <xdr:row>52</xdr:row>
                    <xdr:rowOff>0</xdr:rowOff>
                  </from>
                  <to>
                    <xdr:col>3</xdr:col>
                    <xdr:colOff>85725</xdr:colOff>
                    <xdr:row>53</xdr:row>
                    <xdr:rowOff>28575</xdr:rowOff>
                  </to>
                </anchor>
              </controlPr>
            </control>
          </mc:Choice>
        </mc:AlternateContent>
        <mc:AlternateContent xmlns:mc="http://schemas.openxmlformats.org/markup-compatibility/2006">
          <mc:Choice Requires="x14">
            <control shapeId="47143" r:id="rId63" name="Check Box 39">
              <controlPr defaultSize="0" autoFill="0" autoLine="0" autoPict="0">
                <anchor moveWithCells="1">
                  <from>
                    <xdr:col>1</xdr:col>
                    <xdr:colOff>219075</xdr:colOff>
                    <xdr:row>51</xdr:row>
                    <xdr:rowOff>180975</xdr:rowOff>
                  </from>
                  <to>
                    <xdr:col>2</xdr:col>
                    <xdr:colOff>104775</xdr:colOff>
                    <xdr:row>53</xdr:row>
                    <xdr:rowOff>28575</xdr:rowOff>
                  </to>
                </anchor>
              </controlPr>
            </control>
          </mc:Choice>
        </mc:AlternateContent>
        <mc:AlternateContent xmlns:mc="http://schemas.openxmlformats.org/markup-compatibility/2006">
          <mc:Choice Requires="x14">
            <control shapeId="47144" r:id="rId64" name="Check Box 40">
              <controlPr defaultSize="0" autoFill="0" autoLine="0" autoPict="0">
                <anchor moveWithCells="1">
                  <from>
                    <xdr:col>0</xdr:col>
                    <xdr:colOff>190500</xdr:colOff>
                    <xdr:row>54</xdr:row>
                    <xdr:rowOff>28575</xdr:rowOff>
                  </from>
                  <to>
                    <xdr:col>1</xdr:col>
                    <xdr:colOff>28575</xdr:colOff>
                    <xdr:row>54</xdr:row>
                    <xdr:rowOff>152400</xdr:rowOff>
                  </to>
                </anchor>
              </controlPr>
            </control>
          </mc:Choice>
        </mc:AlternateContent>
        <mc:AlternateContent xmlns:mc="http://schemas.openxmlformats.org/markup-compatibility/2006">
          <mc:Choice Requires="x14">
            <control shapeId="47145" r:id="rId65" name="Check Box 41">
              <controlPr defaultSize="0" autoFill="0" autoLine="0" autoPict="0">
                <anchor moveWithCells="1">
                  <from>
                    <xdr:col>2</xdr:col>
                    <xdr:colOff>200025</xdr:colOff>
                    <xdr:row>53</xdr:row>
                    <xdr:rowOff>180975</xdr:rowOff>
                  </from>
                  <to>
                    <xdr:col>3</xdr:col>
                    <xdr:colOff>104775</xdr:colOff>
                    <xdr:row>55</xdr:row>
                    <xdr:rowOff>9525</xdr:rowOff>
                  </to>
                </anchor>
              </controlPr>
            </control>
          </mc:Choice>
        </mc:AlternateContent>
        <mc:AlternateContent xmlns:mc="http://schemas.openxmlformats.org/markup-compatibility/2006">
          <mc:Choice Requires="x14">
            <control shapeId="47146" r:id="rId66" name="Check Box 42">
              <controlPr defaultSize="0" autoFill="0" autoLine="0" autoPict="0">
                <anchor moveWithCells="1">
                  <from>
                    <xdr:col>1</xdr:col>
                    <xdr:colOff>219075</xdr:colOff>
                    <xdr:row>53</xdr:row>
                    <xdr:rowOff>180975</xdr:rowOff>
                  </from>
                  <to>
                    <xdr:col>2</xdr:col>
                    <xdr:colOff>104775</xdr:colOff>
                    <xdr:row>55</xdr:row>
                    <xdr:rowOff>28575</xdr:rowOff>
                  </to>
                </anchor>
              </controlPr>
            </control>
          </mc:Choice>
        </mc:AlternateContent>
        <mc:AlternateContent xmlns:mc="http://schemas.openxmlformats.org/markup-compatibility/2006">
          <mc:Choice Requires="x14">
            <control shapeId="47147" r:id="rId67" name="Check Box 43">
              <controlPr defaultSize="0" autoFill="0" autoLine="0" autoPict="0">
                <anchor moveWithCells="1">
                  <from>
                    <xdr:col>0</xdr:col>
                    <xdr:colOff>190500</xdr:colOff>
                    <xdr:row>57</xdr:row>
                    <xdr:rowOff>28575</xdr:rowOff>
                  </from>
                  <to>
                    <xdr:col>1</xdr:col>
                    <xdr:colOff>28575</xdr:colOff>
                    <xdr:row>57</xdr:row>
                    <xdr:rowOff>152400</xdr:rowOff>
                  </to>
                </anchor>
              </controlPr>
            </control>
          </mc:Choice>
        </mc:AlternateContent>
        <mc:AlternateContent xmlns:mc="http://schemas.openxmlformats.org/markup-compatibility/2006">
          <mc:Choice Requires="x14">
            <control shapeId="47148" r:id="rId68" name="Check Box 44">
              <controlPr defaultSize="0" autoFill="0" autoLine="0" autoPict="0">
                <anchor moveWithCells="1">
                  <from>
                    <xdr:col>2</xdr:col>
                    <xdr:colOff>190500</xdr:colOff>
                    <xdr:row>57</xdr:row>
                    <xdr:rowOff>0</xdr:rowOff>
                  </from>
                  <to>
                    <xdr:col>3</xdr:col>
                    <xdr:colOff>85725</xdr:colOff>
                    <xdr:row>58</xdr:row>
                    <xdr:rowOff>28575</xdr:rowOff>
                  </to>
                </anchor>
              </controlPr>
            </control>
          </mc:Choice>
        </mc:AlternateContent>
        <mc:AlternateContent xmlns:mc="http://schemas.openxmlformats.org/markup-compatibility/2006">
          <mc:Choice Requires="x14">
            <control shapeId="47149" r:id="rId69" name="Check Box 45">
              <controlPr defaultSize="0" autoFill="0" autoLine="0" autoPict="0">
                <anchor moveWithCells="1">
                  <from>
                    <xdr:col>1</xdr:col>
                    <xdr:colOff>219075</xdr:colOff>
                    <xdr:row>56</xdr:row>
                    <xdr:rowOff>180975</xdr:rowOff>
                  </from>
                  <to>
                    <xdr:col>2</xdr:col>
                    <xdr:colOff>104775</xdr:colOff>
                    <xdr:row>58</xdr:row>
                    <xdr:rowOff>28575</xdr:rowOff>
                  </to>
                </anchor>
              </controlPr>
            </control>
          </mc:Choice>
        </mc:AlternateContent>
        <mc:AlternateContent xmlns:mc="http://schemas.openxmlformats.org/markup-compatibility/2006">
          <mc:Choice Requires="x14">
            <control shapeId="47150" r:id="rId70" name="Check Box 46">
              <controlPr defaultSize="0" autoFill="0" autoLine="0" autoPict="0">
                <anchor moveWithCells="1">
                  <from>
                    <xdr:col>0</xdr:col>
                    <xdr:colOff>190500</xdr:colOff>
                    <xdr:row>59</xdr:row>
                    <xdr:rowOff>28575</xdr:rowOff>
                  </from>
                  <to>
                    <xdr:col>1</xdr:col>
                    <xdr:colOff>28575</xdr:colOff>
                    <xdr:row>59</xdr:row>
                    <xdr:rowOff>152400</xdr:rowOff>
                  </to>
                </anchor>
              </controlPr>
            </control>
          </mc:Choice>
        </mc:AlternateContent>
        <mc:AlternateContent xmlns:mc="http://schemas.openxmlformats.org/markup-compatibility/2006">
          <mc:Choice Requires="x14">
            <control shapeId="47151" r:id="rId71" name="Check Box 47">
              <controlPr defaultSize="0" autoFill="0" autoLine="0" autoPict="0">
                <anchor moveWithCells="1">
                  <from>
                    <xdr:col>2</xdr:col>
                    <xdr:colOff>180975</xdr:colOff>
                    <xdr:row>58</xdr:row>
                    <xdr:rowOff>190500</xdr:rowOff>
                  </from>
                  <to>
                    <xdr:col>3</xdr:col>
                    <xdr:colOff>76200</xdr:colOff>
                    <xdr:row>60</xdr:row>
                    <xdr:rowOff>28575</xdr:rowOff>
                  </to>
                </anchor>
              </controlPr>
            </control>
          </mc:Choice>
        </mc:AlternateContent>
        <mc:AlternateContent xmlns:mc="http://schemas.openxmlformats.org/markup-compatibility/2006">
          <mc:Choice Requires="x14">
            <control shapeId="47152" r:id="rId72" name="Check Box 48">
              <controlPr defaultSize="0" autoFill="0" autoLine="0" autoPict="0">
                <anchor moveWithCells="1">
                  <from>
                    <xdr:col>1</xdr:col>
                    <xdr:colOff>219075</xdr:colOff>
                    <xdr:row>58</xdr:row>
                    <xdr:rowOff>180975</xdr:rowOff>
                  </from>
                  <to>
                    <xdr:col>2</xdr:col>
                    <xdr:colOff>104775</xdr:colOff>
                    <xdr:row>60</xdr:row>
                    <xdr:rowOff>28575</xdr:rowOff>
                  </to>
                </anchor>
              </controlPr>
            </control>
          </mc:Choice>
        </mc:AlternateContent>
        <mc:AlternateContent xmlns:mc="http://schemas.openxmlformats.org/markup-compatibility/2006">
          <mc:Choice Requires="x14">
            <control shapeId="47153" r:id="rId73" name="Check Box 49">
              <controlPr defaultSize="0" autoFill="0" autoLine="0" autoPict="0">
                <anchor moveWithCells="1">
                  <from>
                    <xdr:col>0</xdr:col>
                    <xdr:colOff>190500</xdr:colOff>
                    <xdr:row>61</xdr:row>
                    <xdr:rowOff>28575</xdr:rowOff>
                  </from>
                  <to>
                    <xdr:col>1</xdr:col>
                    <xdr:colOff>28575</xdr:colOff>
                    <xdr:row>61</xdr:row>
                    <xdr:rowOff>152400</xdr:rowOff>
                  </to>
                </anchor>
              </controlPr>
            </control>
          </mc:Choice>
        </mc:AlternateContent>
        <mc:AlternateContent xmlns:mc="http://schemas.openxmlformats.org/markup-compatibility/2006">
          <mc:Choice Requires="x14">
            <control shapeId="47154" r:id="rId74" name="Check Box 50">
              <controlPr defaultSize="0" autoFill="0" autoLine="0" autoPict="0">
                <anchor moveWithCells="1">
                  <from>
                    <xdr:col>2</xdr:col>
                    <xdr:colOff>180975</xdr:colOff>
                    <xdr:row>60</xdr:row>
                    <xdr:rowOff>180975</xdr:rowOff>
                  </from>
                  <to>
                    <xdr:col>3</xdr:col>
                    <xdr:colOff>76200</xdr:colOff>
                    <xdr:row>62</xdr:row>
                    <xdr:rowOff>9525</xdr:rowOff>
                  </to>
                </anchor>
              </controlPr>
            </control>
          </mc:Choice>
        </mc:AlternateContent>
        <mc:AlternateContent xmlns:mc="http://schemas.openxmlformats.org/markup-compatibility/2006">
          <mc:Choice Requires="x14">
            <control shapeId="47155" r:id="rId75" name="Check Box 51">
              <controlPr defaultSize="0" autoFill="0" autoLine="0" autoPict="0">
                <anchor moveWithCells="1">
                  <from>
                    <xdr:col>1</xdr:col>
                    <xdr:colOff>219075</xdr:colOff>
                    <xdr:row>60</xdr:row>
                    <xdr:rowOff>180975</xdr:rowOff>
                  </from>
                  <to>
                    <xdr:col>2</xdr:col>
                    <xdr:colOff>104775</xdr:colOff>
                    <xdr:row>62</xdr:row>
                    <xdr:rowOff>28575</xdr:rowOff>
                  </to>
                </anchor>
              </controlPr>
            </control>
          </mc:Choice>
        </mc:AlternateContent>
        <mc:AlternateContent xmlns:mc="http://schemas.openxmlformats.org/markup-compatibility/2006">
          <mc:Choice Requires="x14">
            <control shapeId="47156" r:id="rId76" name="Check Box 52">
              <controlPr defaultSize="0" autoFill="0" autoLine="0" autoPict="0">
                <anchor moveWithCells="1">
                  <from>
                    <xdr:col>0</xdr:col>
                    <xdr:colOff>190500</xdr:colOff>
                    <xdr:row>65</xdr:row>
                    <xdr:rowOff>28575</xdr:rowOff>
                  </from>
                  <to>
                    <xdr:col>1</xdr:col>
                    <xdr:colOff>28575</xdr:colOff>
                    <xdr:row>65</xdr:row>
                    <xdr:rowOff>152400</xdr:rowOff>
                  </to>
                </anchor>
              </controlPr>
            </control>
          </mc:Choice>
        </mc:AlternateContent>
        <mc:AlternateContent xmlns:mc="http://schemas.openxmlformats.org/markup-compatibility/2006">
          <mc:Choice Requires="x14">
            <control shapeId="47157" r:id="rId77" name="Check Box 53">
              <controlPr defaultSize="0" autoFill="0" autoLine="0" autoPict="0">
                <anchor moveWithCells="1">
                  <from>
                    <xdr:col>2</xdr:col>
                    <xdr:colOff>190500</xdr:colOff>
                    <xdr:row>65</xdr:row>
                    <xdr:rowOff>0</xdr:rowOff>
                  </from>
                  <to>
                    <xdr:col>3</xdr:col>
                    <xdr:colOff>85725</xdr:colOff>
                    <xdr:row>66</xdr:row>
                    <xdr:rowOff>28575</xdr:rowOff>
                  </to>
                </anchor>
              </controlPr>
            </control>
          </mc:Choice>
        </mc:AlternateContent>
        <mc:AlternateContent xmlns:mc="http://schemas.openxmlformats.org/markup-compatibility/2006">
          <mc:Choice Requires="x14">
            <control shapeId="47158" r:id="rId78" name="Check Box 54">
              <controlPr defaultSize="0" autoFill="0" autoLine="0" autoPict="0">
                <anchor moveWithCells="1">
                  <from>
                    <xdr:col>1</xdr:col>
                    <xdr:colOff>219075</xdr:colOff>
                    <xdr:row>64</xdr:row>
                    <xdr:rowOff>180975</xdr:rowOff>
                  </from>
                  <to>
                    <xdr:col>2</xdr:col>
                    <xdr:colOff>104775</xdr:colOff>
                    <xdr:row>66</xdr:row>
                    <xdr:rowOff>28575</xdr:rowOff>
                  </to>
                </anchor>
              </controlPr>
            </control>
          </mc:Choice>
        </mc:AlternateContent>
        <mc:AlternateContent xmlns:mc="http://schemas.openxmlformats.org/markup-compatibility/2006">
          <mc:Choice Requires="x14">
            <control shapeId="47159" r:id="rId79" name="Check Box 55">
              <controlPr defaultSize="0" autoFill="0" autoLine="0" autoPict="0">
                <anchor moveWithCells="1">
                  <from>
                    <xdr:col>0</xdr:col>
                    <xdr:colOff>190500</xdr:colOff>
                    <xdr:row>67</xdr:row>
                    <xdr:rowOff>28575</xdr:rowOff>
                  </from>
                  <to>
                    <xdr:col>1</xdr:col>
                    <xdr:colOff>28575</xdr:colOff>
                    <xdr:row>67</xdr:row>
                    <xdr:rowOff>152400</xdr:rowOff>
                  </to>
                </anchor>
              </controlPr>
            </control>
          </mc:Choice>
        </mc:AlternateContent>
        <mc:AlternateContent xmlns:mc="http://schemas.openxmlformats.org/markup-compatibility/2006">
          <mc:Choice Requires="x14">
            <control shapeId="47160" r:id="rId80" name="Check Box 56">
              <controlPr defaultSize="0" autoFill="0" autoLine="0" autoPict="0">
                <anchor moveWithCells="1">
                  <from>
                    <xdr:col>2</xdr:col>
                    <xdr:colOff>190500</xdr:colOff>
                    <xdr:row>67</xdr:row>
                    <xdr:rowOff>0</xdr:rowOff>
                  </from>
                  <to>
                    <xdr:col>3</xdr:col>
                    <xdr:colOff>85725</xdr:colOff>
                    <xdr:row>68</xdr:row>
                    <xdr:rowOff>28575</xdr:rowOff>
                  </to>
                </anchor>
              </controlPr>
            </control>
          </mc:Choice>
        </mc:AlternateContent>
        <mc:AlternateContent xmlns:mc="http://schemas.openxmlformats.org/markup-compatibility/2006">
          <mc:Choice Requires="x14">
            <control shapeId="47161" r:id="rId81" name="Check Box 57">
              <controlPr defaultSize="0" autoFill="0" autoLine="0" autoPict="0">
                <anchor moveWithCells="1">
                  <from>
                    <xdr:col>1</xdr:col>
                    <xdr:colOff>219075</xdr:colOff>
                    <xdr:row>66</xdr:row>
                    <xdr:rowOff>180975</xdr:rowOff>
                  </from>
                  <to>
                    <xdr:col>2</xdr:col>
                    <xdr:colOff>104775</xdr:colOff>
                    <xdr:row>68</xdr:row>
                    <xdr:rowOff>28575</xdr:rowOff>
                  </to>
                </anchor>
              </controlPr>
            </control>
          </mc:Choice>
        </mc:AlternateContent>
        <mc:AlternateContent xmlns:mc="http://schemas.openxmlformats.org/markup-compatibility/2006">
          <mc:Choice Requires="x14">
            <control shapeId="47162" r:id="rId82" name="Check Box 58">
              <controlPr defaultSize="0" autoFill="0" autoLine="0" autoPict="0">
                <anchor moveWithCells="1">
                  <from>
                    <xdr:col>0</xdr:col>
                    <xdr:colOff>190500</xdr:colOff>
                    <xdr:row>72</xdr:row>
                    <xdr:rowOff>28575</xdr:rowOff>
                  </from>
                  <to>
                    <xdr:col>1</xdr:col>
                    <xdr:colOff>28575</xdr:colOff>
                    <xdr:row>72</xdr:row>
                    <xdr:rowOff>152400</xdr:rowOff>
                  </to>
                </anchor>
              </controlPr>
            </control>
          </mc:Choice>
        </mc:AlternateContent>
        <mc:AlternateContent xmlns:mc="http://schemas.openxmlformats.org/markup-compatibility/2006">
          <mc:Choice Requires="x14">
            <control shapeId="47163" r:id="rId83" name="Check Box 59">
              <controlPr defaultSize="0" autoFill="0" autoLine="0" autoPict="0">
                <anchor moveWithCells="1">
                  <from>
                    <xdr:col>2</xdr:col>
                    <xdr:colOff>190500</xdr:colOff>
                    <xdr:row>72</xdr:row>
                    <xdr:rowOff>0</xdr:rowOff>
                  </from>
                  <to>
                    <xdr:col>3</xdr:col>
                    <xdr:colOff>85725</xdr:colOff>
                    <xdr:row>73</xdr:row>
                    <xdr:rowOff>28575</xdr:rowOff>
                  </to>
                </anchor>
              </controlPr>
            </control>
          </mc:Choice>
        </mc:AlternateContent>
        <mc:AlternateContent xmlns:mc="http://schemas.openxmlformats.org/markup-compatibility/2006">
          <mc:Choice Requires="x14">
            <control shapeId="47164" r:id="rId84" name="Check Box 60">
              <controlPr defaultSize="0" autoFill="0" autoLine="0" autoPict="0">
                <anchor moveWithCells="1">
                  <from>
                    <xdr:col>1</xdr:col>
                    <xdr:colOff>219075</xdr:colOff>
                    <xdr:row>71</xdr:row>
                    <xdr:rowOff>180975</xdr:rowOff>
                  </from>
                  <to>
                    <xdr:col>2</xdr:col>
                    <xdr:colOff>104775</xdr:colOff>
                    <xdr:row>73</xdr:row>
                    <xdr:rowOff>28575</xdr:rowOff>
                  </to>
                </anchor>
              </controlPr>
            </control>
          </mc:Choice>
        </mc:AlternateContent>
        <mc:AlternateContent xmlns:mc="http://schemas.openxmlformats.org/markup-compatibility/2006">
          <mc:Choice Requires="x14">
            <control shapeId="47165" r:id="rId85" name="Check Box 61">
              <controlPr defaultSize="0" autoFill="0" autoLine="0" autoPict="0">
                <anchor moveWithCells="1">
                  <from>
                    <xdr:col>0</xdr:col>
                    <xdr:colOff>190500</xdr:colOff>
                    <xdr:row>74</xdr:row>
                    <xdr:rowOff>28575</xdr:rowOff>
                  </from>
                  <to>
                    <xdr:col>1</xdr:col>
                    <xdr:colOff>28575</xdr:colOff>
                    <xdr:row>74</xdr:row>
                    <xdr:rowOff>152400</xdr:rowOff>
                  </to>
                </anchor>
              </controlPr>
            </control>
          </mc:Choice>
        </mc:AlternateContent>
        <mc:AlternateContent xmlns:mc="http://schemas.openxmlformats.org/markup-compatibility/2006">
          <mc:Choice Requires="x14">
            <control shapeId="47166" r:id="rId86" name="Check Box 62">
              <controlPr defaultSize="0" autoFill="0" autoLine="0" autoPict="0">
                <anchor moveWithCells="1">
                  <from>
                    <xdr:col>2</xdr:col>
                    <xdr:colOff>190500</xdr:colOff>
                    <xdr:row>74</xdr:row>
                    <xdr:rowOff>0</xdr:rowOff>
                  </from>
                  <to>
                    <xdr:col>3</xdr:col>
                    <xdr:colOff>85725</xdr:colOff>
                    <xdr:row>75</xdr:row>
                    <xdr:rowOff>28575</xdr:rowOff>
                  </to>
                </anchor>
              </controlPr>
            </control>
          </mc:Choice>
        </mc:AlternateContent>
        <mc:AlternateContent xmlns:mc="http://schemas.openxmlformats.org/markup-compatibility/2006">
          <mc:Choice Requires="x14">
            <control shapeId="47167" r:id="rId87" name="Check Box 63">
              <controlPr defaultSize="0" autoFill="0" autoLine="0" autoPict="0">
                <anchor moveWithCells="1">
                  <from>
                    <xdr:col>1</xdr:col>
                    <xdr:colOff>219075</xdr:colOff>
                    <xdr:row>73</xdr:row>
                    <xdr:rowOff>180975</xdr:rowOff>
                  </from>
                  <to>
                    <xdr:col>2</xdr:col>
                    <xdr:colOff>104775</xdr:colOff>
                    <xdr:row>75</xdr:row>
                    <xdr:rowOff>28575</xdr:rowOff>
                  </to>
                </anchor>
              </controlPr>
            </control>
          </mc:Choice>
        </mc:AlternateContent>
        <mc:AlternateContent xmlns:mc="http://schemas.openxmlformats.org/markup-compatibility/2006">
          <mc:Choice Requires="x14">
            <control shapeId="47168" r:id="rId88" name="Check Box 64">
              <controlPr defaultSize="0" autoFill="0" autoLine="0" autoPict="0">
                <anchor moveWithCells="1">
                  <from>
                    <xdr:col>0</xdr:col>
                    <xdr:colOff>190500</xdr:colOff>
                    <xdr:row>80</xdr:row>
                    <xdr:rowOff>28575</xdr:rowOff>
                  </from>
                  <to>
                    <xdr:col>1</xdr:col>
                    <xdr:colOff>28575</xdr:colOff>
                    <xdr:row>80</xdr:row>
                    <xdr:rowOff>152400</xdr:rowOff>
                  </to>
                </anchor>
              </controlPr>
            </control>
          </mc:Choice>
        </mc:AlternateContent>
        <mc:AlternateContent xmlns:mc="http://schemas.openxmlformats.org/markup-compatibility/2006">
          <mc:Choice Requires="x14">
            <control shapeId="47169" r:id="rId89" name="Check Box 65">
              <controlPr defaultSize="0" autoFill="0" autoLine="0" autoPict="0">
                <anchor moveWithCells="1">
                  <from>
                    <xdr:col>2</xdr:col>
                    <xdr:colOff>190500</xdr:colOff>
                    <xdr:row>80</xdr:row>
                    <xdr:rowOff>0</xdr:rowOff>
                  </from>
                  <to>
                    <xdr:col>3</xdr:col>
                    <xdr:colOff>85725</xdr:colOff>
                    <xdr:row>81</xdr:row>
                    <xdr:rowOff>28575</xdr:rowOff>
                  </to>
                </anchor>
              </controlPr>
            </control>
          </mc:Choice>
        </mc:AlternateContent>
        <mc:AlternateContent xmlns:mc="http://schemas.openxmlformats.org/markup-compatibility/2006">
          <mc:Choice Requires="x14">
            <control shapeId="47170" r:id="rId90" name="Check Box 66">
              <controlPr defaultSize="0" autoFill="0" autoLine="0" autoPict="0">
                <anchor moveWithCells="1">
                  <from>
                    <xdr:col>1</xdr:col>
                    <xdr:colOff>219075</xdr:colOff>
                    <xdr:row>79</xdr:row>
                    <xdr:rowOff>180975</xdr:rowOff>
                  </from>
                  <to>
                    <xdr:col>2</xdr:col>
                    <xdr:colOff>104775</xdr:colOff>
                    <xdr:row>81</xdr:row>
                    <xdr:rowOff>28575</xdr:rowOff>
                  </to>
                </anchor>
              </controlPr>
            </control>
          </mc:Choice>
        </mc:AlternateContent>
        <mc:AlternateContent xmlns:mc="http://schemas.openxmlformats.org/markup-compatibility/2006">
          <mc:Choice Requires="x14">
            <control shapeId="47171" r:id="rId91" name="Check Box 67">
              <controlPr defaultSize="0" autoFill="0" autoLine="0" autoPict="0">
                <anchor moveWithCells="1">
                  <from>
                    <xdr:col>0</xdr:col>
                    <xdr:colOff>190500</xdr:colOff>
                    <xdr:row>82</xdr:row>
                    <xdr:rowOff>28575</xdr:rowOff>
                  </from>
                  <to>
                    <xdr:col>1</xdr:col>
                    <xdr:colOff>28575</xdr:colOff>
                    <xdr:row>82</xdr:row>
                    <xdr:rowOff>152400</xdr:rowOff>
                  </to>
                </anchor>
              </controlPr>
            </control>
          </mc:Choice>
        </mc:AlternateContent>
        <mc:AlternateContent xmlns:mc="http://schemas.openxmlformats.org/markup-compatibility/2006">
          <mc:Choice Requires="x14">
            <control shapeId="47172" r:id="rId92" name="Check Box 68">
              <controlPr defaultSize="0" autoFill="0" autoLine="0" autoPict="0">
                <anchor moveWithCells="1">
                  <from>
                    <xdr:col>2</xdr:col>
                    <xdr:colOff>190500</xdr:colOff>
                    <xdr:row>82</xdr:row>
                    <xdr:rowOff>0</xdr:rowOff>
                  </from>
                  <to>
                    <xdr:col>3</xdr:col>
                    <xdr:colOff>85725</xdr:colOff>
                    <xdr:row>83</xdr:row>
                    <xdr:rowOff>28575</xdr:rowOff>
                  </to>
                </anchor>
              </controlPr>
            </control>
          </mc:Choice>
        </mc:AlternateContent>
        <mc:AlternateContent xmlns:mc="http://schemas.openxmlformats.org/markup-compatibility/2006">
          <mc:Choice Requires="x14">
            <control shapeId="47173" r:id="rId93" name="Check Box 69">
              <controlPr defaultSize="0" autoFill="0" autoLine="0" autoPict="0">
                <anchor moveWithCells="1">
                  <from>
                    <xdr:col>1</xdr:col>
                    <xdr:colOff>219075</xdr:colOff>
                    <xdr:row>81</xdr:row>
                    <xdr:rowOff>180975</xdr:rowOff>
                  </from>
                  <to>
                    <xdr:col>2</xdr:col>
                    <xdr:colOff>104775</xdr:colOff>
                    <xdr:row>83</xdr:row>
                    <xdr:rowOff>28575</xdr:rowOff>
                  </to>
                </anchor>
              </controlPr>
            </control>
          </mc:Choice>
        </mc:AlternateContent>
        <mc:AlternateContent xmlns:mc="http://schemas.openxmlformats.org/markup-compatibility/2006">
          <mc:Choice Requires="x14">
            <control shapeId="47174" r:id="rId94" name="Check Box 70">
              <controlPr defaultSize="0" autoFill="0" autoLine="0" autoPict="0">
                <anchor moveWithCells="1">
                  <from>
                    <xdr:col>0</xdr:col>
                    <xdr:colOff>190500</xdr:colOff>
                    <xdr:row>84</xdr:row>
                    <xdr:rowOff>28575</xdr:rowOff>
                  </from>
                  <to>
                    <xdr:col>1</xdr:col>
                    <xdr:colOff>28575</xdr:colOff>
                    <xdr:row>84</xdr:row>
                    <xdr:rowOff>152400</xdr:rowOff>
                  </to>
                </anchor>
              </controlPr>
            </control>
          </mc:Choice>
        </mc:AlternateContent>
        <mc:AlternateContent xmlns:mc="http://schemas.openxmlformats.org/markup-compatibility/2006">
          <mc:Choice Requires="x14">
            <control shapeId="47175" r:id="rId95" name="Check Box 71">
              <controlPr defaultSize="0" autoFill="0" autoLine="0" autoPict="0">
                <anchor moveWithCells="1">
                  <from>
                    <xdr:col>2</xdr:col>
                    <xdr:colOff>190500</xdr:colOff>
                    <xdr:row>84</xdr:row>
                    <xdr:rowOff>0</xdr:rowOff>
                  </from>
                  <to>
                    <xdr:col>3</xdr:col>
                    <xdr:colOff>85725</xdr:colOff>
                    <xdr:row>85</xdr:row>
                    <xdr:rowOff>28575</xdr:rowOff>
                  </to>
                </anchor>
              </controlPr>
            </control>
          </mc:Choice>
        </mc:AlternateContent>
        <mc:AlternateContent xmlns:mc="http://schemas.openxmlformats.org/markup-compatibility/2006">
          <mc:Choice Requires="x14">
            <control shapeId="47176" r:id="rId96" name="Check Box 72">
              <controlPr defaultSize="0" autoFill="0" autoLine="0" autoPict="0">
                <anchor moveWithCells="1">
                  <from>
                    <xdr:col>1</xdr:col>
                    <xdr:colOff>219075</xdr:colOff>
                    <xdr:row>83</xdr:row>
                    <xdr:rowOff>180975</xdr:rowOff>
                  </from>
                  <to>
                    <xdr:col>2</xdr:col>
                    <xdr:colOff>104775</xdr:colOff>
                    <xdr:row>85</xdr:row>
                    <xdr:rowOff>28575</xdr:rowOff>
                  </to>
                </anchor>
              </controlPr>
            </control>
          </mc:Choice>
        </mc:AlternateContent>
        <mc:AlternateContent xmlns:mc="http://schemas.openxmlformats.org/markup-compatibility/2006">
          <mc:Choice Requires="x14">
            <control shapeId="47177" r:id="rId97" name="Check Box 73">
              <controlPr defaultSize="0" autoFill="0" autoLine="0" autoPict="0">
                <anchor moveWithCells="1">
                  <from>
                    <xdr:col>0</xdr:col>
                    <xdr:colOff>190500</xdr:colOff>
                    <xdr:row>86</xdr:row>
                    <xdr:rowOff>28575</xdr:rowOff>
                  </from>
                  <to>
                    <xdr:col>1</xdr:col>
                    <xdr:colOff>28575</xdr:colOff>
                    <xdr:row>86</xdr:row>
                    <xdr:rowOff>152400</xdr:rowOff>
                  </to>
                </anchor>
              </controlPr>
            </control>
          </mc:Choice>
        </mc:AlternateContent>
        <mc:AlternateContent xmlns:mc="http://schemas.openxmlformats.org/markup-compatibility/2006">
          <mc:Choice Requires="x14">
            <control shapeId="47178" r:id="rId98" name="Check Box 74">
              <controlPr defaultSize="0" autoFill="0" autoLine="0" autoPict="0">
                <anchor moveWithCells="1">
                  <from>
                    <xdr:col>2</xdr:col>
                    <xdr:colOff>190500</xdr:colOff>
                    <xdr:row>86</xdr:row>
                    <xdr:rowOff>0</xdr:rowOff>
                  </from>
                  <to>
                    <xdr:col>3</xdr:col>
                    <xdr:colOff>85725</xdr:colOff>
                    <xdr:row>87</xdr:row>
                    <xdr:rowOff>28575</xdr:rowOff>
                  </to>
                </anchor>
              </controlPr>
            </control>
          </mc:Choice>
        </mc:AlternateContent>
        <mc:AlternateContent xmlns:mc="http://schemas.openxmlformats.org/markup-compatibility/2006">
          <mc:Choice Requires="x14">
            <control shapeId="47179" r:id="rId99" name="Check Box 75">
              <controlPr defaultSize="0" autoFill="0" autoLine="0" autoPict="0">
                <anchor moveWithCells="1">
                  <from>
                    <xdr:col>1</xdr:col>
                    <xdr:colOff>219075</xdr:colOff>
                    <xdr:row>85</xdr:row>
                    <xdr:rowOff>180975</xdr:rowOff>
                  </from>
                  <to>
                    <xdr:col>2</xdr:col>
                    <xdr:colOff>104775</xdr:colOff>
                    <xdr:row>87</xdr:row>
                    <xdr:rowOff>28575</xdr:rowOff>
                  </to>
                </anchor>
              </controlPr>
            </control>
          </mc:Choice>
        </mc:AlternateContent>
        <mc:AlternateContent xmlns:mc="http://schemas.openxmlformats.org/markup-compatibility/2006">
          <mc:Choice Requires="x14">
            <control shapeId="47180" r:id="rId100" name="Check Box 76">
              <controlPr defaultSize="0" autoFill="0" autoLine="0" autoPict="0">
                <anchor moveWithCells="1">
                  <from>
                    <xdr:col>0</xdr:col>
                    <xdr:colOff>190500</xdr:colOff>
                    <xdr:row>93</xdr:row>
                    <xdr:rowOff>28575</xdr:rowOff>
                  </from>
                  <to>
                    <xdr:col>1</xdr:col>
                    <xdr:colOff>28575</xdr:colOff>
                    <xdr:row>93</xdr:row>
                    <xdr:rowOff>152400</xdr:rowOff>
                  </to>
                </anchor>
              </controlPr>
            </control>
          </mc:Choice>
        </mc:AlternateContent>
        <mc:AlternateContent xmlns:mc="http://schemas.openxmlformats.org/markup-compatibility/2006">
          <mc:Choice Requires="x14">
            <control shapeId="47181" r:id="rId101" name="Check Box 77">
              <controlPr defaultSize="0" autoFill="0" autoLine="0" autoPict="0">
                <anchor moveWithCells="1">
                  <from>
                    <xdr:col>2</xdr:col>
                    <xdr:colOff>190500</xdr:colOff>
                    <xdr:row>93</xdr:row>
                    <xdr:rowOff>0</xdr:rowOff>
                  </from>
                  <to>
                    <xdr:col>3</xdr:col>
                    <xdr:colOff>85725</xdr:colOff>
                    <xdr:row>94</xdr:row>
                    <xdr:rowOff>28575</xdr:rowOff>
                  </to>
                </anchor>
              </controlPr>
            </control>
          </mc:Choice>
        </mc:AlternateContent>
        <mc:AlternateContent xmlns:mc="http://schemas.openxmlformats.org/markup-compatibility/2006">
          <mc:Choice Requires="x14">
            <control shapeId="47182" r:id="rId102" name="Check Box 78">
              <controlPr defaultSize="0" autoFill="0" autoLine="0" autoPict="0">
                <anchor moveWithCells="1">
                  <from>
                    <xdr:col>1</xdr:col>
                    <xdr:colOff>219075</xdr:colOff>
                    <xdr:row>92</xdr:row>
                    <xdr:rowOff>180975</xdr:rowOff>
                  </from>
                  <to>
                    <xdr:col>2</xdr:col>
                    <xdr:colOff>104775</xdr:colOff>
                    <xdr:row>94</xdr:row>
                    <xdr:rowOff>28575</xdr:rowOff>
                  </to>
                </anchor>
              </controlPr>
            </control>
          </mc:Choice>
        </mc:AlternateContent>
        <mc:AlternateContent xmlns:mc="http://schemas.openxmlformats.org/markup-compatibility/2006">
          <mc:Choice Requires="x14">
            <control shapeId="47183" r:id="rId103" name="Check Box 79">
              <controlPr defaultSize="0" autoFill="0" autoLine="0" autoPict="0">
                <anchor moveWithCells="1">
                  <from>
                    <xdr:col>2</xdr:col>
                    <xdr:colOff>190500</xdr:colOff>
                    <xdr:row>93</xdr:row>
                    <xdr:rowOff>0</xdr:rowOff>
                  </from>
                  <to>
                    <xdr:col>3</xdr:col>
                    <xdr:colOff>85725</xdr:colOff>
                    <xdr:row>94</xdr:row>
                    <xdr:rowOff>28575</xdr:rowOff>
                  </to>
                </anchor>
              </controlPr>
            </control>
          </mc:Choice>
        </mc:AlternateContent>
        <mc:AlternateContent xmlns:mc="http://schemas.openxmlformats.org/markup-compatibility/2006">
          <mc:Choice Requires="x14">
            <control shapeId="47184" r:id="rId104" name="Check Box 80">
              <controlPr defaultSize="0" autoFill="0" autoLine="0" autoPict="0">
                <anchor moveWithCells="1">
                  <from>
                    <xdr:col>0</xdr:col>
                    <xdr:colOff>190500</xdr:colOff>
                    <xdr:row>95</xdr:row>
                    <xdr:rowOff>28575</xdr:rowOff>
                  </from>
                  <to>
                    <xdr:col>1</xdr:col>
                    <xdr:colOff>28575</xdr:colOff>
                    <xdr:row>95</xdr:row>
                    <xdr:rowOff>152400</xdr:rowOff>
                  </to>
                </anchor>
              </controlPr>
            </control>
          </mc:Choice>
        </mc:AlternateContent>
        <mc:AlternateContent xmlns:mc="http://schemas.openxmlformats.org/markup-compatibility/2006">
          <mc:Choice Requires="x14">
            <control shapeId="47185" r:id="rId105" name="Check Box 81">
              <controlPr defaultSize="0" autoFill="0" autoLine="0" autoPict="0">
                <anchor moveWithCells="1">
                  <from>
                    <xdr:col>2</xdr:col>
                    <xdr:colOff>190500</xdr:colOff>
                    <xdr:row>95</xdr:row>
                    <xdr:rowOff>0</xdr:rowOff>
                  </from>
                  <to>
                    <xdr:col>3</xdr:col>
                    <xdr:colOff>85725</xdr:colOff>
                    <xdr:row>96</xdr:row>
                    <xdr:rowOff>28575</xdr:rowOff>
                  </to>
                </anchor>
              </controlPr>
            </control>
          </mc:Choice>
        </mc:AlternateContent>
        <mc:AlternateContent xmlns:mc="http://schemas.openxmlformats.org/markup-compatibility/2006">
          <mc:Choice Requires="x14">
            <control shapeId="47186" r:id="rId106" name="Check Box 82">
              <controlPr defaultSize="0" autoFill="0" autoLine="0" autoPict="0">
                <anchor moveWithCells="1">
                  <from>
                    <xdr:col>1</xdr:col>
                    <xdr:colOff>219075</xdr:colOff>
                    <xdr:row>94</xdr:row>
                    <xdr:rowOff>180975</xdr:rowOff>
                  </from>
                  <to>
                    <xdr:col>2</xdr:col>
                    <xdr:colOff>104775</xdr:colOff>
                    <xdr:row>96</xdr:row>
                    <xdr:rowOff>28575</xdr:rowOff>
                  </to>
                </anchor>
              </controlPr>
            </control>
          </mc:Choice>
        </mc:AlternateContent>
        <mc:AlternateContent xmlns:mc="http://schemas.openxmlformats.org/markup-compatibility/2006">
          <mc:Choice Requires="x14">
            <control shapeId="47187" r:id="rId107" name="Check Box 83">
              <controlPr defaultSize="0" autoFill="0" autoLine="0" autoPict="0">
                <anchor moveWithCells="1">
                  <from>
                    <xdr:col>0</xdr:col>
                    <xdr:colOff>200025</xdr:colOff>
                    <xdr:row>100</xdr:row>
                    <xdr:rowOff>104775</xdr:rowOff>
                  </from>
                  <to>
                    <xdr:col>1</xdr:col>
                    <xdr:colOff>38100</xdr:colOff>
                    <xdr:row>100</xdr:row>
                    <xdr:rowOff>228600</xdr:rowOff>
                  </to>
                </anchor>
              </controlPr>
            </control>
          </mc:Choice>
        </mc:AlternateContent>
        <mc:AlternateContent xmlns:mc="http://schemas.openxmlformats.org/markup-compatibility/2006">
          <mc:Choice Requires="x14">
            <control shapeId="47188" r:id="rId108" name="Check Box 84">
              <controlPr defaultSize="0" autoFill="0" autoLine="0" autoPict="0">
                <anchor moveWithCells="1">
                  <from>
                    <xdr:col>2</xdr:col>
                    <xdr:colOff>200025</xdr:colOff>
                    <xdr:row>100</xdr:row>
                    <xdr:rowOff>66675</xdr:rowOff>
                  </from>
                  <to>
                    <xdr:col>3</xdr:col>
                    <xdr:colOff>104775</xdr:colOff>
                    <xdr:row>100</xdr:row>
                    <xdr:rowOff>276225</xdr:rowOff>
                  </to>
                </anchor>
              </controlPr>
            </control>
          </mc:Choice>
        </mc:AlternateContent>
        <mc:AlternateContent xmlns:mc="http://schemas.openxmlformats.org/markup-compatibility/2006">
          <mc:Choice Requires="x14">
            <control shapeId="47189" r:id="rId109" name="Check Box 85">
              <controlPr defaultSize="0" autoFill="0" autoLine="0" autoPict="0">
                <anchor moveWithCells="1">
                  <from>
                    <xdr:col>1</xdr:col>
                    <xdr:colOff>190500</xdr:colOff>
                    <xdr:row>100</xdr:row>
                    <xdr:rowOff>28575</xdr:rowOff>
                  </from>
                  <to>
                    <xdr:col>2</xdr:col>
                    <xdr:colOff>219075</xdr:colOff>
                    <xdr:row>100</xdr:row>
                    <xdr:rowOff>314325</xdr:rowOff>
                  </to>
                </anchor>
              </controlPr>
            </control>
          </mc:Choice>
        </mc:AlternateContent>
        <mc:AlternateContent xmlns:mc="http://schemas.openxmlformats.org/markup-compatibility/2006">
          <mc:Choice Requires="x14">
            <control shapeId="47190" r:id="rId110" name="Check Box 86">
              <controlPr defaultSize="0" autoFill="0" autoLine="0" autoPict="0">
                <anchor moveWithCells="1">
                  <from>
                    <xdr:col>0</xdr:col>
                    <xdr:colOff>180975</xdr:colOff>
                    <xdr:row>102</xdr:row>
                    <xdr:rowOff>152400</xdr:rowOff>
                  </from>
                  <to>
                    <xdr:col>1</xdr:col>
                    <xdr:colOff>180975</xdr:colOff>
                    <xdr:row>102</xdr:row>
                    <xdr:rowOff>419100</xdr:rowOff>
                  </to>
                </anchor>
              </controlPr>
            </control>
          </mc:Choice>
        </mc:AlternateContent>
        <mc:AlternateContent xmlns:mc="http://schemas.openxmlformats.org/markup-compatibility/2006">
          <mc:Choice Requires="x14">
            <control shapeId="47191" r:id="rId111" name="Check Box 87">
              <controlPr defaultSize="0" autoFill="0" autoLine="0" autoPict="0">
                <anchor moveWithCells="1">
                  <from>
                    <xdr:col>2</xdr:col>
                    <xdr:colOff>219075</xdr:colOff>
                    <xdr:row>102</xdr:row>
                    <xdr:rowOff>114300</xdr:rowOff>
                  </from>
                  <to>
                    <xdr:col>3</xdr:col>
                    <xdr:colOff>180975</xdr:colOff>
                    <xdr:row>102</xdr:row>
                    <xdr:rowOff>409575</xdr:rowOff>
                  </to>
                </anchor>
              </controlPr>
            </control>
          </mc:Choice>
        </mc:AlternateContent>
        <mc:AlternateContent xmlns:mc="http://schemas.openxmlformats.org/markup-compatibility/2006">
          <mc:Choice Requires="x14">
            <control shapeId="47192" r:id="rId112" name="Check Box 88">
              <controlPr defaultSize="0" autoFill="0" autoLine="0" autoPict="0">
                <anchor moveWithCells="1">
                  <from>
                    <xdr:col>1</xdr:col>
                    <xdr:colOff>190500</xdr:colOff>
                    <xdr:row>102</xdr:row>
                    <xdr:rowOff>114300</xdr:rowOff>
                  </from>
                  <to>
                    <xdr:col>2</xdr:col>
                    <xdr:colOff>219075</xdr:colOff>
                    <xdr:row>102</xdr:row>
                    <xdr:rowOff>390525</xdr:rowOff>
                  </to>
                </anchor>
              </controlPr>
            </control>
          </mc:Choice>
        </mc:AlternateContent>
        <mc:AlternateContent xmlns:mc="http://schemas.openxmlformats.org/markup-compatibility/2006">
          <mc:Choice Requires="x14">
            <control shapeId="47193" r:id="rId113" name="Check Box 89">
              <controlPr defaultSize="0" autoFill="0" autoLine="0" autoPict="0">
                <anchor moveWithCells="1">
                  <from>
                    <xdr:col>0</xdr:col>
                    <xdr:colOff>190500</xdr:colOff>
                    <xdr:row>104</xdr:row>
                    <xdr:rowOff>0</xdr:rowOff>
                  </from>
                  <to>
                    <xdr:col>1</xdr:col>
                    <xdr:colOff>180975</xdr:colOff>
                    <xdr:row>104</xdr:row>
                    <xdr:rowOff>228600</xdr:rowOff>
                  </to>
                </anchor>
              </controlPr>
            </control>
          </mc:Choice>
        </mc:AlternateContent>
        <mc:AlternateContent xmlns:mc="http://schemas.openxmlformats.org/markup-compatibility/2006">
          <mc:Choice Requires="x14">
            <control shapeId="47194" r:id="rId114" name="Check Box 90">
              <controlPr defaultSize="0" autoFill="0" autoLine="0" autoPict="0">
                <anchor moveWithCells="1">
                  <from>
                    <xdr:col>2</xdr:col>
                    <xdr:colOff>190500</xdr:colOff>
                    <xdr:row>104</xdr:row>
                    <xdr:rowOff>0</xdr:rowOff>
                  </from>
                  <to>
                    <xdr:col>3</xdr:col>
                    <xdr:colOff>85725</xdr:colOff>
                    <xdr:row>105</xdr:row>
                    <xdr:rowOff>28575</xdr:rowOff>
                  </to>
                </anchor>
              </controlPr>
            </control>
          </mc:Choice>
        </mc:AlternateContent>
        <mc:AlternateContent xmlns:mc="http://schemas.openxmlformats.org/markup-compatibility/2006">
          <mc:Choice Requires="x14">
            <control shapeId="47195" r:id="rId115" name="Check Box 91">
              <controlPr defaultSize="0" autoFill="0" autoLine="0" autoPict="0">
                <anchor moveWithCells="1">
                  <from>
                    <xdr:col>1</xdr:col>
                    <xdr:colOff>219075</xdr:colOff>
                    <xdr:row>103</xdr:row>
                    <xdr:rowOff>180975</xdr:rowOff>
                  </from>
                  <to>
                    <xdr:col>2</xdr:col>
                    <xdr:colOff>295275</xdr:colOff>
                    <xdr:row>104</xdr:row>
                    <xdr:rowOff>257175</xdr:rowOff>
                  </to>
                </anchor>
              </controlPr>
            </control>
          </mc:Choice>
        </mc:AlternateContent>
        <mc:AlternateContent xmlns:mc="http://schemas.openxmlformats.org/markup-compatibility/2006">
          <mc:Choice Requires="x14">
            <control shapeId="47196" r:id="rId116" name="Check Box 92">
              <controlPr defaultSize="0" autoFill="0" autoLine="0" autoPict="0">
                <anchor moveWithCells="1">
                  <from>
                    <xdr:col>2</xdr:col>
                    <xdr:colOff>190500</xdr:colOff>
                    <xdr:row>104</xdr:row>
                    <xdr:rowOff>0</xdr:rowOff>
                  </from>
                  <to>
                    <xdr:col>3</xdr:col>
                    <xdr:colOff>85725</xdr:colOff>
                    <xdr:row>105</xdr:row>
                    <xdr:rowOff>28575</xdr:rowOff>
                  </to>
                </anchor>
              </controlPr>
            </control>
          </mc:Choice>
        </mc:AlternateContent>
        <mc:AlternateContent xmlns:mc="http://schemas.openxmlformats.org/markup-compatibility/2006">
          <mc:Choice Requires="x14">
            <control shapeId="47197" r:id="rId117" name="Check Box 93">
              <controlPr defaultSize="0" autoFill="0" autoLine="0" autoPict="0">
                <anchor moveWithCells="1">
                  <from>
                    <xdr:col>0</xdr:col>
                    <xdr:colOff>161925</xdr:colOff>
                    <xdr:row>106</xdr:row>
                    <xdr:rowOff>28575</xdr:rowOff>
                  </from>
                  <to>
                    <xdr:col>1</xdr:col>
                    <xdr:colOff>123825</xdr:colOff>
                    <xdr:row>107</xdr:row>
                    <xdr:rowOff>0</xdr:rowOff>
                  </to>
                </anchor>
              </controlPr>
            </control>
          </mc:Choice>
        </mc:AlternateContent>
        <mc:AlternateContent xmlns:mc="http://schemas.openxmlformats.org/markup-compatibility/2006">
          <mc:Choice Requires="x14">
            <control shapeId="47198" r:id="rId118" name="Check Box 94">
              <controlPr defaultSize="0" autoFill="0" autoLine="0" autoPict="0">
                <anchor moveWithCells="1">
                  <from>
                    <xdr:col>2</xdr:col>
                    <xdr:colOff>180975</xdr:colOff>
                    <xdr:row>105</xdr:row>
                    <xdr:rowOff>190500</xdr:rowOff>
                  </from>
                  <to>
                    <xdr:col>3</xdr:col>
                    <xdr:colOff>381000</xdr:colOff>
                    <xdr:row>106</xdr:row>
                    <xdr:rowOff>371475</xdr:rowOff>
                  </to>
                </anchor>
              </controlPr>
            </control>
          </mc:Choice>
        </mc:AlternateContent>
        <mc:AlternateContent xmlns:mc="http://schemas.openxmlformats.org/markup-compatibility/2006">
          <mc:Choice Requires="x14">
            <control shapeId="47199" r:id="rId119" name="Check Box 95">
              <controlPr defaultSize="0" autoFill="0" autoLine="0" autoPict="0">
                <anchor moveWithCells="1">
                  <from>
                    <xdr:col>1</xdr:col>
                    <xdr:colOff>219075</xdr:colOff>
                    <xdr:row>106</xdr:row>
                    <xdr:rowOff>28575</xdr:rowOff>
                  </from>
                  <to>
                    <xdr:col>2</xdr:col>
                    <xdr:colOff>295275</xdr:colOff>
                    <xdr:row>106</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5000000}">
          <x14:formula1>
            <xm:f>'Agency-County'!$A$2:$A$22</xm:f>
          </x14:formula1>
          <xm:sqref>G2:M2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N80"/>
  <sheetViews>
    <sheetView showGridLines="0" zoomScaleNormal="100" zoomScaleSheetLayoutView="80" workbookViewId="0">
      <selection activeCell="Q8" sqref="Q8"/>
    </sheetView>
  </sheetViews>
  <sheetFormatPr defaultRowHeight="15" x14ac:dyDescent="0.25"/>
  <cols>
    <col min="3" max="3" width="9.140625" customWidth="1"/>
    <col min="11" max="11" width="14" customWidth="1"/>
    <col min="12" max="12" width="10.42578125" customWidth="1"/>
    <col min="13" max="13" width="14.85546875" customWidth="1"/>
  </cols>
  <sheetData>
    <row r="1" spans="1:13" ht="2.85" customHeight="1" thickBot="1" x14ac:dyDescent="0.3">
      <c r="A1" s="1028"/>
      <c r="B1" s="1028"/>
      <c r="C1" s="1028"/>
      <c r="D1" s="1028"/>
      <c r="E1" s="1028"/>
      <c r="F1" s="1028"/>
      <c r="G1" s="1028"/>
      <c r="H1" s="1028"/>
      <c r="I1" s="1028"/>
      <c r="J1" s="1028"/>
      <c r="K1" s="1028"/>
      <c r="L1" s="1028"/>
      <c r="M1" s="1028"/>
    </row>
    <row r="2" spans="1:13" s="291" customFormat="1" ht="16.5" thickBot="1" x14ac:dyDescent="0.3">
      <c r="A2" s="415" t="s">
        <v>197</v>
      </c>
      <c r="B2" s="1332">
        <f>'Contact Info'!B3</f>
        <v>0</v>
      </c>
      <c r="C2" s="1332"/>
      <c r="D2" s="1240" t="s">
        <v>773</v>
      </c>
      <c r="E2" s="1240"/>
      <c r="F2" s="1240"/>
      <c r="G2" s="1239"/>
      <c r="H2" s="1239"/>
      <c r="I2" s="1239"/>
      <c r="J2" s="1239"/>
      <c r="K2" s="1239"/>
      <c r="L2" s="1239"/>
      <c r="M2" s="1239"/>
    </row>
    <row r="3" spans="1:13" ht="21.75" thickBot="1" x14ac:dyDescent="0.4">
      <c r="A3" s="1333" t="s">
        <v>947</v>
      </c>
      <c r="B3" s="1333"/>
      <c r="C3" s="1333"/>
      <c r="D3" s="1333"/>
      <c r="E3" s="1333"/>
      <c r="F3" s="1333"/>
      <c r="G3" s="1333"/>
      <c r="H3" s="1333"/>
      <c r="I3" s="1333"/>
      <c r="J3" s="1333"/>
      <c r="K3" s="1333"/>
      <c r="L3" s="1333"/>
      <c r="M3" s="1333"/>
    </row>
    <row r="4" spans="1:13" ht="35.1" customHeight="1" thickBot="1" x14ac:dyDescent="0.3">
      <c r="A4" s="1394" t="s">
        <v>876</v>
      </c>
      <c r="B4" s="1394"/>
      <c r="C4" s="1394"/>
      <c r="D4" s="1394"/>
      <c r="E4" s="1394"/>
      <c r="F4" s="1394"/>
      <c r="G4" s="1394"/>
      <c r="H4" s="1394"/>
      <c r="I4" s="1394"/>
      <c r="J4" s="1335" t="s">
        <v>775</v>
      </c>
      <c r="K4" s="1335"/>
      <c r="L4" s="1335" t="s">
        <v>776</v>
      </c>
      <c r="M4" s="1335"/>
    </row>
    <row r="5" spans="1:13" ht="18.75" customHeight="1" thickBot="1" x14ac:dyDescent="0.3">
      <c r="A5" s="1331" t="s">
        <v>827</v>
      </c>
      <c r="B5" s="1331"/>
      <c r="C5" s="1331"/>
      <c r="D5" s="1331"/>
      <c r="E5" s="1331"/>
      <c r="F5" s="1331"/>
      <c r="G5" s="1331"/>
      <c r="H5" s="1331"/>
      <c r="I5" s="1331"/>
      <c r="J5" s="1330"/>
      <c r="K5" s="1330"/>
      <c r="L5" s="1330"/>
      <c r="M5" s="1330"/>
    </row>
    <row r="6" spans="1:13" ht="18.75" customHeight="1" thickBot="1" x14ac:dyDescent="0.3">
      <c r="A6" s="1331" t="s">
        <v>401</v>
      </c>
      <c r="B6" s="1331"/>
      <c r="C6" s="1331"/>
      <c r="D6" s="1331"/>
      <c r="E6" s="1331"/>
      <c r="F6" s="1331"/>
      <c r="G6" s="1331"/>
      <c r="H6" s="1331"/>
      <c r="I6" s="1331"/>
      <c r="J6" s="1330"/>
      <c r="K6" s="1330"/>
      <c r="L6" s="1330"/>
      <c r="M6" s="1330"/>
    </row>
    <row r="7" spans="1:13" ht="18.75" customHeight="1" thickBot="1" x14ac:dyDescent="0.3">
      <c r="A7" s="1331" t="s">
        <v>402</v>
      </c>
      <c r="B7" s="1331"/>
      <c r="C7" s="1331"/>
      <c r="D7" s="1331"/>
      <c r="E7" s="1331"/>
      <c r="F7" s="1331"/>
      <c r="G7" s="1331"/>
      <c r="H7" s="1331"/>
      <c r="I7" s="1331"/>
      <c r="J7" s="1330"/>
      <c r="K7" s="1330"/>
      <c r="L7" s="1330"/>
      <c r="M7" s="1330"/>
    </row>
    <row r="8" spans="1:13" ht="18.75" customHeight="1" thickBot="1" x14ac:dyDescent="0.3">
      <c r="A8" s="1331" t="s">
        <v>880</v>
      </c>
      <c r="B8" s="1331"/>
      <c r="C8" s="1331"/>
      <c r="D8" s="1331"/>
      <c r="E8" s="1331"/>
      <c r="F8" s="1331"/>
      <c r="G8" s="1331"/>
      <c r="H8" s="1331"/>
      <c r="I8" s="1331"/>
      <c r="J8" s="1330"/>
      <c r="K8" s="1330"/>
      <c r="L8" s="1330"/>
      <c r="M8" s="1330"/>
    </row>
    <row r="9" spans="1:13" ht="18.75" customHeight="1" thickBot="1" x14ac:dyDescent="0.3">
      <c r="A9" s="1331" t="s">
        <v>894</v>
      </c>
      <c r="B9" s="1331"/>
      <c r="C9" s="1331"/>
      <c r="D9" s="1331"/>
      <c r="E9" s="1331"/>
      <c r="F9" s="1331"/>
      <c r="G9" s="1331"/>
      <c r="H9" s="1331"/>
      <c r="I9" s="1331"/>
      <c r="J9" s="1330"/>
      <c r="K9" s="1330"/>
      <c r="L9" s="1330"/>
      <c r="M9" s="1330"/>
    </row>
    <row r="10" spans="1:13" ht="18.75" customHeight="1" thickBot="1" x14ac:dyDescent="0.3">
      <c r="A10" s="1331" t="s">
        <v>403</v>
      </c>
      <c r="B10" s="1331"/>
      <c r="C10" s="1331"/>
      <c r="D10" s="1331"/>
      <c r="E10" s="1331"/>
      <c r="F10" s="1331"/>
      <c r="G10" s="1331"/>
      <c r="H10" s="1331"/>
      <c r="I10" s="1331"/>
      <c r="J10" s="1330"/>
      <c r="K10" s="1330"/>
      <c r="L10" s="1330"/>
      <c r="M10" s="1330"/>
    </row>
    <row r="11" spans="1:13" ht="16.5" thickBot="1" x14ac:dyDescent="0.3">
      <c r="A11" s="1216" t="s">
        <v>0</v>
      </c>
      <c r="B11" s="1217"/>
      <c r="C11" s="1217"/>
      <c r="D11" s="1217"/>
      <c r="E11" s="1217"/>
      <c r="F11" s="1217"/>
      <c r="G11" s="1217"/>
      <c r="H11" s="1217"/>
      <c r="I11" s="1217"/>
      <c r="J11" s="1217"/>
      <c r="K11" s="1217"/>
      <c r="L11" s="1217"/>
      <c r="M11" s="1218"/>
    </row>
    <row r="12" spans="1:13" ht="15.75" thickBot="1" x14ac:dyDescent="0.3">
      <c r="A12" s="1391" t="s">
        <v>874</v>
      </c>
      <c r="B12" s="1392"/>
      <c r="C12" s="1392"/>
      <c r="D12" s="1392"/>
      <c r="E12" s="1392"/>
      <c r="F12" s="1392"/>
      <c r="G12" s="1392"/>
      <c r="H12" s="1392"/>
      <c r="I12" s="1392"/>
      <c r="J12" s="1392"/>
      <c r="K12" s="1392"/>
      <c r="L12" s="1392"/>
      <c r="M12" s="1393"/>
    </row>
    <row r="13" spans="1:13" ht="15.75" thickBot="1" x14ac:dyDescent="0.3">
      <c r="A13" s="1391"/>
      <c r="B13" s="1392"/>
      <c r="C13" s="1392"/>
      <c r="D13" s="1392"/>
      <c r="E13" s="1392"/>
      <c r="F13" s="1392"/>
      <c r="G13" s="1392"/>
      <c r="H13" s="1392"/>
      <c r="I13" s="1392"/>
      <c r="J13" s="1392"/>
      <c r="K13" s="1392"/>
      <c r="L13" s="1392"/>
      <c r="M13" s="1393"/>
    </row>
    <row r="14" spans="1:13" ht="15.75" thickBot="1" x14ac:dyDescent="0.3">
      <c r="A14" s="1391"/>
      <c r="B14" s="1392"/>
      <c r="C14" s="1392"/>
      <c r="D14" s="1392"/>
      <c r="E14" s="1392"/>
      <c r="F14" s="1392"/>
      <c r="G14" s="1392"/>
      <c r="H14" s="1392"/>
      <c r="I14" s="1392"/>
      <c r="J14" s="1392"/>
      <c r="K14" s="1392"/>
      <c r="L14" s="1392"/>
      <c r="M14" s="1393"/>
    </row>
    <row r="15" spans="1:13" ht="15.75" thickBot="1" x14ac:dyDescent="0.3">
      <c r="A15" s="1328" t="s">
        <v>778</v>
      </c>
      <c r="B15" s="1328"/>
      <c r="C15" s="1328"/>
      <c r="D15" s="1328"/>
      <c r="E15" s="1328"/>
      <c r="F15" s="1328"/>
      <c r="G15" s="1328"/>
      <c r="H15" s="1328"/>
      <c r="I15" s="1328"/>
      <c r="J15" s="1328"/>
      <c r="K15" s="1328"/>
      <c r="L15" s="1328"/>
      <c r="M15" s="1328"/>
    </row>
    <row r="16" spans="1:13" ht="15.75" thickBot="1" x14ac:dyDescent="0.3">
      <c r="A16" s="1329" t="s">
        <v>779</v>
      </c>
      <c r="B16" s="1329"/>
      <c r="C16" s="1329"/>
      <c r="D16" s="1250" t="s">
        <v>24</v>
      </c>
      <c r="E16" s="1251"/>
      <c r="F16" s="1432"/>
      <c r="G16" s="1433"/>
      <c r="H16" s="1433"/>
      <c r="I16" s="1433"/>
      <c r="J16" s="1433"/>
      <c r="K16" s="1433"/>
      <c r="L16" s="1433"/>
      <c r="M16" s="1434"/>
    </row>
    <row r="17" spans="1:14" ht="15.75" thickBot="1" x14ac:dyDescent="0.3">
      <c r="A17" s="1329"/>
      <c r="B17" s="1329"/>
      <c r="C17" s="1329"/>
      <c r="D17" s="1252"/>
      <c r="E17" s="1253"/>
      <c r="F17" s="1435"/>
      <c r="G17" s="1436"/>
      <c r="H17" s="1436"/>
      <c r="I17" s="1436"/>
      <c r="J17" s="1436"/>
      <c r="K17" s="1436"/>
      <c r="L17" s="1436"/>
      <c r="M17" s="1437"/>
    </row>
    <row r="18" spans="1:14" ht="15.75" thickBot="1" x14ac:dyDescent="0.3">
      <c r="A18" s="292" t="s">
        <v>786</v>
      </c>
      <c r="B18" s="292" t="s">
        <v>129</v>
      </c>
      <c r="C18" s="292" t="s">
        <v>787</v>
      </c>
      <c r="D18" s="1322" t="s">
        <v>780</v>
      </c>
      <c r="E18" s="1322"/>
      <c r="F18" s="1322"/>
      <c r="G18" s="1322"/>
      <c r="H18" s="1322"/>
      <c r="I18" s="1322"/>
      <c r="J18" s="1322"/>
      <c r="K18" s="1322"/>
      <c r="L18" s="1322"/>
      <c r="M18" s="1322"/>
    </row>
    <row r="19" spans="1:14" ht="15.75" thickBot="1" x14ac:dyDescent="0.3">
      <c r="A19" s="392"/>
      <c r="B19" s="392"/>
      <c r="C19" s="392"/>
      <c r="D19" s="1322"/>
      <c r="E19" s="1322"/>
      <c r="F19" s="1322"/>
      <c r="G19" s="1322"/>
      <c r="H19" s="1322"/>
      <c r="I19" s="1322"/>
      <c r="J19" s="1322"/>
      <c r="K19" s="1322"/>
      <c r="L19" s="1322"/>
      <c r="M19" s="1322"/>
    </row>
    <row r="20" spans="1:14" ht="15.75" thickBot="1" x14ac:dyDescent="0.3">
      <c r="A20" s="1395" t="s">
        <v>875</v>
      </c>
      <c r="B20" s="1396"/>
      <c r="C20" s="1396"/>
      <c r="D20" s="1396"/>
      <c r="E20" s="1396"/>
      <c r="F20" s="1396"/>
      <c r="G20" s="1396"/>
      <c r="H20" s="1396"/>
      <c r="I20" s="1396"/>
      <c r="J20" s="1396"/>
      <c r="K20" s="1396"/>
      <c r="L20" s="1396"/>
      <c r="M20" s="1397"/>
    </row>
    <row r="21" spans="1:14" x14ac:dyDescent="0.25">
      <c r="A21" s="1293" t="s">
        <v>781</v>
      </c>
      <c r="B21" s="1294"/>
      <c r="C21" s="1295"/>
      <c r="D21" s="1250" t="s">
        <v>24</v>
      </c>
      <c r="E21" s="1251"/>
      <c r="F21" s="1432"/>
      <c r="G21" s="1433"/>
      <c r="H21" s="1433"/>
      <c r="I21" s="1433"/>
      <c r="J21" s="1433"/>
      <c r="K21" s="1433"/>
      <c r="L21" s="1433"/>
      <c r="M21" s="1434"/>
    </row>
    <row r="22" spans="1:14" ht="15.75" thickBot="1" x14ac:dyDescent="0.3">
      <c r="A22" s="1296"/>
      <c r="B22" s="1297"/>
      <c r="C22" s="1298"/>
      <c r="D22" s="1252"/>
      <c r="E22" s="1253"/>
      <c r="F22" s="1435"/>
      <c r="G22" s="1436"/>
      <c r="H22" s="1436"/>
      <c r="I22" s="1436"/>
      <c r="J22" s="1436"/>
      <c r="K22" s="1436"/>
      <c r="L22" s="1436"/>
      <c r="M22" s="1437"/>
    </row>
    <row r="23" spans="1:14" ht="15.75" thickBot="1" x14ac:dyDescent="0.3">
      <c r="A23" s="293" t="s">
        <v>786</v>
      </c>
      <c r="B23" s="293" t="s">
        <v>129</v>
      </c>
      <c r="C23" s="293" t="s">
        <v>787</v>
      </c>
      <c r="D23" s="1314" t="s">
        <v>923</v>
      </c>
      <c r="E23" s="1314"/>
      <c r="F23" s="1314"/>
      <c r="G23" s="1314"/>
      <c r="H23" s="1314"/>
      <c r="I23" s="1314"/>
      <c r="J23" s="1314"/>
      <c r="K23" s="1314"/>
      <c r="L23" s="1314"/>
      <c r="M23" s="1314"/>
    </row>
    <row r="24" spans="1:14" ht="20.100000000000001" customHeight="1" thickBot="1" x14ac:dyDescent="0.3">
      <c r="A24" s="392"/>
      <c r="B24" s="392"/>
      <c r="C24" s="392"/>
      <c r="D24" s="1314"/>
      <c r="E24" s="1314"/>
      <c r="F24" s="1314"/>
      <c r="G24" s="1314"/>
      <c r="H24" s="1314"/>
      <c r="I24" s="1314"/>
      <c r="J24" s="1314"/>
      <c r="K24" s="1314"/>
      <c r="L24" s="1314"/>
      <c r="M24" s="1314"/>
    </row>
    <row r="25" spans="1:14" ht="15.75" thickBot="1" x14ac:dyDescent="0.3">
      <c r="A25" s="1120" t="s">
        <v>783</v>
      </c>
      <c r="B25" s="1121"/>
      <c r="C25" s="1121"/>
      <c r="D25" s="1121"/>
      <c r="E25" s="1121"/>
      <c r="F25" s="1121"/>
      <c r="G25" s="1121"/>
      <c r="H25" s="1121"/>
      <c r="I25" s="1121"/>
      <c r="J25" s="1121"/>
      <c r="K25" s="1121"/>
      <c r="L25" s="1121"/>
      <c r="M25" s="1122"/>
    </row>
    <row r="26" spans="1:14" x14ac:dyDescent="0.25">
      <c r="A26" s="1323" t="s">
        <v>784</v>
      </c>
      <c r="B26" s="1323"/>
      <c r="C26" s="1323"/>
      <c r="D26" s="1250" t="s">
        <v>24</v>
      </c>
      <c r="E26" s="1251"/>
      <c r="F26" s="1432"/>
      <c r="G26" s="1433"/>
      <c r="H26" s="1433"/>
      <c r="I26" s="1433"/>
      <c r="J26" s="1433"/>
      <c r="K26" s="1433"/>
      <c r="L26" s="1433"/>
      <c r="M26" s="1434"/>
    </row>
    <row r="27" spans="1:14" ht="15.75" thickBot="1" x14ac:dyDescent="0.3">
      <c r="A27" s="1324"/>
      <c r="B27" s="1324"/>
      <c r="C27" s="1324"/>
      <c r="D27" s="1252"/>
      <c r="E27" s="1253"/>
      <c r="F27" s="1435"/>
      <c r="G27" s="1436"/>
      <c r="H27" s="1436"/>
      <c r="I27" s="1436"/>
      <c r="J27" s="1436"/>
      <c r="K27" s="1436"/>
      <c r="L27" s="1436"/>
      <c r="M27" s="1437"/>
    </row>
    <row r="28" spans="1:14" ht="15.75" thickBot="1" x14ac:dyDescent="0.3">
      <c r="A28" s="292" t="s">
        <v>786</v>
      </c>
      <c r="B28" s="292" t="s">
        <v>129</v>
      </c>
      <c r="C28" s="292" t="s">
        <v>787</v>
      </c>
      <c r="D28" s="1321" t="s">
        <v>785</v>
      </c>
      <c r="E28" s="1321"/>
      <c r="F28" s="1321"/>
      <c r="G28" s="1321"/>
      <c r="H28" s="1321"/>
      <c r="I28" s="1321"/>
      <c r="J28" s="1321"/>
      <c r="K28" s="1321"/>
      <c r="L28" s="1321"/>
      <c r="M28" s="1321"/>
    </row>
    <row r="29" spans="1:14" ht="15.75" thickBot="1" x14ac:dyDescent="0.3">
      <c r="A29" s="392"/>
      <c r="B29" s="392"/>
      <c r="C29" s="392"/>
      <c r="D29" s="1321"/>
      <c r="E29" s="1321"/>
      <c r="F29" s="1321"/>
      <c r="G29" s="1321"/>
      <c r="H29" s="1321"/>
      <c r="I29" s="1321"/>
      <c r="J29" s="1321"/>
      <c r="K29" s="1321"/>
      <c r="L29" s="1321"/>
      <c r="M29" s="1321"/>
    </row>
    <row r="30" spans="1:14" ht="15.75" thickBot="1" x14ac:dyDescent="0.3">
      <c r="A30" s="292" t="s">
        <v>786</v>
      </c>
      <c r="B30" s="292" t="s">
        <v>129</v>
      </c>
      <c r="C30" s="292" t="s">
        <v>787</v>
      </c>
      <c r="D30" s="1321" t="s">
        <v>931</v>
      </c>
      <c r="E30" s="1321"/>
      <c r="F30" s="1321"/>
      <c r="G30" s="1321"/>
      <c r="H30" s="1321"/>
      <c r="I30" s="1321"/>
      <c r="J30" s="1321"/>
      <c r="K30" s="1321"/>
      <c r="L30" s="1321"/>
      <c r="M30" s="1321"/>
      <c r="N30" s="244"/>
    </row>
    <row r="31" spans="1:14" ht="15.75" thickBot="1" x14ac:dyDescent="0.3">
      <c r="A31" s="392"/>
      <c r="B31" s="392"/>
      <c r="C31" s="392"/>
      <c r="D31" s="1321"/>
      <c r="E31" s="1321"/>
      <c r="F31" s="1321"/>
      <c r="G31" s="1321"/>
      <c r="H31" s="1321"/>
      <c r="I31" s="1321"/>
      <c r="J31" s="1321"/>
      <c r="K31" s="1321"/>
      <c r="L31" s="1321"/>
      <c r="M31" s="1321"/>
    </row>
    <row r="32" spans="1:14" ht="15.75" thickBot="1" x14ac:dyDescent="0.3">
      <c r="A32" s="1107" t="s">
        <v>788</v>
      </c>
      <c r="B32" s="1108"/>
      <c r="C32" s="1108"/>
      <c r="D32" s="1108"/>
      <c r="E32" s="1108"/>
      <c r="F32" s="1108"/>
      <c r="G32" s="1108"/>
      <c r="H32" s="1108"/>
      <c r="I32" s="1108"/>
      <c r="J32" s="1108"/>
      <c r="K32" s="1108"/>
      <c r="L32" s="1108"/>
      <c r="M32" s="1109"/>
    </row>
    <row r="33" spans="1:13" x14ac:dyDescent="0.25">
      <c r="A33" s="1312" t="s">
        <v>789</v>
      </c>
      <c r="B33" s="1312"/>
      <c r="C33" s="1312"/>
      <c r="D33" s="1250" t="s">
        <v>24</v>
      </c>
      <c r="E33" s="1251"/>
      <c r="F33" s="1432"/>
      <c r="G33" s="1433"/>
      <c r="H33" s="1433"/>
      <c r="I33" s="1433"/>
      <c r="J33" s="1433"/>
      <c r="K33" s="1433"/>
      <c r="L33" s="1433"/>
      <c r="M33" s="1434"/>
    </row>
    <row r="34" spans="1:13" ht="15.75" thickBot="1" x14ac:dyDescent="0.3">
      <c r="A34" s="1313"/>
      <c r="B34" s="1313"/>
      <c r="C34" s="1313"/>
      <c r="D34" s="1252"/>
      <c r="E34" s="1253"/>
      <c r="F34" s="1435"/>
      <c r="G34" s="1436"/>
      <c r="H34" s="1436"/>
      <c r="I34" s="1436"/>
      <c r="J34" s="1436"/>
      <c r="K34" s="1436"/>
      <c r="L34" s="1436"/>
      <c r="M34" s="1437"/>
    </row>
    <row r="35" spans="1:13" ht="15.75" thickBot="1" x14ac:dyDescent="0.3">
      <c r="A35" s="293" t="s">
        <v>786</v>
      </c>
      <c r="B35" s="293" t="s">
        <v>129</v>
      </c>
      <c r="C35" s="293" t="s">
        <v>787</v>
      </c>
      <c r="D35" s="1314" t="s">
        <v>932</v>
      </c>
      <c r="E35" s="1314"/>
      <c r="F35" s="1314"/>
      <c r="G35" s="1314"/>
      <c r="H35" s="1314"/>
      <c r="I35" s="1314"/>
      <c r="J35" s="1314"/>
      <c r="K35" s="1314"/>
      <c r="L35" s="1314"/>
      <c r="M35" s="1314"/>
    </row>
    <row r="36" spans="1:13" ht="15.75" thickBot="1" x14ac:dyDescent="0.3">
      <c r="A36" s="392"/>
      <c r="B36" s="392"/>
      <c r="C36" s="392"/>
      <c r="D36" s="1314"/>
      <c r="E36" s="1314"/>
      <c r="F36" s="1314"/>
      <c r="G36" s="1314"/>
      <c r="H36" s="1314"/>
      <c r="I36" s="1314"/>
      <c r="J36" s="1314"/>
      <c r="K36" s="1314"/>
      <c r="L36" s="1314"/>
      <c r="M36" s="1314"/>
    </row>
    <row r="37" spans="1:13" ht="15.75" thickBot="1" x14ac:dyDescent="0.3">
      <c r="A37" s="293" t="s">
        <v>786</v>
      </c>
      <c r="B37" s="293" t="s">
        <v>129</v>
      </c>
      <c r="C37" s="293" t="s">
        <v>787</v>
      </c>
      <c r="D37" s="1314" t="s">
        <v>791</v>
      </c>
      <c r="E37" s="1314"/>
      <c r="F37" s="1314"/>
      <c r="G37" s="1314"/>
      <c r="H37" s="1314"/>
      <c r="I37" s="1314"/>
      <c r="J37" s="1314"/>
      <c r="K37" s="1314"/>
      <c r="L37" s="1314"/>
      <c r="M37" s="1314"/>
    </row>
    <row r="38" spans="1:13" ht="15.75" thickBot="1" x14ac:dyDescent="0.3">
      <c r="A38" s="392"/>
      <c r="B38" s="392"/>
      <c r="C38" s="392"/>
      <c r="D38" s="1314"/>
      <c r="E38" s="1314"/>
      <c r="F38" s="1314"/>
      <c r="G38" s="1314"/>
      <c r="H38" s="1314"/>
      <c r="I38" s="1314"/>
      <c r="J38" s="1314"/>
      <c r="K38" s="1314"/>
      <c r="L38" s="1314"/>
      <c r="M38" s="1314"/>
    </row>
    <row r="39" spans="1:13" ht="15.75" thickBot="1" x14ac:dyDescent="0.3">
      <c r="A39" s="293" t="s">
        <v>786</v>
      </c>
      <c r="B39" s="293" t="s">
        <v>129</v>
      </c>
      <c r="C39" s="293" t="s">
        <v>787</v>
      </c>
      <c r="D39" s="1314" t="s">
        <v>792</v>
      </c>
      <c r="E39" s="1314"/>
      <c r="F39" s="1314"/>
      <c r="G39" s="1314"/>
      <c r="H39" s="1314"/>
      <c r="I39" s="1314"/>
      <c r="J39" s="1314"/>
      <c r="K39" s="1314"/>
      <c r="L39" s="1314"/>
      <c r="M39" s="1314"/>
    </row>
    <row r="40" spans="1:13" ht="20.100000000000001" customHeight="1" thickBot="1" x14ac:dyDescent="0.3">
      <c r="A40" s="392"/>
      <c r="B40" s="392"/>
      <c r="C40" s="392"/>
      <c r="D40" s="1314"/>
      <c r="E40" s="1314"/>
      <c r="F40" s="1314"/>
      <c r="G40" s="1314"/>
      <c r="H40" s="1314"/>
      <c r="I40" s="1314"/>
      <c r="J40" s="1314"/>
      <c r="K40" s="1314"/>
      <c r="L40" s="1314"/>
      <c r="M40" s="1314"/>
    </row>
    <row r="41" spans="1:13" ht="15.75" thickBot="1" x14ac:dyDescent="0.3">
      <c r="A41" s="1120" t="s">
        <v>793</v>
      </c>
      <c r="B41" s="1121"/>
      <c r="C41" s="1121"/>
      <c r="D41" s="1121"/>
      <c r="E41" s="1121"/>
      <c r="F41" s="1121"/>
      <c r="G41" s="1121"/>
      <c r="H41" s="1121"/>
      <c r="I41" s="1121"/>
      <c r="J41" s="1121"/>
      <c r="K41" s="1121"/>
      <c r="L41" s="1121"/>
      <c r="M41" s="1122"/>
    </row>
    <row r="42" spans="1:13" x14ac:dyDescent="0.25">
      <c r="A42" s="1315" t="s">
        <v>895</v>
      </c>
      <c r="B42" s="1316"/>
      <c r="C42" s="1317"/>
      <c r="D42" s="1250" t="s">
        <v>24</v>
      </c>
      <c r="E42" s="1251"/>
      <c r="F42" s="1432"/>
      <c r="G42" s="1433"/>
      <c r="H42" s="1433"/>
      <c r="I42" s="1433"/>
      <c r="J42" s="1433"/>
      <c r="K42" s="1433"/>
      <c r="L42" s="1433"/>
      <c r="M42" s="1434"/>
    </row>
    <row r="43" spans="1:13" ht="15.75" thickBot="1" x14ac:dyDescent="0.3">
      <c r="A43" s="1318"/>
      <c r="B43" s="1319"/>
      <c r="C43" s="1320"/>
      <c r="D43" s="1252"/>
      <c r="E43" s="1253"/>
      <c r="F43" s="1435"/>
      <c r="G43" s="1436"/>
      <c r="H43" s="1436"/>
      <c r="I43" s="1436"/>
      <c r="J43" s="1436"/>
      <c r="K43" s="1436"/>
      <c r="L43" s="1436"/>
      <c r="M43" s="1437"/>
    </row>
    <row r="44" spans="1:13" ht="20.100000000000001" customHeight="1" thickBot="1" x14ac:dyDescent="0.3">
      <c r="A44" s="402" t="s">
        <v>786</v>
      </c>
      <c r="B44" s="402" t="s">
        <v>129</v>
      </c>
      <c r="C44" s="402" t="s">
        <v>787</v>
      </c>
      <c r="D44" s="1308" t="s">
        <v>940</v>
      </c>
      <c r="E44" s="1262"/>
      <c r="F44" s="1262"/>
      <c r="G44" s="1262"/>
      <c r="H44" s="1262"/>
      <c r="I44" s="1262"/>
      <c r="J44" s="1262"/>
      <c r="K44" s="1262"/>
      <c r="L44" s="1262"/>
      <c r="M44" s="1309"/>
    </row>
    <row r="45" spans="1:13" ht="20.100000000000001" customHeight="1" thickBot="1" x14ac:dyDescent="0.3">
      <c r="A45" s="392"/>
      <c r="B45" s="392"/>
      <c r="C45" s="392"/>
      <c r="D45" s="1310"/>
      <c r="E45" s="1263"/>
      <c r="F45" s="1263"/>
      <c r="G45" s="1263"/>
      <c r="H45" s="1263"/>
      <c r="I45" s="1263"/>
      <c r="J45" s="1263"/>
      <c r="K45" s="1263"/>
      <c r="L45" s="1263"/>
      <c r="M45" s="1311"/>
    </row>
    <row r="46" spans="1:13" ht="15.75" thickBot="1" x14ac:dyDescent="0.3">
      <c r="A46" s="1395" t="s">
        <v>933</v>
      </c>
      <c r="B46" s="1444"/>
      <c r="C46" s="1444"/>
      <c r="D46" s="1444"/>
      <c r="E46" s="1444"/>
      <c r="F46" s="1444"/>
      <c r="G46" s="1444"/>
      <c r="H46" s="1444"/>
      <c r="I46" s="1444"/>
      <c r="J46" s="1444"/>
      <c r="K46" s="1444"/>
      <c r="L46" s="1444"/>
      <c r="M46" s="1445"/>
    </row>
    <row r="47" spans="1:13" ht="15" customHeight="1" x14ac:dyDescent="0.25">
      <c r="A47" s="1293" t="s">
        <v>896</v>
      </c>
      <c r="B47" s="1294"/>
      <c r="C47" s="1295"/>
      <c r="D47" s="1250" t="s">
        <v>24</v>
      </c>
      <c r="E47" s="1251"/>
      <c r="F47" s="1432"/>
      <c r="G47" s="1433"/>
      <c r="H47" s="1433"/>
      <c r="I47" s="1433"/>
      <c r="J47" s="1433"/>
      <c r="K47" s="1433"/>
      <c r="L47" s="1433"/>
      <c r="M47" s="1434"/>
    </row>
    <row r="48" spans="1:13" ht="15.75" thickBot="1" x14ac:dyDescent="0.3">
      <c r="A48" s="1296"/>
      <c r="B48" s="1297"/>
      <c r="C48" s="1298"/>
      <c r="D48" s="1252"/>
      <c r="E48" s="1253"/>
      <c r="F48" s="1435"/>
      <c r="G48" s="1436"/>
      <c r="H48" s="1436"/>
      <c r="I48" s="1436"/>
      <c r="J48" s="1436"/>
      <c r="K48" s="1436"/>
      <c r="L48" s="1436"/>
      <c r="M48" s="1437"/>
    </row>
    <row r="49" spans="1:13" ht="15.75" thickBot="1" x14ac:dyDescent="0.3">
      <c r="A49" s="293" t="s">
        <v>786</v>
      </c>
      <c r="B49" s="293" t="s">
        <v>129</v>
      </c>
      <c r="C49" s="293" t="s">
        <v>787</v>
      </c>
      <c r="D49" s="1299" t="s">
        <v>828</v>
      </c>
      <c r="E49" s="1300"/>
      <c r="F49" s="1300"/>
      <c r="G49" s="1300"/>
      <c r="H49" s="1300"/>
      <c r="I49" s="1300"/>
      <c r="J49" s="1300"/>
      <c r="K49" s="1300"/>
      <c r="L49" s="1300"/>
      <c r="M49" s="1301"/>
    </row>
    <row r="50" spans="1:13" s="294" customFormat="1" ht="15.75" thickBot="1" x14ac:dyDescent="0.3">
      <c r="A50" s="392"/>
      <c r="B50" s="392"/>
      <c r="C50" s="392"/>
      <c r="D50" s="1302"/>
      <c r="E50" s="1303"/>
      <c r="F50" s="1303"/>
      <c r="G50" s="1303"/>
      <c r="H50" s="1303"/>
      <c r="I50" s="1303"/>
      <c r="J50" s="1303"/>
      <c r="K50" s="1303"/>
      <c r="L50" s="1303"/>
      <c r="M50" s="1304"/>
    </row>
    <row r="51" spans="1:13" s="294" customFormat="1" ht="15.75" thickBot="1" x14ac:dyDescent="0.3">
      <c r="A51" s="1305" t="s">
        <v>829</v>
      </c>
      <c r="B51" s="1306"/>
      <c r="C51" s="1306"/>
      <c r="D51" s="1306"/>
      <c r="E51" s="1306"/>
      <c r="F51" s="1306"/>
      <c r="G51" s="1306"/>
      <c r="H51" s="1306"/>
      <c r="I51" s="1306"/>
      <c r="J51" s="1306"/>
      <c r="K51" s="1306"/>
      <c r="L51" s="1306"/>
      <c r="M51" s="1307"/>
    </row>
    <row r="52" spans="1:13" ht="15.75" thickBot="1" x14ac:dyDescent="0.3">
      <c r="A52" s="1192" t="s">
        <v>830</v>
      </c>
      <c r="B52" s="1193"/>
      <c r="C52" s="1193"/>
      <c r="D52" s="1193"/>
      <c r="E52" s="1193"/>
      <c r="F52" s="1193"/>
      <c r="G52" s="1193"/>
      <c r="H52" s="1193"/>
      <c r="I52" s="1193"/>
      <c r="J52" s="1193"/>
      <c r="K52" s="1193"/>
      <c r="L52" s="1193"/>
      <c r="M52" s="1194"/>
    </row>
    <row r="53" spans="1:13" ht="15" customHeight="1" x14ac:dyDescent="0.25">
      <c r="A53" s="1244" t="s">
        <v>898</v>
      </c>
      <c r="B53" s="1245"/>
      <c r="C53" s="1246"/>
      <c r="D53" s="1250" t="s">
        <v>24</v>
      </c>
      <c r="E53" s="1251"/>
      <c r="F53" s="1432"/>
      <c r="G53" s="1433"/>
      <c r="H53" s="1433"/>
      <c r="I53" s="1433"/>
      <c r="J53" s="1433"/>
      <c r="K53" s="1433"/>
      <c r="L53" s="1433"/>
      <c r="M53" s="1434"/>
    </row>
    <row r="54" spans="1:13" ht="15.75" thickBot="1" x14ac:dyDescent="0.3">
      <c r="A54" s="1247"/>
      <c r="B54" s="1248"/>
      <c r="C54" s="1249"/>
      <c r="D54" s="1252"/>
      <c r="E54" s="1253"/>
      <c r="F54" s="1435"/>
      <c r="G54" s="1436"/>
      <c r="H54" s="1436"/>
      <c r="I54" s="1436"/>
      <c r="J54" s="1436"/>
      <c r="K54" s="1436"/>
      <c r="L54" s="1436"/>
      <c r="M54" s="1437"/>
    </row>
    <row r="55" spans="1:13" ht="15.75" thickBot="1" x14ac:dyDescent="0.3">
      <c r="A55" s="402" t="s">
        <v>786</v>
      </c>
      <c r="B55" s="402" t="s">
        <v>129</v>
      </c>
      <c r="C55" s="402" t="s">
        <v>787</v>
      </c>
      <c r="D55" s="1260" t="s">
        <v>797</v>
      </c>
      <c r="E55" s="1289" t="s">
        <v>912</v>
      </c>
      <c r="F55" s="1289"/>
      <c r="G55" s="1289"/>
      <c r="H55" s="1404" t="s">
        <v>811</v>
      </c>
      <c r="I55" s="1404"/>
      <c r="J55" s="1404"/>
      <c r="K55" s="1404"/>
      <c r="L55" s="1404"/>
      <c r="M55" s="1405"/>
    </row>
    <row r="56" spans="1:13" ht="15.75" thickBot="1" x14ac:dyDescent="0.3">
      <c r="A56" s="392"/>
      <c r="B56" s="392"/>
      <c r="C56" s="392"/>
      <c r="D56" s="1261"/>
      <c r="E56" s="1290"/>
      <c r="F56" s="1290"/>
      <c r="G56" s="1290"/>
      <c r="H56" s="1406"/>
      <c r="I56" s="1406"/>
      <c r="J56" s="1406"/>
      <c r="K56" s="1406"/>
      <c r="L56" s="1406"/>
      <c r="M56" s="1407"/>
    </row>
    <row r="57" spans="1:13" ht="15.75" thickBot="1" x14ac:dyDescent="0.3">
      <c r="A57" s="402" t="s">
        <v>786</v>
      </c>
      <c r="B57" s="402" t="s">
        <v>129</v>
      </c>
      <c r="C57" s="402" t="s">
        <v>787</v>
      </c>
      <c r="D57" s="1260" t="s">
        <v>797</v>
      </c>
      <c r="E57" s="1289" t="s">
        <v>913</v>
      </c>
      <c r="F57" s="1289"/>
      <c r="G57" s="1289"/>
      <c r="H57" s="1404" t="s">
        <v>811</v>
      </c>
      <c r="I57" s="1404"/>
      <c r="J57" s="1404"/>
      <c r="K57" s="1404"/>
      <c r="L57" s="1404"/>
      <c r="M57" s="1405"/>
    </row>
    <row r="58" spans="1:13" ht="15.75" thickBot="1" x14ac:dyDescent="0.3">
      <c r="A58" s="392"/>
      <c r="B58" s="392"/>
      <c r="C58" s="392"/>
      <c r="D58" s="1261"/>
      <c r="E58" s="1290"/>
      <c r="F58" s="1290"/>
      <c r="G58" s="1290"/>
      <c r="H58" s="1406"/>
      <c r="I58" s="1406"/>
      <c r="J58" s="1406"/>
      <c r="K58" s="1406"/>
      <c r="L58" s="1406"/>
      <c r="M58" s="1407"/>
    </row>
    <row r="59" spans="1:13" ht="15.75" thickBot="1" x14ac:dyDescent="0.3">
      <c r="A59" s="402" t="s">
        <v>786</v>
      </c>
      <c r="B59" s="402" t="s">
        <v>129</v>
      </c>
      <c r="C59" s="402" t="s">
        <v>787</v>
      </c>
      <c r="D59" s="1260" t="s">
        <v>797</v>
      </c>
      <c r="E59" s="1289" t="s">
        <v>872</v>
      </c>
      <c r="F59" s="1289"/>
      <c r="G59" s="1289"/>
      <c r="H59" s="1289"/>
      <c r="I59" s="1289"/>
      <c r="J59" s="1289"/>
      <c r="K59" s="1289"/>
      <c r="L59" s="1440" t="s">
        <v>813</v>
      </c>
      <c r="M59" s="1441"/>
    </row>
    <row r="60" spans="1:13" ht="15.75" thickBot="1" x14ac:dyDescent="0.3">
      <c r="A60" s="392"/>
      <c r="B60" s="392"/>
      <c r="C60" s="392"/>
      <c r="D60" s="1261"/>
      <c r="E60" s="1290"/>
      <c r="F60" s="1290"/>
      <c r="G60" s="1290"/>
      <c r="H60" s="1290"/>
      <c r="I60" s="1290"/>
      <c r="J60" s="1290"/>
      <c r="K60" s="1290"/>
      <c r="L60" s="1442"/>
      <c r="M60" s="1443"/>
    </row>
    <row r="61" spans="1:13" ht="15.75" thickBot="1" x14ac:dyDescent="0.3">
      <c r="A61" s="402" t="s">
        <v>786</v>
      </c>
      <c r="B61" s="402" t="s">
        <v>129</v>
      </c>
      <c r="C61" s="402" t="s">
        <v>787</v>
      </c>
      <c r="D61" s="1260" t="s">
        <v>797</v>
      </c>
      <c r="E61" s="1262" t="s">
        <v>814</v>
      </c>
      <c r="F61" s="1262"/>
      <c r="G61" s="1262"/>
      <c r="H61" s="1262"/>
      <c r="I61" s="1262"/>
      <c r="J61" s="1262"/>
      <c r="K61" s="1262"/>
      <c r="L61" s="1440" t="s">
        <v>815</v>
      </c>
      <c r="M61" s="1441"/>
    </row>
    <row r="62" spans="1:13" ht="15.75" thickBot="1" x14ac:dyDescent="0.3">
      <c r="A62" s="392"/>
      <c r="B62" s="392"/>
      <c r="C62" s="392"/>
      <c r="D62" s="1261"/>
      <c r="E62" s="1263"/>
      <c r="F62" s="1263"/>
      <c r="G62" s="1263"/>
      <c r="H62" s="1263"/>
      <c r="I62" s="1263"/>
      <c r="J62" s="1263"/>
      <c r="K62" s="1263"/>
      <c r="L62" s="1442"/>
      <c r="M62" s="1443"/>
    </row>
    <row r="63" spans="1:13" ht="15.75" thickBot="1" x14ac:dyDescent="0.3">
      <c r="A63" s="403"/>
      <c r="B63" s="404"/>
      <c r="C63" s="404"/>
      <c r="D63" s="1268" t="s">
        <v>899</v>
      </c>
      <c r="E63" s="1268"/>
      <c r="F63" s="1268"/>
      <c r="G63" s="1268"/>
      <c r="H63" s="1268"/>
      <c r="I63" s="1268"/>
      <c r="J63" s="1268"/>
      <c r="K63" s="1268"/>
      <c r="L63" s="404"/>
      <c r="M63" s="405"/>
    </row>
    <row r="64" spans="1:13" x14ac:dyDescent="0.25">
      <c r="A64" s="1269" t="s">
        <v>831</v>
      </c>
      <c r="B64" s="1269"/>
      <c r="C64" s="1269"/>
      <c r="D64" s="1250" t="s">
        <v>24</v>
      </c>
      <c r="E64" s="1251"/>
      <c r="F64" s="1432"/>
      <c r="G64" s="1433"/>
      <c r="H64" s="1433"/>
      <c r="I64" s="1433"/>
      <c r="J64" s="1433"/>
      <c r="K64" s="1433"/>
      <c r="L64" s="1433"/>
      <c r="M64" s="1434"/>
    </row>
    <row r="65" spans="1:13" ht="15.75" thickBot="1" x14ac:dyDescent="0.3">
      <c r="A65" s="1270"/>
      <c r="B65" s="1270"/>
      <c r="C65" s="1270"/>
      <c r="D65" s="1252"/>
      <c r="E65" s="1253"/>
      <c r="F65" s="1435"/>
      <c r="G65" s="1436"/>
      <c r="H65" s="1436"/>
      <c r="I65" s="1436"/>
      <c r="J65" s="1436"/>
      <c r="K65" s="1436"/>
      <c r="L65" s="1436"/>
      <c r="M65" s="1437"/>
    </row>
    <row r="66" spans="1:13" x14ac:dyDescent="0.25">
      <c r="A66" s="1277" t="s">
        <v>929</v>
      </c>
      <c r="B66" s="1278"/>
      <c r="C66" s="1278"/>
      <c r="D66" s="1278"/>
      <c r="E66" s="1278"/>
      <c r="F66" s="1278"/>
      <c r="G66" s="1278"/>
      <c r="H66" s="1278"/>
      <c r="I66" s="1278"/>
      <c r="J66" s="1278"/>
      <c r="K66" s="1278"/>
      <c r="L66" s="1278"/>
      <c r="M66" s="1279"/>
    </row>
    <row r="67" spans="1:13" ht="15.75" thickBot="1" x14ac:dyDescent="0.3">
      <c r="A67" s="1280"/>
      <c r="B67" s="1281"/>
      <c r="C67" s="1281"/>
      <c r="D67" s="1281"/>
      <c r="E67" s="1281"/>
      <c r="F67" s="1281"/>
      <c r="G67" s="1281"/>
      <c r="H67" s="1281"/>
      <c r="I67" s="1281"/>
      <c r="J67" s="1281"/>
      <c r="K67" s="1281"/>
      <c r="L67" s="1281"/>
      <c r="M67" s="1282"/>
    </row>
    <row r="68" spans="1:13" ht="15.75" thickBot="1" x14ac:dyDescent="0.3">
      <c r="A68" s="293" t="s">
        <v>786</v>
      </c>
      <c r="B68" s="293" t="s">
        <v>129</v>
      </c>
      <c r="C68" s="293" t="s">
        <v>787</v>
      </c>
      <c r="D68" s="1283" t="s">
        <v>797</v>
      </c>
      <c r="E68" s="1285" t="s">
        <v>817</v>
      </c>
      <c r="F68" s="1285"/>
      <c r="G68" s="1285"/>
      <c r="H68" s="1285"/>
      <c r="I68" s="1285"/>
      <c r="J68" s="1285"/>
      <c r="K68" s="1285"/>
      <c r="L68" s="1285"/>
      <c r="M68" s="1286"/>
    </row>
    <row r="69" spans="1:13" ht="15.75" thickBot="1" x14ac:dyDescent="0.3">
      <c r="A69" s="392"/>
      <c r="B69" s="392"/>
      <c r="C69" s="392"/>
      <c r="D69" s="1284"/>
      <c r="E69" s="1287"/>
      <c r="F69" s="1287"/>
      <c r="G69" s="1287"/>
      <c r="H69" s="1287"/>
      <c r="I69" s="1287"/>
      <c r="J69" s="1287"/>
      <c r="K69" s="1287"/>
      <c r="L69" s="1287"/>
      <c r="M69" s="1288"/>
    </row>
    <row r="70" spans="1:13" ht="15.75" thickBot="1" x14ac:dyDescent="0.3">
      <c r="A70" s="293" t="s">
        <v>786</v>
      </c>
      <c r="B70" s="293" t="s">
        <v>129</v>
      </c>
      <c r="C70" s="293" t="s">
        <v>787</v>
      </c>
      <c r="D70" s="1283" t="s">
        <v>797</v>
      </c>
      <c r="E70" s="1285" t="s">
        <v>930</v>
      </c>
      <c r="F70" s="1285"/>
      <c r="G70" s="1285"/>
      <c r="H70" s="1285"/>
      <c r="I70" s="1285"/>
      <c r="J70" s="1285"/>
      <c r="K70" s="1285"/>
      <c r="L70" s="1285"/>
      <c r="M70" s="1286"/>
    </row>
    <row r="71" spans="1:13" ht="20.100000000000001" customHeight="1" thickBot="1" x14ac:dyDescent="0.3">
      <c r="A71" s="392"/>
      <c r="B71" s="392"/>
      <c r="C71" s="392"/>
      <c r="D71" s="1284"/>
      <c r="E71" s="1287"/>
      <c r="F71" s="1287"/>
      <c r="G71" s="1287"/>
      <c r="H71" s="1287"/>
      <c r="I71" s="1287"/>
      <c r="J71" s="1287"/>
      <c r="K71" s="1287"/>
      <c r="L71" s="1287"/>
      <c r="M71" s="1288"/>
    </row>
    <row r="72" spans="1:13" ht="15.75" thickBot="1" x14ac:dyDescent="0.3">
      <c r="A72" s="1192" t="s">
        <v>819</v>
      </c>
      <c r="B72" s="1193"/>
      <c r="C72" s="1193"/>
      <c r="D72" s="1193"/>
      <c r="E72" s="1193"/>
      <c r="F72" s="1193"/>
      <c r="G72" s="1193"/>
      <c r="H72" s="1193"/>
      <c r="I72" s="1193"/>
      <c r="J72" s="1193"/>
      <c r="K72" s="1193"/>
      <c r="L72" s="1193"/>
      <c r="M72" s="1194"/>
    </row>
    <row r="73" spans="1:13" ht="15" customHeight="1" x14ac:dyDescent="0.25">
      <c r="A73" s="1244" t="s">
        <v>900</v>
      </c>
      <c r="B73" s="1245"/>
      <c r="C73" s="1246"/>
      <c r="D73" s="1250" t="s">
        <v>24</v>
      </c>
      <c r="E73" s="1251"/>
      <c r="F73" s="1432"/>
      <c r="G73" s="1433"/>
      <c r="H73" s="1433"/>
      <c r="I73" s="1433"/>
      <c r="J73" s="1433"/>
      <c r="K73" s="1433"/>
      <c r="L73" s="1433"/>
      <c r="M73" s="1434"/>
    </row>
    <row r="74" spans="1:13" ht="21" customHeight="1" thickBot="1" x14ac:dyDescent="0.3">
      <c r="A74" s="1247"/>
      <c r="B74" s="1248"/>
      <c r="C74" s="1249"/>
      <c r="D74" s="1252"/>
      <c r="E74" s="1253"/>
      <c r="F74" s="1435"/>
      <c r="G74" s="1436"/>
      <c r="H74" s="1436"/>
      <c r="I74" s="1436"/>
      <c r="J74" s="1436"/>
      <c r="K74" s="1436"/>
      <c r="L74" s="1436"/>
      <c r="M74" s="1437"/>
    </row>
    <row r="75" spans="1:13" ht="15.75" customHeight="1" thickBot="1" x14ac:dyDescent="0.3">
      <c r="A75" s="292" t="s">
        <v>786</v>
      </c>
      <c r="B75" s="292" t="s">
        <v>129</v>
      </c>
      <c r="C75" s="292" t="s">
        <v>787</v>
      </c>
      <c r="D75" s="1336" t="s">
        <v>820</v>
      </c>
      <c r="E75" s="1256" t="s">
        <v>823</v>
      </c>
      <c r="F75" s="1256"/>
      <c r="G75" s="1256"/>
      <c r="H75" s="1256"/>
      <c r="I75" s="1256"/>
      <c r="J75" s="1256"/>
      <c r="K75" s="1256"/>
      <c r="L75" s="1256"/>
      <c r="M75" s="1257"/>
    </row>
    <row r="76" spans="1:13" ht="21.75" customHeight="1" thickBot="1" x14ac:dyDescent="0.3">
      <c r="A76" s="392"/>
      <c r="B76" s="392"/>
      <c r="C76" s="392"/>
      <c r="D76" s="1337"/>
      <c r="E76" s="1258"/>
      <c r="F76" s="1258"/>
      <c r="G76" s="1258"/>
      <c r="H76" s="1258"/>
      <c r="I76" s="1258"/>
      <c r="J76" s="1258"/>
      <c r="K76" s="1258"/>
      <c r="L76" s="1258"/>
      <c r="M76" s="1259"/>
    </row>
    <row r="77" spans="1:13" ht="15.75" customHeight="1" thickBot="1" x14ac:dyDescent="0.3">
      <c r="A77" s="292" t="s">
        <v>786</v>
      </c>
      <c r="B77" s="292" t="s">
        <v>129</v>
      </c>
      <c r="C77" s="292" t="s">
        <v>787</v>
      </c>
      <c r="D77" s="1336" t="s">
        <v>901</v>
      </c>
      <c r="E77" s="1256" t="s">
        <v>904</v>
      </c>
      <c r="F77" s="1256"/>
      <c r="G77" s="1256"/>
      <c r="H77" s="1256"/>
      <c r="I77" s="1256"/>
      <c r="J77" s="1256"/>
      <c r="K77" s="1256"/>
      <c r="L77" s="1256"/>
      <c r="M77" s="1257"/>
    </row>
    <row r="78" spans="1:13" ht="33.75" customHeight="1" thickBot="1" x14ac:dyDescent="0.3">
      <c r="A78" s="392"/>
      <c r="B78" s="392"/>
      <c r="C78" s="392"/>
      <c r="D78" s="1337"/>
      <c r="E78" s="1258"/>
      <c r="F78" s="1258"/>
      <c r="G78" s="1258"/>
      <c r="H78" s="1258"/>
      <c r="I78" s="1258"/>
      <c r="J78" s="1258"/>
      <c r="K78" s="1258"/>
      <c r="L78" s="1258"/>
      <c r="M78" s="1259"/>
    </row>
    <row r="79" spans="1:13" ht="15.75" customHeight="1" thickBot="1" x14ac:dyDescent="0.3">
      <c r="A79" s="1107" t="s">
        <v>825</v>
      </c>
      <c r="B79" s="1108"/>
      <c r="C79" s="1108"/>
      <c r="D79" s="1108"/>
      <c r="E79" s="1108"/>
      <c r="F79" s="1108"/>
      <c r="G79" s="1108"/>
      <c r="H79" s="1108"/>
      <c r="I79" s="1108"/>
      <c r="J79" s="1108"/>
      <c r="K79" s="1108"/>
      <c r="L79" s="1108"/>
      <c r="M79" s="1109"/>
    </row>
    <row r="80" spans="1:13" ht="20.100000000000001" customHeight="1" thickBot="1" x14ac:dyDescent="0.3">
      <c r="A80" s="1232" t="s">
        <v>1023</v>
      </c>
      <c r="B80" s="1233"/>
      <c r="C80" s="450"/>
      <c r="D80" s="450"/>
      <c r="E80" s="450"/>
      <c r="F80" s="450"/>
      <c r="G80" s="450"/>
      <c r="H80" s="450"/>
      <c r="I80" s="450"/>
      <c r="J80" s="450"/>
      <c r="K80" s="453" t="s">
        <v>1022</v>
      </c>
      <c r="L80" s="1234"/>
      <c r="M80" s="1235"/>
    </row>
  </sheetData>
  <mergeCells count="98">
    <mergeCell ref="A80:B80"/>
    <mergeCell ref="L80:M80"/>
    <mergeCell ref="A4:I4"/>
    <mergeCell ref="J4:K4"/>
    <mergeCell ref="L4:M4"/>
    <mergeCell ref="A5:I5"/>
    <mergeCell ref="J5:K5"/>
    <mergeCell ref="L5:M5"/>
    <mergeCell ref="A6:I6"/>
    <mergeCell ref="J6:K6"/>
    <mergeCell ref="L6:M6"/>
    <mergeCell ref="A7:I7"/>
    <mergeCell ref="J7:K7"/>
    <mergeCell ref="L7:M7"/>
    <mergeCell ref="A8:I8"/>
    <mergeCell ref="J8:K8"/>
    <mergeCell ref="A1:M1"/>
    <mergeCell ref="B2:C2"/>
    <mergeCell ref="D2:F2"/>
    <mergeCell ref="G2:M2"/>
    <mergeCell ref="A3:M3"/>
    <mergeCell ref="L8:M8"/>
    <mergeCell ref="A9:I9"/>
    <mergeCell ref="J9:K9"/>
    <mergeCell ref="L9:M9"/>
    <mergeCell ref="A10:I10"/>
    <mergeCell ref="J10:K10"/>
    <mergeCell ref="L10:M10"/>
    <mergeCell ref="D23:M24"/>
    <mergeCell ref="A11:M11"/>
    <mergeCell ref="A12:M14"/>
    <mergeCell ref="A15:M15"/>
    <mergeCell ref="A16:C17"/>
    <mergeCell ref="D16:E17"/>
    <mergeCell ref="F16:M17"/>
    <mergeCell ref="D18:M19"/>
    <mergeCell ref="A20:M20"/>
    <mergeCell ref="A21:C22"/>
    <mergeCell ref="D21:E22"/>
    <mergeCell ref="F21:M22"/>
    <mergeCell ref="D37:M38"/>
    <mergeCell ref="A25:M25"/>
    <mergeCell ref="A26:C27"/>
    <mergeCell ref="D26:E27"/>
    <mergeCell ref="F26:M27"/>
    <mergeCell ref="D28:M29"/>
    <mergeCell ref="D30:M31"/>
    <mergeCell ref="A32:M32"/>
    <mergeCell ref="A33:C34"/>
    <mergeCell ref="D33:E34"/>
    <mergeCell ref="F33:M34"/>
    <mergeCell ref="D35:M36"/>
    <mergeCell ref="A51:M51"/>
    <mergeCell ref="D39:M40"/>
    <mergeCell ref="A41:M41"/>
    <mergeCell ref="A42:C43"/>
    <mergeCell ref="D42:E43"/>
    <mergeCell ref="F42:M43"/>
    <mergeCell ref="D44:M45"/>
    <mergeCell ref="A46:M46"/>
    <mergeCell ref="A47:C48"/>
    <mergeCell ref="D47:E48"/>
    <mergeCell ref="F47:M48"/>
    <mergeCell ref="D49:M50"/>
    <mergeCell ref="A52:M52"/>
    <mergeCell ref="A53:C54"/>
    <mergeCell ref="D53:E54"/>
    <mergeCell ref="F53:M54"/>
    <mergeCell ref="D55:D56"/>
    <mergeCell ref="E55:G56"/>
    <mergeCell ref="H55:M56"/>
    <mergeCell ref="D57:D58"/>
    <mergeCell ref="E57:G58"/>
    <mergeCell ref="H57:M58"/>
    <mergeCell ref="D59:D60"/>
    <mergeCell ref="E59:K60"/>
    <mergeCell ref="L59:M60"/>
    <mergeCell ref="A72:M72"/>
    <mergeCell ref="D61:D62"/>
    <mergeCell ref="E61:K62"/>
    <mergeCell ref="L61:M62"/>
    <mergeCell ref="D63:K63"/>
    <mergeCell ref="A64:C65"/>
    <mergeCell ref="D64:E65"/>
    <mergeCell ref="F64:M65"/>
    <mergeCell ref="A66:M67"/>
    <mergeCell ref="D68:D69"/>
    <mergeCell ref="E68:M69"/>
    <mergeCell ref="D70:D71"/>
    <mergeCell ref="E70:M71"/>
    <mergeCell ref="A79:M79"/>
    <mergeCell ref="A73:C74"/>
    <mergeCell ref="D73:E74"/>
    <mergeCell ref="F73:M74"/>
    <mergeCell ref="D75:D76"/>
    <mergeCell ref="E75:M76"/>
    <mergeCell ref="D77:D78"/>
    <mergeCell ref="E77:M78"/>
  </mergeCells>
  <dataValidations count="2">
    <dataValidation allowBlank="1" showErrorMessage="1" sqref="A16:C17 A26:C27 A21:C22 A33:C34 A42:C43 A47:C48 A53:C54 A64:C65 A73:C74" xr:uid="{00000000-0002-0000-1200-000000000000}"/>
    <dataValidation allowBlank="1" showErrorMessage="1" promptTitle="1. Mandatory-H&amp;S Items" prompt="Enter the cost(s) associated with H&amp;S amount listed on Work Order. " sqref="D16:M17 D21:M22 D26:M27 D33:M34 D42:M43 D47:M48 D53:M54 D73:M74 D64:M65" xr:uid="{00000000-0002-0000-1200-000001000000}"/>
  </dataValidations>
  <hyperlinks>
    <hyperlink ref="A46" r:id="rId1" display="Attic Floors- Unconditoned Attic SWS " xr:uid="{00000000-0004-0000-1200-000000000000}"/>
    <hyperlink ref="H55" r:id="rId2" xr:uid="{00000000-0004-0000-1200-000001000000}"/>
    <hyperlink ref="H57" r:id="rId3" xr:uid="{00000000-0004-0000-1200-000002000000}"/>
    <hyperlink ref="A52:M52" r:id="rId4" display="○ Window Replacement SWS" xr:uid="{00000000-0004-0000-1200-000003000000}"/>
    <hyperlink ref="L61:M62" r:id="rId5" display="Pipe Insulation SWS" xr:uid="{00000000-0004-0000-1200-000004000000}"/>
    <hyperlink ref="A20:M20" r:id="rId6" display="○WPN 22-7" xr:uid="{00000000-0004-0000-1200-000005000000}"/>
    <hyperlink ref="A25:M25" r:id="rId7" display="○ Lighting Replacement SWS" xr:uid="{00000000-0004-0000-1200-000006000000}"/>
    <hyperlink ref="A32:M32" r:id="rId8" display="○ Air sealing SWS" xr:uid="{00000000-0004-0000-1200-000007000000}"/>
    <hyperlink ref="A41:M41" r:id="rId9" display="○ Duct sealing SWS" xr:uid="{00000000-0004-0000-1200-000008000000}"/>
    <hyperlink ref="L59:M60" r:id="rId10" display="Tank Insulation SWS " xr:uid="{00000000-0004-0000-1200-000009000000}"/>
    <hyperlink ref="A79:M79" r:id="rId11" display="○ Heating &amp; Cooling: Equipment Installation SWS" xr:uid="{00000000-0004-0000-1200-00000A000000}"/>
    <hyperlink ref="A46:M46" r:id="rId12" display="○ Attic Floors- Unconditioned Attic SWS " xr:uid="{00000000-0004-0000-1200-00000B000000}"/>
    <hyperlink ref="A72:M72" r:id="rId13" display="○ Refrigerator Replacement SWS " xr:uid="{00000000-0004-0000-1200-00000C000000}"/>
  </hyperlinks>
  <pageMargins left="0.7" right="0.7" top="0.75" bottom="0.75" header="0.3" footer="0.3"/>
  <pageSetup scale="70" orientation="portrait" horizontalDpi="300" r:id="rId14"/>
  <rowBreaks count="1" manualBreakCount="1">
    <brk id="52" max="16383" man="1"/>
  </rowBreaks>
  <drawing r:id="rId15"/>
  <legacyDrawing r:id="rId16"/>
  <mc:AlternateContent xmlns:mc="http://schemas.openxmlformats.org/markup-compatibility/2006">
    <mc:Choice Requires="x14">
      <controls>
        <mc:AlternateContent xmlns:mc="http://schemas.openxmlformats.org/markup-compatibility/2006">
          <mc:Choice Requires="x14">
            <control shapeId="50177" r:id="rId17" name="Check Box 1">
              <controlPr defaultSize="0" autoFill="0" autoLine="0" autoPict="0">
                <anchor moveWithCells="1">
                  <from>
                    <xdr:col>10</xdr:col>
                    <xdr:colOff>28575</xdr:colOff>
                    <xdr:row>3</xdr:row>
                    <xdr:rowOff>371475</xdr:rowOff>
                  </from>
                  <to>
                    <xdr:col>10</xdr:col>
                    <xdr:colOff>733425</xdr:colOff>
                    <xdr:row>5</xdr:row>
                    <xdr:rowOff>66675</xdr:rowOff>
                  </to>
                </anchor>
              </controlPr>
            </control>
          </mc:Choice>
        </mc:AlternateContent>
        <mc:AlternateContent xmlns:mc="http://schemas.openxmlformats.org/markup-compatibility/2006">
          <mc:Choice Requires="x14">
            <control shapeId="50178" r:id="rId18" name="Check Box 2">
              <controlPr defaultSize="0" autoFill="0" autoLine="0" autoPict="0">
                <anchor moveWithCells="1">
                  <from>
                    <xdr:col>12</xdr:col>
                    <xdr:colOff>28575</xdr:colOff>
                    <xdr:row>3</xdr:row>
                    <xdr:rowOff>333375</xdr:rowOff>
                  </from>
                  <to>
                    <xdr:col>12</xdr:col>
                    <xdr:colOff>790575</xdr:colOff>
                    <xdr:row>5</xdr:row>
                    <xdr:rowOff>66675</xdr:rowOff>
                  </to>
                </anchor>
              </controlPr>
            </control>
          </mc:Choice>
        </mc:AlternateContent>
        <mc:AlternateContent xmlns:mc="http://schemas.openxmlformats.org/markup-compatibility/2006">
          <mc:Choice Requires="x14">
            <control shapeId="50179" r:id="rId19" name="Check Box 3">
              <controlPr defaultSize="0" autoFill="0" autoLine="0" autoPict="0">
                <anchor moveWithCells="1">
                  <from>
                    <xdr:col>10</xdr:col>
                    <xdr:colOff>38100</xdr:colOff>
                    <xdr:row>4</xdr:row>
                    <xdr:rowOff>219075</xdr:rowOff>
                  </from>
                  <to>
                    <xdr:col>10</xdr:col>
                    <xdr:colOff>752475</xdr:colOff>
                    <xdr:row>6</xdr:row>
                    <xdr:rowOff>47625</xdr:rowOff>
                  </to>
                </anchor>
              </controlPr>
            </control>
          </mc:Choice>
        </mc:AlternateContent>
        <mc:AlternateContent xmlns:mc="http://schemas.openxmlformats.org/markup-compatibility/2006">
          <mc:Choice Requires="x14">
            <control shapeId="50180" r:id="rId20" name="Check Box 4">
              <controlPr defaultSize="0" autoFill="0" autoLine="0" autoPict="0">
                <anchor moveWithCells="1">
                  <from>
                    <xdr:col>12</xdr:col>
                    <xdr:colOff>28575</xdr:colOff>
                    <xdr:row>4</xdr:row>
                    <xdr:rowOff>190500</xdr:rowOff>
                  </from>
                  <to>
                    <xdr:col>12</xdr:col>
                    <xdr:colOff>752475</xdr:colOff>
                    <xdr:row>6</xdr:row>
                    <xdr:rowOff>66675</xdr:rowOff>
                  </to>
                </anchor>
              </controlPr>
            </control>
          </mc:Choice>
        </mc:AlternateContent>
        <mc:AlternateContent xmlns:mc="http://schemas.openxmlformats.org/markup-compatibility/2006">
          <mc:Choice Requires="x14">
            <control shapeId="50181" r:id="rId21" name="Check Box 5">
              <controlPr defaultSize="0" autoFill="0" autoLine="0" autoPict="0">
                <anchor moveWithCells="1">
                  <from>
                    <xdr:col>10</xdr:col>
                    <xdr:colOff>38100</xdr:colOff>
                    <xdr:row>5</xdr:row>
                    <xdr:rowOff>200025</xdr:rowOff>
                  </from>
                  <to>
                    <xdr:col>10</xdr:col>
                    <xdr:colOff>752475</xdr:colOff>
                    <xdr:row>7</xdr:row>
                    <xdr:rowOff>47625</xdr:rowOff>
                  </to>
                </anchor>
              </controlPr>
            </control>
          </mc:Choice>
        </mc:AlternateContent>
        <mc:AlternateContent xmlns:mc="http://schemas.openxmlformats.org/markup-compatibility/2006">
          <mc:Choice Requires="x14">
            <control shapeId="50182" r:id="rId22" name="Check Box 6">
              <controlPr defaultSize="0" autoFill="0" autoLine="0" autoPict="0">
                <anchor moveWithCells="1">
                  <from>
                    <xdr:col>12</xdr:col>
                    <xdr:colOff>28575</xdr:colOff>
                    <xdr:row>6</xdr:row>
                    <xdr:rowOff>9525</xdr:rowOff>
                  </from>
                  <to>
                    <xdr:col>12</xdr:col>
                    <xdr:colOff>695325</xdr:colOff>
                    <xdr:row>7</xdr:row>
                    <xdr:rowOff>28575</xdr:rowOff>
                  </to>
                </anchor>
              </controlPr>
            </control>
          </mc:Choice>
        </mc:AlternateContent>
        <mc:AlternateContent xmlns:mc="http://schemas.openxmlformats.org/markup-compatibility/2006">
          <mc:Choice Requires="x14">
            <control shapeId="50183" r:id="rId23" name="Check Box 7">
              <controlPr defaultSize="0" autoFill="0" autoLine="0" autoPict="0">
                <anchor moveWithCells="1">
                  <from>
                    <xdr:col>10</xdr:col>
                    <xdr:colOff>28575</xdr:colOff>
                    <xdr:row>6</xdr:row>
                    <xdr:rowOff>200025</xdr:rowOff>
                  </from>
                  <to>
                    <xdr:col>10</xdr:col>
                    <xdr:colOff>733425</xdr:colOff>
                    <xdr:row>8</xdr:row>
                    <xdr:rowOff>47625</xdr:rowOff>
                  </to>
                </anchor>
              </controlPr>
            </control>
          </mc:Choice>
        </mc:AlternateContent>
        <mc:AlternateContent xmlns:mc="http://schemas.openxmlformats.org/markup-compatibility/2006">
          <mc:Choice Requires="x14">
            <control shapeId="50184" r:id="rId24" name="Check Box 8">
              <controlPr defaultSize="0" autoFill="0" autoLine="0" autoPict="0">
                <anchor moveWithCells="1">
                  <from>
                    <xdr:col>12</xdr:col>
                    <xdr:colOff>28575</xdr:colOff>
                    <xdr:row>7</xdr:row>
                    <xdr:rowOff>28575</xdr:rowOff>
                  </from>
                  <to>
                    <xdr:col>12</xdr:col>
                    <xdr:colOff>638175</xdr:colOff>
                    <xdr:row>8</xdr:row>
                    <xdr:rowOff>9525</xdr:rowOff>
                  </to>
                </anchor>
              </controlPr>
            </control>
          </mc:Choice>
        </mc:AlternateContent>
        <mc:AlternateContent xmlns:mc="http://schemas.openxmlformats.org/markup-compatibility/2006">
          <mc:Choice Requires="x14">
            <control shapeId="50185" r:id="rId25" name="Check Box 9">
              <controlPr defaultSize="0" autoFill="0" autoLine="0" autoPict="0">
                <anchor moveWithCells="1">
                  <from>
                    <xdr:col>10</xdr:col>
                    <xdr:colOff>28575</xdr:colOff>
                    <xdr:row>7</xdr:row>
                    <xdr:rowOff>200025</xdr:rowOff>
                  </from>
                  <to>
                    <xdr:col>10</xdr:col>
                    <xdr:colOff>733425</xdr:colOff>
                    <xdr:row>9</xdr:row>
                    <xdr:rowOff>47625</xdr:rowOff>
                  </to>
                </anchor>
              </controlPr>
            </control>
          </mc:Choice>
        </mc:AlternateContent>
        <mc:AlternateContent xmlns:mc="http://schemas.openxmlformats.org/markup-compatibility/2006">
          <mc:Choice Requires="x14">
            <control shapeId="50186" r:id="rId26" name="Check Box 10">
              <controlPr defaultSize="0" autoFill="0" autoLine="0" autoPict="0">
                <anchor moveWithCells="1">
                  <from>
                    <xdr:col>12</xdr:col>
                    <xdr:colOff>28575</xdr:colOff>
                    <xdr:row>7</xdr:row>
                    <xdr:rowOff>190500</xdr:rowOff>
                  </from>
                  <to>
                    <xdr:col>12</xdr:col>
                    <xdr:colOff>752475</xdr:colOff>
                    <xdr:row>9</xdr:row>
                    <xdr:rowOff>38100</xdr:rowOff>
                  </to>
                </anchor>
              </controlPr>
            </control>
          </mc:Choice>
        </mc:AlternateContent>
        <mc:AlternateContent xmlns:mc="http://schemas.openxmlformats.org/markup-compatibility/2006">
          <mc:Choice Requires="x14">
            <control shapeId="50187" r:id="rId27" name="Check Box 11">
              <controlPr defaultSize="0" autoFill="0" autoLine="0" autoPict="0">
                <anchor moveWithCells="1">
                  <from>
                    <xdr:col>10</xdr:col>
                    <xdr:colOff>38100</xdr:colOff>
                    <xdr:row>8</xdr:row>
                    <xdr:rowOff>200025</xdr:rowOff>
                  </from>
                  <to>
                    <xdr:col>10</xdr:col>
                    <xdr:colOff>752475</xdr:colOff>
                    <xdr:row>10</xdr:row>
                    <xdr:rowOff>47625</xdr:rowOff>
                  </to>
                </anchor>
              </controlPr>
            </control>
          </mc:Choice>
        </mc:AlternateContent>
        <mc:AlternateContent xmlns:mc="http://schemas.openxmlformats.org/markup-compatibility/2006">
          <mc:Choice Requires="x14">
            <control shapeId="50188" r:id="rId28" name="Check Box 12">
              <controlPr defaultSize="0" autoFill="0" autoLine="0" autoPict="0">
                <anchor moveWithCells="1">
                  <from>
                    <xdr:col>12</xdr:col>
                    <xdr:colOff>28575</xdr:colOff>
                    <xdr:row>8</xdr:row>
                    <xdr:rowOff>200025</xdr:rowOff>
                  </from>
                  <to>
                    <xdr:col>12</xdr:col>
                    <xdr:colOff>752475</xdr:colOff>
                    <xdr:row>10</xdr:row>
                    <xdr:rowOff>66675</xdr:rowOff>
                  </to>
                </anchor>
              </controlPr>
            </control>
          </mc:Choice>
        </mc:AlternateContent>
        <mc:AlternateContent xmlns:mc="http://schemas.openxmlformats.org/markup-compatibility/2006">
          <mc:Choice Requires="x14">
            <control shapeId="50189" r:id="rId29" name="Check Box 13">
              <controlPr defaultSize="0" autoFill="0" autoLine="0" autoPict="0">
                <anchor moveWithCells="1">
                  <from>
                    <xdr:col>0</xdr:col>
                    <xdr:colOff>180975</xdr:colOff>
                    <xdr:row>29</xdr:row>
                    <xdr:rowOff>180975</xdr:rowOff>
                  </from>
                  <to>
                    <xdr:col>0</xdr:col>
                    <xdr:colOff>390525</xdr:colOff>
                    <xdr:row>31</xdr:row>
                    <xdr:rowOff>66675</xdr:rowOff>
                  </to>
                </anchor>
              </controlPr>
            </control>
          </mc:Choice>
        </mc:AlternateContent>
        <mc:AlternateContent xmlns:mc="http://schemas.openxmlformats.org/markup-compatibility/2006">
          <mc:Choice Requires="x14">
            <control shapeId="50190" r:id="rId30" name="Check Box 14">
              <controlPr defaultSize="0" autoFill="0" autoLine="0" autoPict="0">
                <anchor moveWithCells="1">
                  <from>
                    <xdr:col>2</xdr:col>
                    <xdr:colOff>200025</xdr:colOff>
                    <xdr:row>29</xdr:row>
                    <xdr:rowOff>180975</xdr:rowOff>
                  </from>
                  <to>
                    <xdr:col>2</xdr:col>
                    <xdr:colOff>409575</xdr:colOff>
                    <xdr:row>31</xdr:row>
                    <xdr:rowOff>66675</xdr:rowOff>
                  </to>
                </anchor>
              </controlPr>
            </control>
          </mc:Choice>
        </mc:AlternateContent>
        <mc:AlternateContent xmlns:mc="http://schemas.openxmlformats.org/markup-compatibility/2006">
          <mc:Choice Requires="x14">
            <control shapeId="50191" r:id="rId31" name="Check Box 15">
              <controlPr defaultSize="0" autoFill="0" autoLine="0" autoPict="0">
                <anchor moveWithCells="1">
                  <from>
                    <xdr:col>1</xdr:col>
                    <xdr:colOff>180975</xdr:colOff>
                    <xdr:row>29</xdr:row>
                    <xdr:rowOff>180975</xdr:rowOff>
                  </from>
                  <to>
                    <xdr:col>1</xdr:col>
                    <xdr:colOff>428625</xdr:colOff>
                    <xdr:row>31</xdr:row>
                    <xdr:rowOff>66675</xdr:rowOff>
                  </to>
                </anchor>
              </controlPr>
            </control>
          </mc:Choice>
        </mc:AlternateContent>
        <mc:AlternateContent xmlns:mc="http://schemas.openxmlformats.org/markup-compatibility/2006">
          <mc:Choice Requires="x14">
            <control shapeId="50192" r:id="rId32" name="Check Box 16">
              <controlPr defaultSize="0" autoFill="0" autoLine="0" autoPict="0">
                <anchor moveWithCells="1">
                  <from>
                    <xdr:col>0</xdr:col>
                    <xdr:colOff>200025</xdr:colOff>
                    <xdr:row>36</xdr:row>
                    <xdr:rowOff>114300</xdr:rowOff>
                  </from>
                  <to>
                    <xdr:col>1</xdr:col>
                    <xdr:colOff>123825</xdr:colOff>
                    <xdr:row>38</xdr:row>
                    <xdr:rowOff>66675</xdr:rowOff>
                  </to>
                </anchor>
              </controlPr>
            </control>
          </mc:Choice>
        </mc:AlternateContent>
        <mc:AlternateContent xmlns:mc="http://schemas.openxmlformats.org/markup-compatibility/2006">
          <mc:Choice Requires="x14">
            <control shapeId="50193" r:id="rId33" name="Check Box 17">
              <controlPr defaultSize="0" autoFill="0" autoLine="0" autoPict="0">
                <anchor moveWithCells="1">
                  <from>
                    <xdr:col>2</xdr:col>
                    <xdr:colOff>180975</xdr:colOff>
                    <xdr:row>36</xdr:row>
                    <xdr:rowOff>142875</xdr:rowOff>
                  </from>
                  <to>
                    <xdr:col>3</xdr:col>
                    <xdr:colOff>276225</xdr:colOff>
                    <xdr:row>38</xdr:row>
                    <xdr:rowOff>47625</xdr:rowOff>
                  </to>
                </anchor>
              </controlPr>
            </control>
          </mc:Choice>
        </mc:AlternateContent>
        <mc:AlternateContent xmlns:mc="http://schemas.openxmlformats.org/markup-compatibility/2006">
          <mc:Choice Requires="x14">
            <control shapeId="50194" r:id="rId34" name="Check Box 18">
              <controlPr defaultSize="0" autoFill="0" autoLine="0" autoPict="0">
                <anchor moveWithCells="1">
                  <from>
                    <xdr:col>1</xdr:col>
                    <xdr:colOff>190500</xdr:colOff>
                    <xdr:row>36</xdr:row>
                    <xdr:rowOff>123825</xdr:rowOff>
                  </from>
                  <to>
                    <xdr:col>1</xdr:col>
                    <xdr:colOff>571500</xdr:colOff>
                    <xdr:row>38</xdr:row>
                    <xdr:rowOff>66675</xdr:rowOff>
                  </to>
                </anchor>
              </controlPr>
            </control>
          </mc:Choice>
        </mc:AlternateContent>
        <mc:AlternateContent xmlns:mc="http://schemas.openxmlformats.org/markup-compatibility/2006">
          <mc:Choice Requires="x14">
            <control shapeId="50195" r:id="rId35" name="Check Box 19">
              <controlPr defaultSize="0" autoFill="0" autoLine="0" autoPict="0">
                <anchor moveWithCells="1">
                  <from>
                    <xdr:col>0</xdr:col>
                    <xdr:colOff>190500</xdr:colOff>
                    <xdr:row>38</xdr:row>
                    <xdr:rowOff>142875</xdr:rowOff>
                  </from>
                  <to>
                    <xdr:col>1</xdr:col>
                    <xdr:colOff>333375</xdr:colOff>
                    <xdr:row>40</xdr:row>
                    <xdr:rowOff>38100</xdr:rowOff>
                  </to>
                </anchor>
              </controlPr>
            </control>
          </mc:Choice>
        </mc:AlternateContent>
        <mc:AlternateContent xmlns:mc="http://schemas.openxmlformats.org/markup-compatibility/2006">
          <mc:Choice Requires="x14">
            <control shapeId="50196" r:id="rId36" name="Check Box 20">
              <controlPr defaultSize="0" autoFill="0" autoLine="0" autoPict="0">
                <anchor moveWithCells="1">
                  <from>
                    <xdr:col>2</xdr:col>
                    <xdr:colOff>180975</xdr:colOff>
                    <xdr:row>38</xdr:row>
                    <xdr:rowOff>142875</xdr:rowOff>
                  </from>
                  <to>
                    <xdr:col>3</xdr:col>
                    <xdr:colOff>304800</xdr:colOff>
                    <xdr:row>40</xdr:row>
                    <xdr:rowOff>38100</xdr:rowOff>
                  </to>
                </anchor>
              </controlPr>
            </control>
          </mc:Choice>
        </mc:AlternateContent>
        <mc:AlternateContent xmlns:mc="http://schemas.openxmlformats.org/markup-compatibility/2006">
          <mc:Choice Requires="x14">
            <control shapeId="50197" r:id="rId37" name="Check Box 21">
              <controlPr defaultSize="0" autoFill="0" autoLine="0" autoPict="0">
                <anchor moveWithCells="1">
                  <from>
                    <xdr:col>1</xdr:col>
                    <xdr:colOff>200025</xdr:colOff>
                    <xdr:row>38</xdr:row>
                    <xdr:rowOff>152400</xdr:rowOff>
                  </from>
                  <to>
                    <xdr:col>2</xdr:col>
                    <xdr:colOff>47625</xdr:colOff>
                    <xdr:row>40</xdr:row>
                    <xdr:rowOff>47625</xdr:rowOff>
                  </to>
                </anchor>
              </controlPr>
            </control>
          </mc:Choice>
        </mc:AlternateContent>
        <mc:AlternateContent xmlns:mc="http://schemas.openxmlformats.org/markup-compatibility/2006">
          <mc:Choice Requires="x14">
            <control shapeId="50198" r:id="rId38" name="Check Box 22">
              <controlPr defaultSize="0" autoFill="0" autoLine="0" autoPict="0">
                <anchor moveWithCells="1">
                  <from>
                    <xdr:col>0</xdr:col>
                    <xdr:colOff>180975</xdr:colOff>
                    <xdr:row>17</xdr:row>
                    <xdr:rowOff>152400</xdr:rowOff>
                  </from>
                  <to>
                    <xdr:col>0</xdr:col>
                    <xdr:colOff>600075</xdr:colOff>
                    <xdr:row>19</xdr:row>
                    <xdr:rowOff>28575</xdr:rowOff>
                  </to>
                </anchor>
              </controlPr>
            </control>
          </mc:Choice>
        </mc:AlternateContent>
        <mc:AlternateContent xmlns:mc="http://schemas.openxmlformats.org/markup-compatibility/2006">
          <mc:Choice Requires="x14">
            <control shapeId="50199" r:id="rId39" name="Check Box 23">
              <controlPr defaultSize="0" autoFill="0" autoLine="0" autoPict="0">
                <anchor moveWithCells="1">
                  <from>
                    <xdr:col>2</xdr:col>
                    <xdr:colOff>200025</xdr:colOff>
                    <xdr:row>17</xdr:row>
                    <xdr:rowOff>152400</xdr:rowOff>
                  </from>
                  <to>
                    <xdr:col>3</xdr:col>
                    <xdr:colOff>28575</xdr:colOff>
                    <xdr:row>19</xdr:row>
                    <xdr:rowOff>28575</xdr:rowOff>
                  </to>
                </anchor>
              </controlPr>
            </control>
          </mc:Choice>
        </mc:AlternateContent>
        <mc:AlternateContent xmlns:mc="http://schemas.openxmlformats.org/markup-compatibility/2006">
          <mc:Choice Requires="x14">
            <control shapeId="50200" r:id="rId40" name="Check Box 24">
              <controlPr defaultSize="0" autoFill="0" autoLine="0" autoPict="0">
                <anchor moveWithCells="1">
                  <from>
                    <xdr:col>1</xdr:col>
                    <xdr:colOff>180975</xdr:colOff>
                    <xdr:row>17</xdr:row>
                    <xdr:rowOff>142875</xdr:rowOff>
                  </from>
                  <to>
                    <xdr:col>1</xdr:col>
                    <xdr:colOff>600075</xdr:colOff>
                    <xdr:row>19</xdr:row>
                    <xdr:rowOff>28575</xdr:rowOff>
                  </to>
                </anchor>
              </controlPr>
            </control>
          </mc:Choice>
        </mc:AlternateContent>
        <mc:AlternateContent xmlns:mc="http://schemas.openxmlformats.org/markup-compatibility/2006">
          <mc:Choice Requires="x14">
            <control shapeId="50201" r:id="rId41" name="Check Box 25">
              <controlPr defaultSize="0" autoFill="0" autoLine="0" autoPict="0">
                <anchor moveWithCells="1">
                  <from>
                    <xdr:col>0</xdr:col>
                    <xdr:colOff>190500</xdr:colOff>
                    <xdr:row>22</xdr:row>
                    <xdr:rowOff>180975</xdr:rowOff>
                  </from>
                  <to>
                    <xdr:col>1</xdr:col>
                    <xdr:colOff>38100</xdr:colOff>
                    <xdr:row>23</xdr:row>
                    <xdr:rowOff>238125</xdr:rowOff>
                  </to>
                </anchor>
              </controlPr>
            </control>
          </mc:Choice>
        </mc:AlternateContent>
        <mc:AlternateContent xmlns:mc="http://schemas.openxmlformats.org/markup-compatibility/2006">
          <mc:Choice Requires="x14">
            <control shapeId="50202" r:id="rId42" name="Check Box 26">
              <controlPr defaultSize="0" autoFill="0" autoLine="0" autoPict="0">
                <anchor moveWithCells="1">
                  <from>
                    <xdr:col>2</xdr:col>
                    <xdr:colOff>200025</xdr:colOff>
                    <xdr:row>22</xdr:row>
                    <xdr:rowOff>180975</xdr:rowOff>
                  </from>
                  <to>
                    <xdr:col>2</xdr:col>
                    <xdr:colOff>495300</xdr:colOff>
                    <xdr:row>23</xdr:row>
                    <xdr:rowOff>238125</xdr:rowOff>
                  </to>
                </anchor>
              </controlPr>
            </control>
          </mc:Choice>
        </mc:AlternateContent>
        <mc:AlternateContent xmlns:mc="http://schemas.openxmlformats.org/markup-compatibility/2006">
          <mc:Choice Requires="x14">
            <control shapeId="50203" r:id="rId43" name="Check Box 27">
              <controlPr defaultSize="0" autoFill="0" autoLine="0" autoPict="0">
                <anchor moveWithCells="1">
                  <from>
                    <xdr:col>1</xdr:col>
                    <xdr:colOff>180975</xdr:colOff>
                    <xdr:row>22</xdr:row>
                    <xdr:rowOff>180975</xdr:rowOff>
                  </from>
                  <to>
                    <xdr:col>1</xdr:col>
                    <xdr:colOff>533400</xdr:colOff>
                    <xdr:row>23</xdr:row>
                    <xdr:rowOff>238125</xdr:rowOff>
                  </to>
                </anchor>
              </controlPr>
            </control>
          </mc:Choice>
        </mc:AlternateContent>
        <mc:AlternateContent xmlns:mc="http://schemas.openxmlformats.org/markup-compatibility/2006">
          <mc:Choice Requires="x14">
            <control shapeId="50204" r:id="rId44" name="Check Box 28">
              <controlPr defaultSize="0" autoFill="0" autoLine="0" autoPict="0">
                <anchor moveWithCells="1">
                  <from>
                    <xdr:col>0</xdr:col>
                    <xdr:colOff>180975</xdr:colOff>
                    <xdr:row>27</xdr:row>
                    <xdr:rowOff>180975</xdr:rowOff>
                  </from>
                  <to>
                    <xdr:col>0</xdr:col>
                    <xdr:colOff>390525</xdr:colOff>
                    <xdr:row>29</xdr:row>
                    <xdr:rowOff>66675</xdr:rowOff>
                  </to>
                </anchor>
              </controlPr>
            </control>
          </mc:Choice>
        </mc:AlternateContent>
        <mc:AlternateContent xmlns:mc="http://schemas.openxmlformats.org/markup-compatibility/2006">
          <mc:Choice Requires="x14">
            <control shapeId="50205" r:id="rId45" name="Check Box 29">
              <controlPr defaultSize="0" autoFill="0" autoLine="0" autoPict="0">
                <anchor moveWithCells="1">
                  <from>
                    <xdr:col>2</xdr:col>
                    <xdr:colOff>200025</xdr:colOff>
                    <xdr:row>27</xdr:row>
                    <xdr:rowOff>180975</xdr:rowOff>
                  </from>
                  <to>
                    <xdr:col>2</xdr:col>
                    <xdr:colOff>409575</xdr:colOff>
                    <xdr:row>29</xdr:row>
                    <xdr:rowOff>66675</xdr:rowOff>
                  </to>
                </anchor>
              </controlPr>
            </control>
          </mc:Choice>
        </mc:AlternateContent>
        <mc:AlternateContent xmlns:mc="http://schemas.openxmlformats.org/markup-compatibility/2006">
          <mc:Choice Requires="x14">
            <control shapeId="50206" r:id="rId46" name="Check Box 30">
              <controlPr defaultSize="0" autoFill="0" autoLine="0" autoPict="0">
                <anchor moveWithCells="1">
                  <from>
                    <xdr:col>1</xdr:col>
                    <xdr:colOff>180975</xdr:colOff>
                    <xdr:row>27</xdr:row>
                    <xdr:rowOff>180975</xdr:rowOff>
                  </from>
                  <to>
                    <xdr:col>1</xdr:col>
                    <xdr:colOff>428625</xdr:colOff>
                    <xdr:row>29</xdr:row>
                    <xdr:rowOff>66675</xdr:rowOff>
                  </to>
                </anchor>
              </controlPr>
            </control>
          </mc:Choice>
        </mc:AlternateContent>
        <mc:AlternateContent xmlns:mc="http://schemas.openxmlformats.org/markup-compatibility/2006">
          <mc:Choice Requires="x14">
            <control shapeId="50207" r:id="rId47" name="Check Box 31">
              <controlPr defaultSize="0" autoFill="0" autoLine="0" autoPict="0">
                <anchor moveWithCells="1">
                  <from>
                    <xdr:col>0</xdr:col>
                    <xdr:colOff>219075</xdr:colOff>
                    <xdr:row>34</xdr:row>
                    <xdr:rowOff>104775</xdr:rowOff>
                  </from>
                  <to>
                    <xdr:col>1</xdr:col>
                    <xdr:colOff>28575</xdr:colOff>
                    <xdr:row>36</xdr:row>
                    <xdr:rowOff>38100</xdr:rowOff>
                  </to>
                </anchor>
              </controlPr>
            </control>
          </mc:Choice>
        </mc:AlternateContent>
        <mc:AlternateContent xmlns:mc="http://schemas.openxmlformats.org/markup-compatibility/2006">
          <mc:Choice Requires="x14">
            <control shapeId="50208" r:id="rId48" name="Check Box 32">
              <controlPr defaultSize="0" autoFill="0" autoLine="0" autoPict="0">
                <anchor moveWithCells="1">
                  <from>
                    <xdr:col>2</xdr:col>
                    <xdr:colOff>219075</xdr:colOff>
                    <xdr:row>34</xdr:row>
                    <xdr:rowOff>142875</xdr:rowOff>
                  </from>
                  <to>
                    <xdr:col>2</xdr:col>
                    <xdr:colOff>600075</xdr:colOff>
                    <xdr:row>36</xdr:row>
                    <xdr:rowOff>28575</xdr:rowOff>
                  </to>
                </anchor>
              </controlPr>
            </control>
          </mc:Choice>
        </mc:AlternateContent>
        <mc:AlternateContent xmlns:mc="http://schemas.openxmlformats.org/markup-compatibility/2006">
          <mc:Choice Requires="x14">
            <control shapeId="50209" r:id="rId49" name="Check Box 33">
              <controlPr defaultSize="0" autoFill="0" autoLine="0" autoPict="0">
                <anchor moveWithCells="1">
                  <from>
                    <xdr:col>1</xdr:col>
                    <xdr:colOff>219075</xdr:colOff>
                    <xdr:row>34</xdr:row>
                    <xdr:rowOff>123825</xdr:rowOff>
                  </from>
                  <to>
                    <xdr:col>2</xdr:col>
                    <xdr:colOff>38100</xdr:colOff>
                    <xdr:row>36</xdr:row>
                    <xdr:rowOff>66675</xdr:rowOff>
                  </to>
                </anchor>
              </controlPr>
            </control>
          </mc:Choice>
        </mc:AlternateContent>
        <mc:AlternateContent xmlns:mc="http://schemas.openxmlformats.org/markup-compatibility/2006">
          <mc:Choice Requires="x14">
            <control shapeId="50210" r:id="rId50" name="Check Box 34">
              <controlPr defaultSize="0" autoFill="0" autoLine="0" autoPict="0">
                <anchor moveWithCells="1">
                  <from>
                    <xdr:col>0</xdr:col>
                    <xdr:colOff>180975</xdr:colOff>
                    <xdr:row>43</xdr:row>
                    <xdr:rowOff>200025</xdr:rowOff>
                  </from>
                  <to>
                    <xdr:col>1</xdr:col>
                    <xdr:colOff>304800</xdr:colOff>
                    <xdr:row>45</xdr:row>
                    <xdr:rowOff>66675</xdr:rowOff>
                  </to>
                </anchor>
              </controlPr>
            </control>
          </mc:Choice>
        </mc:AlternateContent>
        <mc:AlternateContent xmlns:mc="http://schemas.openxmlformats.org/markup-compatibility/2006">
          <mc:Choice Requires="x14">
            <control shapeId="50211" r:id="rId51" name="Check Box 35">
              <controlPr defaultSize="0" autoFill="0" autoLine="0" autoPict="0">
                <anchor moveWithCells="1">
                  <from>
                    <xdr:col>2</xdr:col>
                    <xdr:colOff>200025</xdr:colOff>
                    <xdr:row>43</xdr:row>
                    <xdr:rowOff>190500</xdr:rowOff>
                  </from>
                  <to>
                    <xdr:col>3</xdr:col>
                    <xdr:colOff>333375</xdr:colOff>
                    <xdr:row>45</xdr:row>
                    <xdr:rowOff>66675</xdr:rowOff>
                  </to>
                </anchor>
              </controlPr>
            </control>
          </mc:Choice>
        </mc:AlternateContent>
        <mc:AlternateContent xmlns:mc="http://schemas.openxmlformats.org/markup-compatibility/2006">
          <mc:Choice Requires="x14">
            <control shapeId="50212" r:id="rId52" name="Check Box 36">
              <controlPr defaultSize="0" autoFill="0" autoLine="0" autoPict="0">
                <anchor moveWithCells="1">
                  <from>
                    <xdr:col>1</xdr:col>
                    <xdr:colOff>190500</xdr:colOff>
                    <xdr:row>43</xdr:row>
                    <xdr:rowOff>190500</xdr:rowOff>
                  </from>
                  <to>
                    <xdr:col>2</xdr:col>
                    <xdr:colOff>38100</xdr:colOff>
                    <xdr:row>45</xdr:row>
                    <xdr:rowOff>47625</xdr:rowOff>
                  </to>
                </anchor>
              </controlPr>
            </control>
          </mc:Choice>
        </mc:AlternateContent>
        <mc:AlternateContent xmlns:mc="http://schemas.openxmlformats.org/markup-compatibility/2006">
          <mc:Choice Requires="x14">
            <control shapeId="50213" r:id="rId53" name="Check Box 37">
              <controlPr defaultSize="0" autoFill="0" autoLine="0" autoPict="0">
                <anchor moveWithCells="1">
                  <from>
                    <xdr:col>0</xdr:col>
                    <xdr:colOff>161925</xdr:colOff>
                    <xdr:row>48</xdr:row>
                    <xdr:rowOff>142875</xdr:rowOff>
                  </from>
                  <to>
                    <xdr:col>1</xdr:col>
                    <xdr:colOff>295275</xdr:colOff>
                    <xdr:row>50</xdr:row>
                    <xdr:rowOff>47625</xdr:rowOff>
                  </to>
                </anchor>
              </controlPr>
            </control>
          </mc:Choice>
        </mc:AlternateContent>
        <mc:AlternateContent xmlns:mc="http://schemas.openxmlformats.org/markup-compatibility/2006">
          <mc:Choice Requires="x14">
            <control shapeId="50214" r:id="rId54" name="Check Box 38">
              <controlPr defaultSize="0" autoFill="0" autoLine="0" autoPict="0">
                <anchor moveWithCells="1">
                  <from>
                    <xdr:col>2</xdr:col>
                    <xdr:colOff>180975</xdr:colOff>
                    <xdr:row>48</xdr:row>
                    <xdr:rowOff>152400</xdr:rowOff>
                  </from>
                  <to>
                    <xdr:col>3</xdr:col>
                    <xdr:colOff>304800</xdr:colOff>
                    <xdr:row>50</xdr:row>
                    <xdr:rowOff>66675</xdr:rowOff>
                  </to>
                </anchor>
              </controlPr>
            </control>
          </mc:Choice>
        </mc:AlternateContent>
        <mc:AlternateContent xmlns:mc="http://schemas.openxmlformats.org/markup-compatibility/2006">
          <mc:Choice Requires="x14">
            <control shapeId="50215" r:id="rId55" name="Check Box 39">
              <controlPr defaultSize="0" autoFill="0" autoLine="0" autoPict="0">
                <anchor moveWithCells="1">
                  <from>
                    <xdr:col>1</xdr:col>
                    <xdr:colOff>190500</xdr:colOff>
                    <xdr:row>48</xdr:row>
                    <xdr:rowOff>142875</xdr:rowOff>
                  </from>
                  <to>
                    <xdr:col>2</xdr:col>
                    <xdr:colOff>38100</xdr:colOff>
                    <xdr:row>50</xdr:row>
                    <xdr:rowOff>38100</xdr:rowOff>
                  </to>
                </anchor>
              </controlPr>
            </control>
          </mc:Choice>
        </mc:AlternateContent>
        <mc:AlternateContent xmlns:mc="http://schemas.openxmlformats.org/markup-compatibility/2006">
          <mc:Choice Requires="x14">
            <control shapeId="50216" r:id="rId56" name="Check Box 40">
              <controlPr defaultSize="0" autoFill="0" autoLine="0" autoPict="0">
                <anchor moveWithCells="1">
                  <from>
                    <xdr:col>0</xdr:col>
                    <xdr:colOff>219075</xdr:colOff>
                    <xdr:row>54</xdr:row>
                    <xdr:rowOff>152400</xdr:rowOff>
                  </from>
                  <to>
                    <xdr:col>1</xdr:col>
                    <xdr:colOff>342900</xdr:colOff>
                    <xdr:row>56</xdr:row>
                    <xdr:rowOff>66675</xdr:rowOff>
                  </to>
                </anchor>
              </controlPr>
            </control>
          </mc:Choice>
        </mc:AlternateContent>
        <mc:AlternateContent xmlns:mc="http://schemas.openxmlformats.org/markup-compatibility/2006">
          <mc:Choice Requires="x14">
            <control shapeId="50217" r:id="rId57" name="Check Box 41">
              <controlPr defaultSize="0" autoFill="0" autoLine="0" autoPict="0">
                <anchor moveWithCells="1">
                  <from>
                    <xdr:col>2</xdr:col>
                    <xdr:colOff>190500</xdr:colOff>
                    <xdr:row>54</xdr:row>
                    <xdr:rowOff>161925</xdr:rowOff>
                  </from>
                  <to>
                    <xdr:col>3</xdr:col>
                    <xdr:colOff>314325</xdr:colOff>
                    <xdr:row>56</xdr:row>
                    <xdr:rowOff>66675</xdr:rowOff>
                  </to>
                </anchor>
              </controlPr>
            </control>
          </mc:Choice>
        </mc:AlternateContent>
        <mc:AlternateContent xmlns:mc="http://schemas.openxmlformats.org/markup-compatibility/2006">
          <mc:Choice Requires="x14">
            <control shapeId="50218" r:id="rId58" name="Check Box 42">
              <controlPr defaultSize="0" autoFill="0" autoLine="0" autoPict="0">
                <anchor moveWithCells="1">
                  <from>
                    <xdr:col>1</xdr:col>
                    <xdr:colOff>200025</xdr:colOff>
                    <xdr:row>54</xdr:row>
                    <xdr:rowOff>152400</xdr:rowOff>
                  </from>
                  <to>
                    <xdr:col>2</xdr:col>
                    <xdr:colOff>47625</xdr:colOff>
                    <xdr:row>56</xdr:row>
                    <xdr:rowOff>47625</xdr:rowOff>
                  </to>
                </anchor>
              </controlPr>
            </control>
          </mc:Choice>
        </mc:AlternateContent>
        <mc:AlternateContent xmlns:mc="http://schemas.openxmlformats.org/markup-compatibility/2006">
          <mc:Choice Requires="x14">
            <control shapeId="50219" r:id="rId59" name="Check Box 43">
              <controlPr defaultSize="0" autoFill="0" autoLine="0" autoPict="0">
                <anchor moveWithCells="1">
                  <from>
                    <xdr:col>0</xdr:col>
                    <xdr:colOff>219075</xdr:colOff>
                    <xdr:row>56</xdr:row>
                    <xdr:rowOff>161925</xdr:rowOff>
                  </from>
                  <to>
                    <xdr:col>1</xdr:col>
                    <xdr:colOff>342900</xdr:colOff>
                    <xdr:row>58</xdr:row>
                    <xdr:rowOff>66675</xdr:rowOff>
                  </to>
                </anchor>
              </controlPr>
            </control>
          </mc:Choice>
        </mc:AlternateContent>
        <mc:AlternateContent xmlns:mc="http://schemas.openxmlformats.org/markup-compatibility/2006">
          <mc:Choice Requires="x14">
            <control shapeId="50220" r:id="rId60" name="Check Box 44">
              <controlPr defaultSize="0" autoFill="0" autoLine="0" autoPict="0">
                <anchor moveWithCells="1">
                  <from>
                    <xdr:col>2</xdr:col>
                    <xdr:colOff>190500</xdr:colOff>
                    <xdr:row>56</xdr:row>
                    <xdr:rowOff>180975</xdr:rowOff>
                  </from>
                  <to>
                    <xdr:col>3</xdr:col>
                    <xdr:colOff>314325</xdr:colOff>
                    <xdr:row>58</xdr:row>
                    <xdr:rowOff>76200</xdr:rowOff>
                  </to>
                </anchor>
              </controlPr>
            </control>
          </mc:Choice>
        </mc:AlternateContent>
        <mc:AlternateContent xmlns:mc="http://schemas.openxmlformats.org/markup-compatibility/2006">
          <mc:Choice Requires="x14">
            <control shapeId="50221" r:id="rId61" name="Check Box 45">
              <controlPr defaultSize="0" autoFill="0" autoLine="0" autoPict="0">
                <anchor moveWithCells="1">
                  <from>
                    <xdr:col>1</xdr:col>
                    <xdr:colOff>200025</xdr:colOff>
                    <xdr:row>56</xdr:row>
                    <xdr:rowOff>161925</xdr:rowOff>
                  </from>
                  <to>
                    <xdr:col>2</xdr:col>
                    <xdr:colOff>47625</xdr:colOff>
                    <xdr:row>58</xdr:row>
                    <xdr:rowOff>66675</xdr:rowOff>
                  </to>
                </anchor>
              </controlPr>
            </control>
          </mc:Choice>
        </mc:AlternateContent>
        <mc:AlternateContent xmlns:mc="http://schemas.openxmlformats.org/markup-compatibility/2006">
          <mc:Choice Requires="x14">
            <control shapeId="50222" r:id="rId62" name="Check Box 46">
              <controlPr defaultSize="0" autoFill="0" autoLine="0" autoPict="0">
                <anchor moveWithCells="1">
                  <from>
                    <xdr:col>0</xdr:col>
                    <xdr:colOff>200025</xdr:colOff>
                    <xdr:row>58</xdr:row>
                    <xdr:rowOff>142875</xdr:rowOff>
                  </from>
                  <to>
                    <xdr:col>1</xdr:col>
                    <xdr:colOff>333375</xdr:colOff>
                    <xdr:row>60</xdr:row>
                    <xdr:rowOff>47625</xdr:rowOff>
                  </to>
                </anchor>
              </controlPr>
            </control>
          </mc:Choice>
        </mc:AlternateContent>
        <mc:AlternateContent xmlns:mc="http://schemas.openxmlformats.org/markup-compatibility/2006">
          <mc:Choice Requires="x14">
            <control shapeId="50223" r:id="rId63" name="Check Box 47">
              <controlPr defaultSize="0" autoFill="0" autoLine="0" autoPict="0">
                <anchor moveWithCells="1">
                  <from>
                    <xdr:col>2</xdr:col>
                    <xdr:colOff>190500</xdr:colOff>
                    <xdr:row>58</xdr:row>
                    <xdr:rowOff>152400</xdr:rowOff>
                  </from>
                  <to>
                    <xdr:col>3</xdr:col>
                    <xdr:colOff>314325</xdr:colOff>
                    <xdr:row>60</xdr:row>
                    <xdr:rowOff>66675</xdr:rowOff>
                  </to>
                </anchor>
              </controlPr>
            </control>
          </mc:Choice>
        </mc:AlternateContent>
        <mc:AlternateContent xmlns:mc="http://schemas.openxmlformats.org/markup-compatibility/2006">
          <mc:Choice Requires="x14">
            <control shapeId="50224" r:id="rId64" name="Check Box 48">
              <controlPr defaultSize="0" autoFill="0" autoLine="0" autoPict="0">
                <anchor moveWithCells="1">
                  <from>
                    <xdr:col>1</xdr:col>
                    <xdr:colOff>200025</xdr:colOff>
                    <xdr:row>58</xdr:row>
                    <xdr:rowOff>161925</xdr:rowOff>
                  </from>
                  <to>
                    <xdr:col>2</xdr:col>
                    <xdr:colOff>47625</xdr:colOff>
                    <xdr:row>60</xdr:row>
                    <xdr:rowOff>66675</xdr:rowOff>
                  </to>
                </anchor>
              </controlPr>
            </control>
          </mc:Choice>
        </mc:AlternateContent>
        <mc:AlternateContent xmlns:mc="http://schemas.openxmlformats.org/markup-compatibility/2006">
          <mc:Choice Requires="x14">
            <control shapeId="50225" r:id="rId65" name="Check Box 49">
              <controlPr defaultSize="0" autoFill="0" autoLine="0" autoPict="0">
                <anchor moveWithCells="1">
                  <from>
                    <xdr:col>0</xdr:col>
                    <xdr:colOff>200025</xdr:colOff>
                    <xdr:row>60</xdr:row>
                    <xdr:rowOff>152400</xdr:rowOff>
                  </from>
                  <to>
                    <xdr:col>1</xdr:col>
                    <xdr:colOff>333375</xdr:colOff>
                    <xdr:row>62</xdr:row>
                    <xdr:rowOff>66675</xdr:rowOff>
                  </to>
                </anchor>
              </controlPr>
            </control>
          </mc:Choice>
        </mc:AlternateContent>
        <mc:AlternateContent xmlns:mc="http://schemas.openxmlformats.org/markup-compatibility/2006">
          <mc:Choice Requires="x14">
            <control shapeId="50226" r:id="rId66" name="Check Box 50">
              <controlPr defaultSize="0" autoFill="0" autoLine="0" autoPict="0">
                <anchor moveWithCells="1">
                  <from>
                    <xdr:col>2</xdr:col>
                    <xdr:colOff>190500</xdr:colOff>
                    <xdr:row>60</xdr:row>
                    <xdr:rowOff>161925</xdr:rowOff>
                  </from>
                  <to>
                    <xdr:col>3</xdr:col>
                    <xdr:colOff>314325</xdr:colOff>
                    <xdr:row>62</xdr:row>
                    <xdr:rowOff>66675</xdr:rowOff>
                  </to>
                </anchor>
              </controlPr>
            </control>
          </mc:Choice>
        </mc:AlternateContent>
        <mc:AlternateContent xmlns:mc="http://schemas.openxmlformats.org/markup-compatibility/2006">
          <mc:Choice Requires="x14">
            <control shapeId="50227" r:id="rId67" name="Check Box 51">
              <controlPr defaultSize="0" autoFill="0" autoLine="0" autoPict="0">
                <anchor moveWithCells="1">
                  <from>
                    <xdr:col>1</xdr:col>
                    <xdr:colOff>190500</xdr:colOff>
                    <xdr:row>60</xdr:row>
                    <xdr:rowOff>142875</xdr:rowOff>
                  </from>
                  <to>
                    <xdr:col>2</xdr:col>
                    <xdr:colOff>38100</xdr:colOff>
                    <xdr:row>62</xdr:row>
                    <xdr:rowOff>38100</xdr:rowOff>
                  </to>
                </anchor>
              </controlPr>
            </control>
          </mc:Choice>
        </mc:AlternateContent>
        <mc:AlternateContent xmlns:mc="http://schemas.openxmlformats.org/markup-compatibility/2006">
          <mc:Choice Requires="x14">
            <control shapeId="50228" r:id="rId68" name="Check Box 52">
              <controlPr defaultSize="0" autoFill="0" autoLine="0" autoPict="0">
                <anchor moveWithCells="1">
                  <from>
                    <xdr:col>0</xdr:col>
                    <xdr:colOff>190500</xdr:colOff>
                    <xdr:row>74</xdr:row>
                    <xdr:rowOff>161925</xdr:rowOff>
                  </from>
                  <to>
                    <xdr:col>1</xdr:col>
                    <xdr:colOff>219075</xdr:colOff>
                    <xdr:row>76</xdr:row>
                    <xdr:rowOff>0</xdr:rowOff>
                  </to>
                </anchor>
              </controlPr>
            </control>
          </mc:Choice>
        </mc:AlternateContent>
        <mc:AlternateContent xmlns:mc="http://schemas.openxmlformats.org/markup-compatibility/2006">
          <mc:Choice Requires="x14">
            <control shapeId="50229" r:id="rId69" name="Check Box 53">
              <controlPr defaultSize="0" autoFill="0" autoLine="0" autoPict="0">
                <anchor moveWithCells="1">
                  <from>
                    <xdr:col>2</xdr:col>
                    <xdr:colOff>200025</xdr:colOff>
                    <xdr:row>74</xdr:row>
                    <xdr:rowOff>180975</xdr:rowOff>
                  </from>
                  <to>
                    <xdr:col>3</xdr:col>
                    <xdr:colOff>190500</xdr:colOff>
                    <xdr:row>76</xdr:row>
                    <xdr:rowOff>0</xdr:rowOff>
                  </to>
                </anchor>
              </controlPr>
            </control>
          </mc:Choice>
        </mc:AlternateContent>
        <mc:AlternateContent xmlns:mc="http://schemas.openxmlformats.org/markup-compatibility/2006">
          <mc:Choice Requires="x14">
            <control shapeId="50230" r:id="rId70" name="Check Box 54">
              <controlPr defaultSize="0" autoFill="0" autoLine="0" autoPict="0">
                <anchor moveWithCells="1">
                  <from>
                    <xdr:col>1</xdr:col>
                    <xdr:colOff>219075</xdr:colOff>
                    <xdr:row>74</xdr:row>
                    <xdr:rowOff>180975</xdr:rowOff>
                  </from>
                  <to>
                    <xdr:col>2</xdr:col>
                    <xdr:colOff>304800</xdr:colOff>
                    <xdr:row>76</xdr:row>
                    <xdr:rowOff>9525</xdr:rowOff>
                  </to>
                </anchor>
              </controlPr>
            </control>
          </mc:Choice>
        </mc:AlternateContent>
        <mc:AlternateContent xmlns:mc="http://schemas.openxmlformats.org/markup-compatibility/2006">
          <mc:Choice Requires="x14">
            <control shapeId="50231" r:id="rId71" name="Check Box 55">
              <controlPr defaultSize="0" autoFill="0" autoLine="0" autoPict="0">
                <anchor moveWithCells="1">
                  <from>
                    <xdr:col>0</xdr:col>
                    <xdr:colOff>200025</xdr:colOff>
                    <xdr:row>77</xdr:row>
                    <xdr:rowOff>9525</xdr:rowOff>
                  </from>
                  <to>
                    <xdr:col>1</xdr:col>
                    <xdr:colOff>190500</xdr:colOff>
                    <xdr:row>78</xdr:row>
                    <xdr:rowOff>0</xdr:rowOff>
                  </to>
                </anchor>
              </controlPr>
            </control>
          </mc:Choice>
        </mc:AlternateContent>
        <mc:AlternateContent xmlns:mc="http://schemas.openxmlformats.org/markup-compatibility/2006">
          <mc:Choice Requires="x14">
            <control shapeId="50232" r:id="rId72" name="Check Box 56">
              <controlPr defaultSize="0" autoFill="0" autoLine="0" autoPict="0">
                <anchor moveWithCells="1">
                  <from>
                    <xdr:col>2</xdr:col>
                    <xdr:colOff>180975</xdr:colOff>
                    <xdr:row>77</xdr:row>
                    <xdr:rowOff>0</xdr:rowOff>
                  </from>
                  <to>
                    <xdr:col>3</xdr:col>
                    <xdr:colOff>219075</xdr:colOff>
                    <xdr:row>78</xdr:row>
                    <xdr:rowOff>0</xdr:rowOff>
                  </to>
                </anchor>
              </controlPr>
            </control>
          </mc:Choice>
        </mc:AlternateContent>
        <mc:AlternateContent xmlns:mc="http://schemas.openxmlformats.org/markup-compatibility/2006">
          <mc:Choice Requires="x14">
            <control shapeId="50233" r:id="rId73" name="Check Box 57">
              <controlPr defaultSize="0" autoFill="0" autoLine="0" autoPict="0">
                <anchor moveWithCells="1">
                  <from>
                    <xdr:col>1</xdr:col>
                    <xdr:colOff>190500</xdr:colOff>
                    <xdr:row>77</xdr:row>
                    <xdr:rowOff>28575</xdr:rowOff>
                  </from>
                  <to>
                    <xdr:col>2</xdr:col>
                    <xdr:colOff>266700</xdr:colOff>
                    <xdr:row>77</xdr:row>
                    <xdr:rowOff>390525</xdr:rowOff>
                  </to>
                </anchor>
              </controlPr>
            </control>
          </mc:Choice>
        </mc:AlternateContent>
        <mc:AlternateContent xmlns:mc="http://schemas.openxmlformats.org/markup-compatibility/2006">
          <mc:Choice Requires="x14">
            <control shapeId="50234" r:id="rId74" name="Check Box 58">
              <controlPr defaultSize="0" autoFill="0" autoLine="0" autoPict="0">
                <anchor moveWithCells="1">
                  <from>
                    <xdr:col>0</xdr:col>
                    <xdr:colOff>180975</xdr:colOff>
                    <xdr:row>67</xdr:row>
                    <xdr:rowOff>161925</xdr:rowOff>
                  </from>
                  <to>
                    <xdr:col>1</xdr:col>
                    <xdr:colOff>304800</xdr:colOff>
                    <xdr:row>69</xdr:row>
                    <xdr:rowOff>47625</xdr:rowOff>
                  </to>
                </anchor>
              </controlPr>
            </control>
          </mc:Choice>
        </mc:AlternateContent>
        <mc:AlternateContent xmlns:mc="http://schemas.openxmlformats.org/markup-compatibility/2006">
          <mc:Choice Requires="x14">
            <control shapeId="50235" r:id="rId75" name="Check Box 59">
              <controlPr defaultSize="0" autoFill="0" autoLine="0" autoPict="0">
                <anchor moveWithCells="1">
                  <from>
                    <xdr:col>2</xdr:col>
                    <xdr:colOff>180975</xdr:colOff>
                    <xdr:row>67</xdr:row>
                    <xdr:rowOff>152400</xdr:rowOff>
                  </from>
                  <to>
                    <xdr:col>3</xdr:col>
                    <xdr:colOff>304800</xdr:colOff>
                    <xdr:row>69</xdr:row>
                    <xdr:rowOff>38100</xdr:rowOff>
                  </to>
                </anchor>
              </controlPr>
            </control>
          </mc:Choice>
        </mc:AlternateContent>
        <mc:AlternateContent xmlns:mc="http://schemas.openxmlformats.org/markup-compatibility/2006">
          <mc:Choice Requires="x14">
            <control shapeId="50236" r:id="rId76" name="Check Box 60">
              <controlPr defaultSize="0" autoFill="0" autoLine="0" autoPict="0">
                <anchor moveWithCells="1">
                  <from>
                    <xdr:col>1</xdr:col>
                    <xdr:colOff>190500</xdr:colOff>
                    <xdr:row>67</xdr:row>
                    <xdr:rowOff>142875</xdr:rowOff>
                  </from>
                  <to>
                    <xdr:col>2</xdr:col>
                    <xdr:colOff>38100</xdr:colOff>
                    <xdr:row>69</xdr:row>
                    <xdr:rowOff>28575</xdr:rowOff>
                  </to>
                </anchor>
              </controlPr>
            </control>
          </mc:Choice>
        </mc:AlternateContent>
        <mc:AlternateContent xmlns:mc="http://schemas.openxmlformats.org/markup-compatibility/2006">
          <mc:Choice Requires="x14">
            <control shapeId="50237" r:id="rId77" name="Check Box 61">
              <controlPr defaultSize="0" autoFill="0" autoLine="0" autoPict="0">
                <anchor moveWithCells="1">
                  <from>
                    <xdr:col>0</xdr:col>
                    <xdr:colOff>180975</xdr:colOff>
                    <xdr:row>69</xdr:row>
                    <xdr:rowOff>161925</xdr:rowOff>
                  </from>
                  <to>
                    <xdr:col>1</xdr:col>
                    <xdr:colOff>304800</xdr:colOff>
                    <xdr:row>71</xdr:row>
                    <xdr:rowOff>0</xdr:rowOff>
                  </to>
                </anchor>
              </controlPr>
            </control>
          </mc:Choice>
        </mc:AlternateContent>
        <mc:AlternateContent xmlns:mc="http://schemas.openxmlformats.org/markup-compatibility/2006">
          <mc:Choice Requires="x14">
            <control shapeId="50238" r:id="rId78" name="Check Box 62">
              <controlPr defaultSize="0" autoFill="0" autoLine="0" autoPict="0">
                <anchor moveWithCells="1">
                  <from>
                    <xdr:col>2</xdr:col>
                    <xdr:colOff>180975</xdr:colOff>
                    <xdr:row>69</xdr:row>
                    <xdr:rowOff>180975</xdr:rowOff>
                  </from>
                  <to>
                    <xdr:col>3</xdr:col>
                    <xdr:colOff>295275</xdr:colOff>
                    <xdr:row>71</xdr:row>
                    <xdr:rowOff>9525</xdr:rowOff>
                  </to>
                </anchor>
              </controlPr>
            </control>
          </mc:Choice>
        </mc:AlternateContent>
        <mc:AlternateContent xmlns:mc="http://schemas.openxmlformats.org/markup-compatibility/2006">
          <mc:Choice Requires="x14">
            <control shapeId="50239" r:id="rId79" name="Check Box 63">
              <controlPr defaultSize="0" autoFill="0" autoLine="0" autoPict="0">
                <anchor moveWithCells="1">
                  <from>
                    <xdr:col>1</xdr:col>
                    <xdr:colOff>200025</xdr:colOff>
                    <xdr:row>69</xdr:row>
                    <xdr:rowOff>180975</xdr:rowOff>
                  </from>
                  <to>
                    <xdr:col>2</xdr:col>
                    <xdr:colOff>47625</xdr:colOff>
                    <xdr:row>71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'Agency-County'!$A$2:$A$22</xm:f>
          </x14:formula1>
          <xm:sqref>G2:M2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M98"/>
  <sheetViews>
    <sheetView showGridLines="0" zoomScaleNormal="100" zoomScaleSheetLayoutView="100" workbookViewId="0">
      <selection activeCell="P12" sqref="P12"/>
    </sheetView>
  </sheetViews>
  <sheetFormatPr defaultRowHeight="15" x14ac:dyDescent="0.25"/>
  <cols>
    <col min="3" max="3" width="10.140625" customWidth="1"/>
    <col min="11" max="11" width="14" customWidth="1"/>
    <col min="12" max="12" width="10.42578125" customWidth="1"/>
    <col min="13" max="13" width="14.85546875" customWidth="1"/>
  </cols>
  <sheetData>
    <row r="1" spans="1:13" ht="2.85" customHeight="1" thickBot="1" x14ac:dyDescent="0.3">
      <c r="A1" s="1028"/>
      <c r="B1" s="1028"/>
      <c r="C1" s="1028"/>
      <c r="D1" s="1028"/>
      <c r="E1" s="1028"/>
      <c r="F1" s="1028"/>
      <c r="G1" s="1028"/>
      <c r="H1" s="1028"/>
      <c r="I1" s="1028"/>
      <c r="J1" s="1028"/>
      <c r="K1" s="1028"/>
      <c r="L1" s="1028"/>
      <c r="M1" s="1028"/>
    </row>
    <row r="2" spans="1:13" s="291" customFormat="1" ht="16.5" thickBot="1" x14ac:dyDescent="0.3">
      <c r="A2" s="415" t="s">
        <v>197</v>
      </c>
      <c r="B2" s="1332">
        <f>'Contact Info'!B3</f>
        <v>0</v>
      </c>
      <c r="C2" s="1332"/>
      <c r="D2" s="1240" t="s">
        <v>773</v>
      </c>
      <c r="E2" s="1240"/>
      <c r="F2" s="1240"/>
      <c r="G2" s="1239"/>
      <c r="H2" s="1239"/>
      <c r="I2" s="1239"/>
      <c r="J2" s="1239"/>
      <c r="K2" s="1239"/>
      <c r="L2" s="1239"/>
      <c r="M2" s="1239"/>
    </row>
    <row r="3" spans="1:13" ht="21.75" thickBot="1" x14ac:dyDescent="0.4">
      <c r="A3" s="1333" t="s">
        <v>948</v>
      </c>
      <c r="B3" s="1333"/>
      <c r="C3" s="1333"/>
      <c r="D3" s="1333"/>
      <c r="E3" s="1333"/>
      <c r="F3" s="1333"/>
      <c r="G3" s="1333"/>
      <c r="H3" s="1333"/>
      <c r="I3" s="1333"/>
      <c r="J3" s="1333"/>
      <c r="K3" s="1333"/>
      <c r="L3" s="1333"/>
      <c r="M3" s="1333"/>
    </row>
    <row r="4" spans="1:13" ht="30" customHeight="1" thickBot="1" x14ac:dyDescent="0.3">
      <c r="A4" s="1334" t="s">
        <v>876</v>
      </c>
      <c r="B4" s="1334"/>
      <c r="C4" s="1334"/>
      <c r="D4" s="1334"/>
      <c r="E4" s="1334"/>
      <c r="F4" s="1334"/>
      <c r="G4" s="1334"/>
      <c r="H4" s="1334"/>
      <c r="I4" s="1334"/>
      <c r="J4" s="1335" t="s">
        <v>775</v>
      </c>
      <c r="K4" s="1335"/>
      <c r="L4" s="1335" t="s">
        <v>776</v>
      </c>
      <c r="M4" s="1335"/>
    </row>
    <row r="5" spans="1:13" ht="20.100000000000001" customHeight="1" thickBot="1" x14ac:dyDescent="0.3">
      <c r="A5" s="1331" t="s">
        <v>833</v>
      </c>
      <c r="B5" s="1331"/>
      <c r="C5" s="1331"/>
      <c r="D5" s="1331"/>
      <c r="E5" s="1331"/>
      <c r="F5" s="1331"/>
      <c r="G5" s="1331"/>
      <c r="H5" s="1331"/>
      <c r="I5" s="1331"/>
      <c r="J5" s="1330"/>
      <c r="K5" s="1330"/>
      <c r="L5" s="1330"/>
      <c r="M5" s="1330"/>
    </row>
    <row r="6" spans="1:13" ht="20.100000000000001" customHeight="1" thickBot="1" x14ac:dyDescent="0.3">
      <c r="A6" s="1331" t="s">
        <v>834</v>
      </c>
      <c r="B6" s="1331"/>
      <c r="C6" s="1331"/>
      <c r="D6" s="1331"/>
      <c r="E6" s="1331"/>
      <c r="F6" s="1331"/>
      <c r="G6" s="1331"/>
      <c r="H6" s="1331"/>
      <c r="I6" s="1331"/>
      <c r="J6" s="1330"/>
      <c r="K6" s="1330"/>
      <c r="L6" s="1330"/>
      <c r="M6" s="1330"/>
    </row>
    <row r="7" spans="1:13" ht="20.100000000000001" customHeight="1" thickBot="1" x14ac:dyDescent="0.3">
      <c r="A7" s="1331" t="s">
        <v>397</v>
      </c>
      <c r="B7" s="1331"/>
      <c r="C7" s="1331"/>
      <c r="D7" s="1331"/>
      <c r="E7" s="1331"/>
      <c r="F7" s="1331"/>
      <c r="G7" s="1331"/>
      <c r="H7" s="1331"/>
      <c r="I7" s="1331"/>
      <c r="J7" s="1330"/>
      <c r="K7" s="1330"/>
      <c r="L7" s="1330"/>
      <c r="M7" s="1330"/>
    </row>
    <row r="8" spans="1:13" ht="20.100000000000001" customHeight="1" thickBot="1" x14ac:dyDescent="0.3">
      <c r="A8" s="1331" t="s">
        <v>905</v>
      </c>
      <c r="B8" s="1331"/>
      <c r="C8" s="1331"/>
      <c r="D8" s="1331"/>
      <c r="E8" s="1331"/>
      <c r="F8" s="1331"/>
      <c r="G8" s="1331"/>
      <c r="H8" s="1331"/>
      <c r="I8" s="1331"/>
      <c r="J8" s="1330"/>
      <c r="K8" s="1330"/>
      <c r="L8" s="1330"/>
      <c r="M8" s="1330"/>
    </row>
    <row r="9" spans="1:13" ht="15.75" thickBot="1" x14ac:dyDescent="0.3">
      <c r="A9" s="1391" t="s">
        <v>873</v>
      </c>
      <c r="B9" s="1392"/>
      <c r="C9" s="1392"/>
      <c r="D9" s="1392"/>
      <c r="E9" s="1392"/>
      <c r="F9" s="1392"/>
      <c r="G9" s="1392"/>
      <c r="H9" s="1392"/>
      <c r="I9" s="1392"/>
      <c r="J9" s="1392"/>
      <c r="K9" s="1392"/>
      <c r="L9" s="1392"/>
      <c r="M9" s="1393"/>
    </row>
    <row r="10" spans="1:13" ht="15.75" thickBot="1" x14ac:dyDescent="0.3">
      <c r="A10" s="1391"/>
      <c r="B10" s="1392"/>
      <c r="C10" s="1392"/>
      <c r="D10" s="1392"/>
      <c r="E10" s="1392"/>
      <c r="F10" s="1392"/>
      <c r="G10" s="1392"/>
      <c r="H10" s="1392"/>
      <c r="I10" s="1392"/>
      <c r="J10" s="1392"/>
      <c r="K10" s="1392"/>
      <c r="L10" s="1392"/>
      <c r="M10" s="1393"/>
    </row>
    <row r="11" spans="1:13" ht="15.75" thickBot="1" x14ac:dyDescent="0.3">
      <c r="A11" s="1391"/>
      <c r="B11" s="1392"/>
      <c r="C11" s="1392"/>
      <c r="D11" s="1392"/>
      <c r="E11" s="1392"/>
      <c r="F11" s="1392"/>
      <c r="G11" s="1392"/>
      <c r="H11" s="1392"/>
      <c r="I11" s="1392"/>
      <c r="J11" s="1392"/>
      <c r="K11" s="1392"/>
      <c r="L11" s="1392"/>
      <c r="M11" s="1393"/>
    </row>
    <row r="12" spans="1:13" ht="15.75" thickBot="1" x14ac:dyDescent="0.3">
      <c r="A12" s="1328" t="s">
        <v>778</v>
      </c>
      <c r="B12" s="1328"/>
      <c r="C12" s="1328"/>
      <c r="D12" s="1328"/>
      <c r="E12" s="1328"/>
      <c r="F12" s="1328"/>
      <c r="G12" s="1328"/>
      <c r="H12" s="1328"/>
      <c r="I12" s="1328"/>
      <c r="J12" s="1328"/>
      <c r="K12" s="1328"/>
      <c r="L12" s="1328"/>
      <c r="M12" s="1328"/>
    </row>
    <row r="13" spans="1:13" ht="15.75" customHeight="1" thickBot="1" x14ac:dyDescent="0.3">
      <c r="A13" s="1329" t="s">
        <v>779</v>
      </c>
      <c r="B13" s="1329"/>
      <c r="C13" s="1329"/>
      <c r="D13" s="1250" t="s">
        <v>24</v>
      </c>
      <c r="E13" s="1251"/>
      <c r="F13" s="1432"/>
      <c r="G13" s="1433"/>
      <c r="H13" s="1433"/>
      <c r="I13" s="1433"/>
      <c r="J13" s="1433"/>
      <c r="K13" s="1433"/>
      <c r="L13" s="1433"/>
      <c r="M13" s="1434"/>
    </row>
    <row r="14" spans="1:13" ht="15.75" customHeight="1" thickBot="1" x14ac:dyDescent="0.3">
      <c r="A14" s="1329"/>
      <c r="B14" s="1329"/>
      <c r="C14" s="1329"/>
      <c r="D14" s="1252"/>
      <c r="E14" s="1253"/>
      <c r="F14" s="1435"/>
      <c r="G14" s="1436"/>
      <c r="H14" s="1436"/>
      <c r="I14" s="1436"/>
      <c r="J14" s="1436"/>
      <c r="K14" s="1436"/>
      <c r="L14" s="1436"/>
      <c r="M14" s="1437"/>
    </row>
    <row r="15" spans="1:13" ht="15.75" thickBot="1" x14ac:dyDescent="0.3">
      <c r="A15" s="292" t="s">
        <v>786</v>
      </c>
      <c r="B15" s="292" t="s">
        <v>129</v>
      </c>
      <c r="C15" s="292" t="s">
        <v>787</v>
      </c>
      <c r="D15" s="1322" t="s">
        <v>780</v>
      </c>
      <c r="E15" s="1322"/>
      <c r="F15" s="1322"/>
      <c r="G15" s="1322"/>
      <c r="H15" s="1322"/>
      <c r="I15" s="1322"/>
      <c r="J15" s="1322"/>
      <c r="K15" s="1322"/>
      <c r="L15" s="1322"/>
      <c r="M15" s="1322"/>
    </row>
    <row r="16" spans="1:13" ht="15.75" thickBot="1" x14ac:dyDescent="0.3">
      <c r="A16" s="392"/>
      <c r="B16" s="392"/>
      <c r="C16" s="392"/>
      <c r="D16" s="1322"/>
      <c r="E16" s="1322"/>
      <c r="F16" s="1322"/>
      <c r="G16" s="1322"/>
      <c r="H16" s="1322"/>
      <c r="I16" s="1322"/>
      <c r="J16" s="1322"/>
      <c r="K16" s="1322"/>
      <c r="L16" s="1322"/>
      <c r="M16" s="1322"/>
    </row>
    <row r="17" spans="1:13" ht="15.75" customHeight="1" thickBot="1" x14ac:dyDescent="0.3">
      <c r="A17" s="1395" t="s">
        <v>875</v>
      </c>
      <c r="B17" s="1396"/>
      <c r="C17" s="1396"/>
      <c r="D17" s="1396"/>
      <c r="E17" s="1396"/>
      <c r="F17" s="1396"/>
      <c r="G17" s="1396"/>
      <c r="H17" s="1396"/>
      <c r="I17" s="1396"/>
      <c r="J17" s="1396"/>
      <c r="K17" s="1396"/>
      <c r="L17" s="1396"/>
      <c r="M17" s="1397"/>
    </row>
    <row r="18" spans="1:13" x14ac:dyDescent="0.25">
      <c r="A18" s="1293" t="s">
        <v>781</v>
      </c>
      <c r="B18" s="1294"/>
      <c r="C18" s="1295"/>
      <c r="D18" s="1250" t="s">
        <v>24</v>
      </c>
      <c r="E18" s="1251"/>
      <c r="F18" s="1432"/>
      <c r="G18" s="1433"/>
      <c r="H18" s="1433"/>
      <c r="I18" s="1433"/>
      <c r="J18" s="1433"/>
      <c r="K18" s="1433"/>
      <c r="L18" s="1433"/>
      <c r="M18" s="1434"/>
    </row>
    <row r="19" spans="1:13" ht="15.75" thickBot="1" x14ac:dyDescent="0.3">
      <c r="A19" s="1296"/>
      <c r="B19" s="1297"/>
      <c r="C19" s="1298"/>
      <c r="D19" s="1252"/>
      <c r="E19" s="1253"/>
      <c r="F19" s="1435"/>
      <c r="G19" s="1436"/>
      <c r="H19" s="1436"/>
      <c r="I19" s="1436"/>
      <c r="J19" s="1436"/>
      <c r="K19" s="1436"/>
      <c r="L19" s="1436"/>
      <c r="M19" s="1437"/>
    </row>
    <row r="20" spans="1:13" ht="18.75" customHeight="1" thickBot="1" x14ac:dyDescent="0.3">
      <c r="A20" s="293" t="s">
        <v>786</v>
      </c>
      <c r="B20" s="293" t="s">
        <v>129</v>
      </c>
      <c r="C20" s="293" t="s">
        <v>787</v>
      </c>
      <c r="D20" s="1314" t="s">
        <v>782</v>
      </c>
      <c r="E20" s="1314"/>
      <c r="F20" s="1314"/>
      <c r="G20" s="1314"/>
      <c r="H20" s="1314"/>
      <c r="I20" s="1314"/>
      <c r="J20" s="1314"/>
      <c r="K20" s="1314"/>
      <c r="L20" s="1314"/>
      <c r="M20" s="1314"/>
    </row>
    <row r="21" spans="1:13" ht="20.100000000000001" customHeight="1" thickBot="1" x14ac:dyDescent="0.3">
      <c r="A21" s="392"/>
      <c r="B21" s="392"/>
      <c r="C21" s="392"/>
      <c r="D21" s="1314"/>
      <c r="E21" s="1314"/>
      <c r="F21" s="1314"/>
      <c r="G21" s="1314"/>
      <c r="H21" s="1314"/>
      <c r="I21" s="1314"/>
      <c r="J21" s="1314"/>
      <c r="K21" s="1314"/>
      <c r="L21" s="1314"/>
      <c r="M21" s="1314"/>
    </row>
    <row r="22" spans="1:13" ht="15.75" thickBot="1" x14ac:dyDescent="0.3">
      <c r="A22" s="1120" t="s">
        <v>783</v>
      </c>
      <c r="B22" s="1121"/>
      <c r="C22" s="1121"/>
      <c r="D22" s="1121"/>
      <c r="E22" s="1121"/>
      <c r="F22" s="1121"/>
      <c r="G22" s="1121"/>
      <c r="H22" s="1121"/>
      <c r="I22" s="1121"/>
      <c r="J22" s="1121"/>
      <c r="K22" s="1121"/>
      <c r="L22" s="1121"/>
      <c r="M22" s="1122"/>
    </row>
    <row r="23" spans="1:13" ht="15.75" customHeight="1" x14ac:dyDescent="0.25">
      <c r="A23" s="1323" t="s">
        <v>784</v>
      </c>
      <c r="B23" s="1323"/>
      <c r="C23" s="1323"/>
      <c r="D23" s="1250" t="s">
        <v>24</v>
      </c>
      <c r="E23" s="1251"/>
      <c r="F23" s="1432"/>
      <c r="G23" s="1433"/>
      <c r="H23" s="1433"/>
      <c r="I23" s="1433"/>
      <c r="J23" s="1433"/>
      <c r="K23" s="1433"/>
      <c r="L23" s="1433"/>
      <c r="M23" s="1434"/>
    </row>
    <row r="24" spans="1:13" ht="15.75" thickBot="1" x14ac:dyDescent="0.3">
      <c r="A24" s="1324"/>
      <c r="B24" s="1324"/>
      <c r="C24" s="1324"/>
      <c r="D24" s="1252"/>
      <c r="E24" s="1253"/>
      <c r="F24" s="1435"/>
      <c r="G24" s="1436"/>
      <c r="H24" s="1436"/>
      <c r="I24" s="1436"/>
      <c r="J24" s="1436"/>
      <c r="K24" s="1436"/>
      <c r="L24" s="1436"/>
      <c r="M24" s="1437"/>
    </row>
    <row r="25" spans="1:13" ht="15.75" thickBot="1" x14ac:dyDescent="0.3">
      <c r="A25" s="292" t="s">
        <v>786</v>
      </c>
      <c r="B25" s="292" t="s">
        <v>129</v>
      </c>
      <c r="C25" s="292" t="s">
        <v>787</v>
      </c>
      <c r="D25" s="1321" t="s">
        <v>785</v>
      </c>
      <c r="E25" s="1321"/>
      <c r="F25" s="1321"/>
      <c r="G25" s="1321"/>
      <c r="H25" s="1321"/>
      <c r="I25" s="1321"/>
      <c r="J25" s="1321"/>
      <c r="K25" s="1321"/>
      <c r="L25" s="1321"/>
      <c r="M25" s="1321"/>
    </row>
    <row r="26" spans="1:13" ht="15" customHeight="1" thickBot="1" x14ac:dyDescent="0.3">
      <c r="A26" s="392"/>
      <c r="B26" s="392"/>
      <c r="C26" s="392"/>
      <c r="D26" s="1321"/>
      <c r="E26" s="1321"/>
      <c r="F26" s="1321"/>
      <c r="G26" s="1321"/>
      <c r="H26" s="1321"/>
      <c r="I26" s="1321"/>
      <c r="J26" s="1321"/>
      <c r="K26" s="1321"/>
      <c r="L26" s="1321"/>
      <c r="M26" s="1321"/>
    </row>
    <row r="27" spans="1:13" ht="14.25" customHeight="1" x14ac:dyDescent="0.25">
      <c r="A27" s="1386" t="s">
        <v>786</v>
      </c>
      <c r="B27" s="1386" t="s">
        <v>129</v>
      </c>
      <c r="C27" s="1386" t="s">
        <v>787</v>
      </c>
      <c r="D27" s="1368" t="s">
        <v>906</v>
      </c>
      <c r="E27" s="1369"/>
      <c r="F27" s="1369"/>
      <c r="G27" s="1369"/>
      <c r="H27" s="1369"/>
      <c r="I27" s="1369"/>
      <c r="J27" s="1369"/>
      <c r="K27" s="1369"/>
      <c r="L27" s="1369"/>
      <c r="M27" s="1370"/>
    </row>
    <row r="28" spans="1:13" ht="14.25" customHeight="1" thickBot="1" x14ac:dyDescent="0.3">
      <c r="A28" s="1387"/>
      <c r="B28" s="1387"/>
      <c r="C28" s="1387"/>
      <c r="D28" s="1388"/>
      <c r="E28" s="1389"/>
      <c r="F28" s="1389"/>
      <c r="G28" s="1389"/>
      <c r="H28" s="1389"/>
      <c r="I28" s="1389"/>
      <c r="J28" s="1389"/>
      <c r="K28" s="1389"/>
      <c r="L28" s="1389"/>
      <c r="M28" s="1390"/>
    </row>
    <row r="29" spans="1:13" ht="14.25" customHeight="1" x14ac:dyDescent="0.25">
      <c r="A29" s="1214"/>
      <c r="B29" s="1214"/>
      <c r="C29" s="1214"/>
      <c r="D29" s="1388"/>
      <c r="E29" s="1389"/>
      <c r="F29" s="1389"/>
      <c r="G29" s="1389"/>
      <c r="H29" s="1389"/>
      <c r="I29" s="1389"/>
      <c r="J29" s="1389"/>
      <c r="K29" s="1389"/>
      <c r="L29" s="1389"/>
      <c r="M29" s="1390"/>
    </row>
    <row r="30" spans="1:13" ht="14.25" customHeight="1" thickBot="1" x14ac:dyDescent="0.3">
      <c r="A30" s="1215"/>
      <c r="B30" s="1215"/>
      <c r="C30" s="1215"/>
      <c r="D30" s="1371"/>
      <c r="E30" s="1372"/>
      <c r="F30" s="1372"/>
      <c r="G30" s="1372"/>
      <c r="H30" s="1372"/>
      <c r="I30" s="1372"/>
      <c r="J30" s="1372"/>
      <c r="K30" s="1372"/>
      <c r="L30" s="1372"/>
      <c r="M30" s="1373"/>
    </row>
    <row r="31" spans="1:13" ht="15.75" thickBot="1" x14ac:dyDescent="0.3">
      <c r="A31" s="1107" t="s">
        <v>788</v>
      </c>
      <c r="B31" s="1108"/>
      <c r="C31" s="1108"/>
      <c r="D31" s="1108"/>
      <c r="E31" s="1108"/>
      <c r="F31" s="1108"/>
      <c r="G31" s="1108"/>
      <c r="H31" s="1108"/>
      <c r="I31" s="1108"/>
      <c r="J31" s="1108"/>
      <c r="K31" s="1108"/>
      <c r="L31" s="1108"/>
      <c r="M31" s="1109"/>
    </row>
    <row r="32" spans="1:13" ht="15.75" customHeight="1" x14ac:dyDescent="0.25">
      <c r="A32" s="1312" t="s">
        <v>789</v>
      </c>
      <c r="B32" s="1312"/>
      <c r="C32" s="1312"/>
      <c r="D32" s="1250" t="s">
        <v>24</v>
      </c>
      <c r="E32" s="1251"/>
      <c r="F32" s="1432"/>
      <c r="G32" s="1433"/>
      <c r="H32" s="1433"/>
      <c r="I32" s="1433"/>
      <c r="J32" s="1433"/>
      <c r="K32" s="1433"/>
      <c r="L32" s="1433"/>
      <c r="M32" s="1434"/>
    </row>
    <row r="33" spans="1:13" ht="15.75" thickBot="1" x14ac:dyDescent="0.3">
      <c r="A33" s="1313"/>
      <c r="B33" s="1313"/>
      <c r="C33" s="1313"/>
      <c r="D33" s="1252"/>
      <c r="E33" s="1253"/>
      <c r="F33" s="1435"/>
      <c r="G33" s="1436"/>
      <c r="H33" s="1436"/>
      <c r="I33" s="1436"/>
      <c r="J33" s="1436"/>
      <c r="K33" s="1436"/>
      <c r="L33" s="1436"/>
      <c r="M33" s="1437"/>
    </row>
    <row r="34" spans="1:13" ht="15.75" thickBot="1" x14ac:dyDescent="0.3">
      <c r="A34" s="293" t="s">
        <v>786</v>
      </c>
      <c r="B34" s="293" t="s">
        <v>129</v>
      </c>
      <c r="C34" s="293" t="s">
        <v>787</v>
      </c>
      <c r="D34" s="1314" t="s">
        <v>790</v>
      </c>
      <c r="E34" s="1314"/>
      <c r="F34" s="1314"/>
      <c r="G34" s="1314"/>
      <c r="H34" s="1314"/>
      <c r="I34" s="1314"/>
      <c r="J34" s="1314"/>
      <c r="K34" s="1314"/>
      <c r="L34" s="1314"/>
      <c r="M34" s="1314"/>
    </row>
    <row r="35" spans="1:13" ht="15.75" thickBot="1" x14ac:dyDescent="0.3">
      <c r="A35" s="392"/>
      <c r="B35" s="392"/>
      <c r="C35" s="392"/>
      <c r="D35" s="1314"/>
      <c r="E35" s="1314"/>
      <c r="F35" s="1314"/>
      <c r="G35" s="1314"/>
      <c r="H35" s="1314"/>
      <c r="I35" s="1314"/>
      <c r="J35" s="1314"/>
      <c r="K35" s="1314"/>
      <c r="L35" s="1314"/>
      <c r="M35" s="1314"/>
    </row>
    <row r="36" spans="1:13" ht="20.45" customHeight="1" thickBot="1" x14ac:dyDescent="0.3">
      <c r="A36" s="293" t="s">
        <v>786</v>
      </c>
      <c r="B36" s="293" t="s">
        <v>129</v>
      </c>
      <c r="C36" s="293" t="s">
        <v>787</v>
      </c>
      <c r="D36" s="1314" t="s">
        <v>791</v>
      </c>
      <c r="E36" s="1314"/>
      <c r="F36" s="1314"/>
      <c r="G36" s="1314"/>
      <c r="H36" s="1314"/>
      <c r="I36" s="1314"/>
      <c r="J36" s="1314"/>
      <c r="K36" s="1314"/>
      <c r="L36" s="1314"/>
      <c r="M36" s="1314"/>
    </row>
    <row r="37" spans="1:13" ht="15.75" thickBot="1" x14ac:dyDescent="0.3">
      <c r="A37" s="392"/>
      <c r="B37" s="392"/>
      <c r="C37" s="392"/>
      <c r="D37" s="1314"/>
      <c r="E37" s="1314"/>
      <c r="F37" s="1314"/>
      <c r="G37" s="1314"/>
      <c r="H37" s="1314"/>
      <c r="I37" s="1314"/>
      <c r="J37" s="1314"/>
      <c r="K37" s="1314"/>
      <c r="L37" s="1314"/>
      <c r="M37" s="1314"/>
    </row>
    <row r="38" spans="1:13" ht="19.350000000000001" customHeight="1" thickBot="1" x14ac:dyDescent="0.3">
      <c r="A38" s="293" t="s">
        <v>786</v>
      </c>
      <c r="B38" s="293" t="s">
        <v>129</v>
      </c>
      <c r="C38" s="293" t="s">
        <v>787</v>
      </c>
      <c r="D38" s="1314" t="s">
        <v>792</v>
      </c>
      <c r="E38" s="1314"/>
      <c r="F38" s="1314"/>
      <c r="G38" s="1314"/>
      <c r="H38" s="1314"/>
      <c r="I38" s="1314"/>
      <c r="J38" s="1314"/>
      <c r="K38" s="1314"/>
      <c r="L38" s="1314"/>
      <c r="M38" s="1314"/>
    </row>
    <row r="39" spans="1:13" ht="20.100000000000001" customHeight="1" thickBot="1" x14ac:dyDescent="0.3">
      <c r="A39" s="392"/>
      <c r="B39" s="392"/>
      <c r="C39" s="392"/>
      <c r="D39" s="1314"/>
      <c r="E39" s="1314"/>
      <c r="F39" s="1314"/>
      <c r="G39" s="1314"/>
      <c r="H39" s="1314"/>
      <c r="I39" s="1314"/>
      <c r="J39" s="1314"/>
      <c r="K39" s="1314"/>
      <c r="L39" s="1314"/>
      <c r="M39" s="1314"/>
    </row>
    <row r="40" spans="1:13" ht="15.75" thickBot="1" x14ac:dyDescent="0.3">
      <c r="A40" s="1120" t="s">
        <v>793</v>
      </c>
      <c r="B40" s="1121"/>
      <c r="C40" s="1121"/>
      <c r="D40" s="1121"/>
      <c r="E40" s="1121"/>
      <c r="F40" s="1121"/>
      <c r="G40" s="1121"/>
      <c r="H40" s="1121"/>
      <c r="I40" s="1121"/>
      <c r="J40" s="1121"/>
      <c r="K40" s="1121"/>
      <c r="L40" s="1121"/>
      <c r="M40" s="1122"/>
    </row>
    <row r="41" spans="1:13" x14ac:dyDescent="0.25">
      <c r="A41" s="1323" t="s">
        <v>794</v>
      </c>
      <c r="B41" s="1323"/>
      <c r="C41" s="1323"/>
      <c r="D41" s="1250" t="s">
        <v>24</v>
      </c>
      <c r="E41" s="1251"/>
      <c r="F41" s="1432"/>
      <c r="G41" s="1433"/>
      <c r="H41" s="1433"/>
      <c r="I41" s="1433"/>
      <c r="J41" s="1433"/>
      <c r="K41" s="1433"/>
      <c r="L41" s="1433"/>
      <c r="M41" s="1434"/>
    </row>
    <row r="42" spans="1:13" ht="15.75" thickBot="1" x14ac:dyDescent="0.3">
      <c r="A42" s="1324"/>
      <c r="B42" s="1324"/>
      <c r="C42" s="1324"/>
      <c r="D42" s="1252"/>
      <c r="E42" s="1253"/>
      <c r="F42" s="1435"/>
      <c r="G42" s="1436"/>
      <c r="H42" s="1436"/>
      <c r="I42" s="1436"/>
      <c r="J42" s="1436"/>
      <c r="K42" s="1436"/>
      <c r="L42" s="1436"/>
      <c r="M42" s="1437"/>
    </row>
    <row r="43" spans="1:13" ht="15.75" thickBot="1" x14ac:dyDescent="0.3">
      <c r="A43" s="292" t="s">
        <v>786</v>
      </c>
      <c r="B43" s="292" t="s">
        <v>129</v>
      </c>
      <c r="C43" s="292" t="s">
        <v>787</v>
      </c>
      <c r="D43" s="1321" t="s">
        <v>795</v>
      </c>
      <c r="E43" s="1321"/>
      <c r="F43" s="1321"/>
      <c r="G43" s="1321"/>
      <c r="H43" s="1321"/>
      <c r="I43" s="1321"/>
      <c r="J43" s="1321"/>
      <c r="K43" s="1321"/>
      <c r="L43" s="1321"/>
      <c r="M43" s="1321"/>
    </row>
    <row r="44" spans="1:13" ht="20.100000000000001" customHeight="1" thickBot="1" x14ac:dyDescent="0.3">
      <c r="A44" s="392"/>
      <c r="B44" s="392"/>
      <c r="C44" s="392"/>
      <c r="D44" s="1321"/>
      <c r="E44" s="1321"/>
      <c r="F44" s="1321"/>
      <c r="G44" s="1321"/>
      <c r="H44" s="1321"/>
      <c r="I44" s="1321"/>
      <c r="J44" s="1321"/>
      <c r="K44" s="1321"/>
      <c r="L44" s="1321"/>
      <c r="M44" s="1321"/>
    </row>
    <row r="45" spans="1:13" ht="15.75" thickBot="1" x14ac:dyDescent="0.3">
      <c r="A45" s="1107" t="s">
        <v>796</v>
      </c>
      <c r="B45" s="1108"/>
      <c r="C45" s="1108"/>
      <c r="D45" s="1108"/>
      <c r="E45" s="1108"/>
      <c r="F45" s="1108"/>
      <c r="G45" s="1108"/>
      <c r="H45" s="1108"/>
      <c r="I45" s="1108"/>
      <c r="J45" s="1108"/>
      <c r="K45" s="1108"/>
      <c r="L45" s="1108"/>
      <c r="M45" s="1109"/>
    </row>
    <row r="46" spans="1:13" ht="15.75" customHeight="1" x14ac:dyDescent="0.25">
      <c r="A46" s="1374" t="s">
        <v>883</v>
      </c>
      <c r="B46" s="1375"/>
      <c r="C46" s="1376"/>
      <c r="D46" s="1250" t="s">
        <v>24</v>
      </c>
      <c r="E46" s="1251"/>
      <c r="F46" s="1432"/>
      <c r="G46" s="1433"/>
      <c r="H46" s="1433"/>
      <c r="I46" s="1433"/>
      <c r="J46" s="1433"/>
      <c r="K46" s="1433"/>
      <c r="L46" s="1433"/>
      <c r="M46" s="1434"/>
    </row>
    <row r="47" spans="1:13" ht="20.100000000000001" customHeight="1" thickBot="1" x14ac:dyDescent="0.3">
      <c r="A47" s="1377"/>
      <c r="B47" s="1378"/>
      <c r="C47" s="1379"/>
      <c r="D47" s="1252"/>
      <c r="E47" s="1253"/>
      <c r="F47" s="1435"/>
      <c r="G47" s="1436"/>
      <c r="H47" s="1436"/>
      <c r="I47" s="1436"/>
      <c r="J47" s="1436"/>
      <c r="K47" s="1436"/>
      <c r="L47" s="1436"/>
      <c r="M47" s="1437"/>
    </row>
    <row r="48" spans="1:13" ht="20.100000000000001" customHeight="1" thickBot="1" x14ac:dyDescent="0.3">
      <c r="A48" s="293" t="s">
        <v>786</v>
      </c>
      <c r="B48" s="293" t="s">
        <v>129</v>
      </c>
      <c r="C48" s="293" t="s">
        <v>787</v>
      </c>
      <c r="D48" s="1380" t="s">
        <v>835</v>
      </c>
      <c r="E48" s="1381"/>
      <c r="F48" s="1381"/>
      <c r="G48" s="1381"/>
      <c r="H48" s="1381"/>
      <c r="I48" s="1381"/>
      <c r="J48" s="1381"/>
      <c r="K48" s="1381"/>
      <c r="L48" s="1381"/>
      <c r="M48" s="1382"/>
    </row>
    <row r="49" spans="1:13" ht="20.100000000000001" customHeight="1" thickBot="1" x14ac:dyDescent="0.3">
      <c r="A49" s="392"/>
      <c r="B49" s="392"/>
      <c r="C49" s="392"/>
      <c r="D49" s="1383"/>
      <c r="E49" s="1384"/>
      <c r="F49" s="1384"/>
      <c r="G49" s="1384"/>
      <c r="H49" s="1384"/>
      <c r="I49" s="1384"/>
      <c r="J49" s="1384"/>
      <c r="K49" s="1384"/>
      <c r="L49" s="1384"/>
      <c r="M49" s="1385"/>
    </row>
    <row r="50" spans="1:13" ht="15.75" customHeight="1" thickBot="1" x14ac:dyDescent="0.3">
      <c r="A50" s="1365" t="s">
        <v>799</v>
      </c>
      <c r="B50" s="1366"/>
      <c r="C50" s="1366"/>
      <c r="D50" s="1366"/>
      <c r="E50" s="1366"/>
      <c r="F50" s="1366"/>
      <c r="G50" s="1366"/>
      <c r="H50" s="1366"/>
      <c r="I50" s="1366"/>
      <c r="J50" s="1366"/>
      <c r="K50" s="1366"/>
      <c r="L50" s="1366"/>
      <c r="M50" s="1367"/>
    </row>
    <row r="51" spans="1:13" ht="15.75" customHeight="1" x14ac:dyDescent="0.25">
      <c r="A51" s="1323" t="s">
        <v>801</v>
      </c>
      <c r="B51" s="1323"/>
      <c r="C51" s="1323"/>
      <c r="D51" s="1250" t="s">
        <v>24</v>
      </c>
      <c r="E51" s="1251"/>
      <c r="F51" s="1432"/>
      <c r="G51" s="1433"/>
      <c r="H51" s="1433"/>
      <c r="I51" s="1433"/>
      <c r="J51" s="1433"/>
      <c r="K51" s="1433"/>
      <c r="L51" s="1433"/>
      <c r="M51" s="1434"/>
    </row>
    <row r="52" spans="1:13" ht="14.45" customHeight="1" thickBot="1" x14ac:dyDescent="0.3">
      <c r="A52" s="1324"/>
      <c r="B52" s="1324"/>
      <c r="C52" s="1324"/>
      <c r="D52" s="1252"/>
      <c r="E52" s="1253"/>
      <c r="F52" s="1435"/>
      <c r="G52" s="1436"/>
      <c r="H52" s="1436"/>
      <c r="I52" s="1436"/>
      <c r="J52" s="1436"/>
      <c r="K52" s="1436"/>
      <c r="L52" s="1436"/>
      <c r="M52" s="1437"/>
    </row>
    <row r="53" spans="1:13" ht="15.6" customHeight="1" thickBot="1" x14ac:dyDescent="0.3">
      <c r="A53" s="292" t="s">
        <v>786</v>
      </c>
      <c r="B53" s="292" t="s">
        <v>129</v>
      </c>
      <c r="C53" s="292" t="s">
        <v>787</v>
      </c>
      <c r="D53" s="1308" t="s">
        <v>836</v>
      </c>
      <c r="E53" s="1262"/>
      <c r="F53" s="1262"/>
      <c r="G53" s="1262"/>
      <c r="H53" s="1262"/>
      <c r="I53" s="1262"/>
      <c r="J53" s="1262"/>
      <c r="K53" s="1262"/>
      <c r="L53" s="1262"/>
      <c r="M53" s="1309"/>
    </row>
    <row r="54" spans="1:13" ht="20.100000000000001" customHeight="1" thickBot="1" x14ac:dyDescent="0.3">
      <c r="A54" s="392"/>
      <c r="B54" s="392"/>
      <c r="C54" s="392"/>
      <c r="D54" s="1310"/>
      <c r="E54" s="1263"/>
      <c r="F54" s="1263"/>
      <c r="G54" s="1263"/>
      <c r="H54" s="1263"/>
      <c r="I54" s="1263"/>
      <c r="J54" s="1263"/>
      <c r="K54" s="1263"/>
      <c r="L54" s="1263"/>
      <c r="M54" s="1311"/>
    </row>
    <row r="55" spans="1:13" ht="15.75" thickBot="1" x14ac:dyDescent="0.3">
      <c r="A55" s="1107" t="s">
        <v>805</v>
      </c>
      <c r="B55" s="1108"/>
      <c r="C55" s="1108"/>
      <c r="D55" s="1108"/>
      <c r="E55" s="1108"/>
      <c r="F55" s="1108"/>
      <c r="G55" s="1108"/>
      <c r="H55" s="1108"/>
      <c r="I55" s="1108"/>
      <c r="J55" s="1108"/>
      <c r="K55" s="1108"/>
      <c r="L55" s="1108"/>
      <c r="M55" s="1109"/>
    </row>
    <row r="56" spans="1:13" ht="15.75" customHeight="1" x14ac:dyDescent="0.25">
      <c r="A56" s="1312" t="s">
        <v>806</v>
      </c>
      <c r="B56" s="1312"/>
      <c r="C56" s="1312"/>
      <c r="D56" s="1250" t="s">
        <v>24</v>
      </c>
      <c r="E56" s="1251"/>
      <c r="F56" s="1432"/>
      <c r="G56" s="1433"/>
      <c r="H56" s="1433"/>
      <c r="I56" s="1433"/>
      <c r="J56" s="1433"/>
      <c r="K56" s="1433"/>
      <c r="L56" s="1433"/>
      <c r="M56" s="1434"/>
    </row>
    <row r="57" spans="1:13" ht="14.45" customHeight="1" thickBot="1" x14ac:dyDescent="0.3">
      <c r="A57" s="1313"/>
      <c r="B57" s="1313"/>
      <c r="C57" s="1313"/>
      <c r="D57" s="1252"/>
      <c r="E57" s="1253"/>
      <c r="F57" s="1435"/>
      <c r="G57" s="1436"/>
      <c r="H57" s="1436"/>
      <c r="I57" s="1436"/>
      <c r="J57" s="1436"/>
      <c r="K57" s="1436"/>
      <c r="L57" s="1436"/>
      <c r="M57" s="1437"/>
    </row>
    <row r="58" spans="1:13" ht="15.6" customHeight="1" thickBot="1" x14ac:dyDescent="0.3">
      <c r="A58" s="293" t="s">
        <v>786</v>
      </c>
      <c r="B58" s="293" t="s">
        <v>129</v>
      </c>
      <c r="C58" s="293" t="s">
        <v>787</v>
      </c>
      <c r="D58" s="1460" t="s">
        <v>911</v>
      </c>
      <c r="E58" s="1346"/>
      <c r="F58" s="1346"/>
      <c r="G58" s="1346"/>
      <c r="H58" s="1346"/>
      <c r="I58" s="1346"/>
      <c r="J58" s="1346"/>
      <c r="K58" s="1346"/>
      <c r="L58" s="1346"/>
      <c r="M58" s="1452"/>
    </row>
    <row r="59" spans="1:13" ht="20.100000000000001" customHeight="1" thickBot="1" x14ac:dyDescent="0.3">
      <c r="A59" s="392"/>
      <c r="B59" s="392"/>
      <c r="C59" s="392"/>
      <c r="D59" s="1461"/>
      <c r="E59" s="1347"/>
      <c r="F59" s="1347"/>
      <c r="G59" s="1347"/>
      <c r="H59" s="1347"/>
      <c r="I59" s="1347"/>
      <c r="J59" s="1347"/>
      <c r="K59" s="1347"/>
      <c r="L59" s="1347"/>
      <c r="M59" s="1453"/>
    </row>
    <row r="60" spans="1:13" ht="15.75" customHeight="1" x14ac:dyDescent="0.25">
      <c r="A60" s="1244" t="s">
        <v>886</v>
      </c>
      <c r="B60" s="1245"/>
      <c r="C60" s="1246"/>
      <c r="D60" s="1250" t="s">
        <v>24</v>
      </c>
      <c r="E60" s="1251"/>
      <c r="F60" s="1432"/>
      <c r="G60" s="1433"/>
      <c r="H60" s="1433"/>
      <c r="I60" s="1433"/>
      <c r="J60" s="1433"/>
      <c r="K60" s="1433"/>
      <c r="L60" s="1433"/>
      <c r="M60" s="1434"/>
    </row>
    <row r="61" spans="1:13" ht="15.75" thickBot="1" x14ac:dyDescent="0.3">
      <c r="A61" s="1247"/>
      <c r="B61" s="1248"/>
      <c r="C61" s="1249"/>
      <c r="D61" s="1252"/>
      <c r="E61" s="1253"/>
      <c r="F61" s="1435"/>
      <c r="G61" s="1436"/>
      <c r="H61" s="1436"/>
      <c r="I61" s="1436"/>
      <c r="J61" s="1436"/>
      <c r="K61" s="1436"/>
      <c r="L61" s="1436"/>
      <c r="M61" s="1437"/>
    </row>
    <row r="62" spans="1:13" ht="15.75" thickBot="1" x14ac:dyDescent="0.3">
      <c r="A62" s="292" t="s">
        <v>786</v>
      </c>
      <c r="B62" s="292" t="s">
        <v>129</v>
      </c>
      <c r="C62" s="292" t="s">
        <v>787</v>
      </c>
      <c r="D62" s="1260" t="s">
        <v>797</v>
      </c>
      <c r="E62" s="1289" t="s">
        <v>912</v>
      </c>
      <c r="F62" s="1289"/>
      <c r="G62" s="1289"/>
      <c r="H62" s="1404" t="s">
        <v>811</v>
      </c>
      <c r="I62" s="1404"/>
      <c r="J62" s="1404"/>
      <c r="K62" s="1404"/>
      <c r="L62" s="1404"/>
      <c r="M62" s="1405"/>
    </row>
    <row r="63" spans="1:13" ht="15.75" thickBot="1" x14ac:dyDescent="0.3">
      <c r="A63" s="392"/>
      <c r="B63" s="392"/>
      <c r="C63" s="392"/>
      <c r="D63" s="1261"/>
      <c r="E63" s="1290"/>
      <c r="F63" s="1290"/>
      <c r="G63" s="1290"/>
      <c r="H63" s="1406"/>
      <c r="I63" s="1406"/>
      <c r="J63" s="1406"/>
      <c r="K63" s="1406"/>
      <c r="L63" s="1406"/>
      <c r="M63" s="1407"/>
    </row>
    <row r="64" spans="1:13" ht="15.75" thickBot="1" x14ac:dyDescent="0.3">
      <c r="A64" s="292" t="s">
        <v>786</v>
      </c>
      <c r="B64" s="292" t="s">
        <v>129</v>
      </c>
      <c r="C64" s="292" t="s">
        <v>787</v>
      </c>
      <c r="D64" s="1260" t="s">
        <v>797</v>
      </c>
      <c r="E64" s="1289" t="s">
        <v>913</v>
      </c>
      <c r="F64" s="1289"/>
      <c r="G64" s="1289"/>
      <c r="H64" s="1404" t="s">
        <v>811</v>
      </c>
      <c r="I64" s="1404"/>
      <c r="J64" s="1404"/>
      <c r="K64" s="1404"/>
      <c r="L64" s="1404"/>
      <c r="M64" s="1405"/>
    </row>
    <row r="65" spans="1:13" ht="15.75" thickBot="1" x14ac:dyDescent="0.3">
      <c r="A65" s="392"/>
      <c r="B65" s="392"/>
      <c r="C65" s="392"/>
      <c r="D65" s="1261"/>
      <c r="E65" s="1290"/>
      <c r="F65" s="1290"/>
      <c r="G65" s="1290"/>
      <c r="H65" s="1406"/>
      <c r="I65" s="1406"/>
      <c r="J65" s="1406"/>
      <c r="K65" s="1406"/>
      <c r="L65" s="1406"/>
      <c r="M65" s="1407"/>
    </row>
    <row r="66" spans="1:13" ht="18" customHeight="1" thickBot="1" x14ac:dyDescent="0.3">
      <c r="A66" s="292" t="s">
        <v>786</v>
      </c>
      <c r="B66" s="292" t="s">
        <v>129</v>
      </c>
      <c r="C66" s="292" t="s">
        <v>787</v>
      </c>
      <c r="D66" s="1260" t="s">
        <v>797</v>
      </c>
      <c r="E66" s="1289" t="s">
        <v>872</v>
      </c>
      <c r="F66" s="1289"/>
      <c r="G66" s="1289"/>
      <c r="H66" s="1289"/>
      <c r="I66" s="1289"/>
      <c r="J66" s="1289"/>
      <c r="K66" s="1289"/>
      <c r="L66" s="1440" t="s">
        <v>813</v>
      </c>
      <c r="M66" s="1441"/>
    </row>
    <row r="67" spans="1:13" ht="15" customHeight="1" thickBot="1" x14ac:dyDescent="0.3">
      <c r="A67" s="392"/>
      <c r="B67" s="392"/>
      <c r="C67" s="392"/>
      <c r="D67" s="1261"/>
      <c r="E67" s="1290"/>
      <c r="F67" s="1290"/>
      <c r="G67" s="1290"/>
      <c r="H67" s="1290"/>
      <c r="I67" s="1290"/>
      <c r="J67" s="1290"/>
      <c r="K67" s="1290"/>
      <c r="L67" s="1442"/>
      <c r="M67" s="1443"/>
    </row>
    <row r="68" spans="1:13" ht="25.5" customHeight="1" thickBot="1" x14ac:dyDescent="0.3">
      <c r="A68" s="292" t="s">
        <v>786</v>
      </c>
      <c r="B68" s="292" t="s">
        <v>129</v>
      </c>
      <c r="C68" s="292" t="s">
        <v>787</v>
      </c>
      <c r="D68" s="1260" t="s">
        <v>797</v>
      </c>
      <c r="E68" s="1262" t="s">
        <v>814</v>
      </c>
      <c r="F68" s="1262"/>
      <c r="G68" s="1262"/>
      <c r="H68" s="1262"/>
      <c r="I68" s="1262"/>
      <c r="J68" s="1262"/>
      <c r="K68" s="1262"/>
      <c r="L68" s="1440" t="s">
        <v>815</v>
      </c>
      <c r="M68" s="1441"/>
    </row>
    <row r="69" spans="1:13" ht="15.75" customHeight="1" thickBot="1" x14ac:dyDescent="0.3">
      <c r="A69" s="392"/>
      <c r="B69" s="392"/>
      <c r="C69" s="392"/>
      <c r="D69" s="1261"/>
      <c r="E69" s="1263"/>
      <c r="F69" s="1263"/>
      <c r="G69" s="1263"/>
      <c r="H69" s="1263"/>
      <c r="I69" s="1263"/>
      <c r="J69" s="1263"/>
      <c r="K69" s="1263"/>
      <c r="L69" s="1442"/>
      <c r="M69" s="1443"/>
    </row>
    <row r="70" spans="1:13" ht="15.75" customHeight="1" thickBot="1" x14ac:dyDescent="0.3">
      <c r="A70" s="406"/>
      <c r="B70" s="407"/>
      <c r="C70" s="407"/>
      <c r="D70" s="1268" t="s">
        <v>899</v>
      </c>
      <c r="E70" s="1268"/>
      <c r="F70" s="1268"/>
      <c r="G70" s="1268"/>
      <c r="H70" s="1268"/>
      <c r="I70" s="1268"/>
      <c r="J70" s="1268"/>
      <c r="K70" s="1268"/>
      <c r="L70" s="1268"/>
      <c r="M70" s="405"/>
    </row>
    <row r="71" spans="1:13" x14ac:dyDescent="0.25">
      <c r="A71" s="1269" t="s">
        <v>816</v>
      </c>
      <c r="B71" s="1269"/>
      <c r="C71" s="1269"/>
      <c r="D71" s="1250" t="s">
        <v>24</v>
      </c>
      <c r="E71" s="1251"/>
      <c r="F71" s="1432"/>
      <c r="G71" s="1433"/>
      <c r="H71" s="1433"/>
      <c r="I71" s="1433"/>
      <c r="J71" s="1433"/>
      <c r="K71" s="1433"/>
      <c r="L71" s="1433"/>
      <c r="M71" s="1434"/>
    </row>
    <row r="72" spans="1:13" ht="15" customHeight="1" thickBot="1" x14ac:dyDescent="0.3">
      <c r="A72" s="1270"/>
      <c r="B72" s="1270"/>
      <c r="C72" s="1270"/>
      <c r="D72" s="1252"/>
      <c r="E72" s="1253"/>
      <c r="F72" s="1435"/>
      <c r="G72" s="1436"/>
      <c r="H72" s="1436"/>
      <c r="I72" s="1436"/>
      <c r="J72" s="1436"/>
      <c r="K72" s="1436"/>
      <c r="L72" s="1436"/>
      <c r="M72" s="1437"/>
    </row>
    <row r="73" spans="1:13" ht="15" customHeight="1" x14ac:dyDescent="0.25">
      <c r="A73" s="1277" t="s">
        <v>908</v>
      </c>
      <c r="B73" s="1278"/>
      <c r="C73" s="1278"/>
      <c r="D73" s="1278"/>
      <c r="E73" s="1278"/>
      <c r="F73" s="1278"/>
      <c r="G73" s="1278"/>
      <c r="H73" s="1278"/>
      <c r="I73" s="1278"/>
      <c r="J73" s="1278"/>
      <c r="K73" s="1278"/>
      <c r="L73" s="1278"/>
      <c r="M73" s="1279"/>
    </row>
    <row r="74" spans="1:13" ht="15.75" thickBot="1" x14ac:dyDescent="0.3">
      <c r="A74" s="1280"/>
      <c r="B74" s="1281"/>
      <c r="C74" s="1281"/>
      <c r="D74" s="1281"/>
      <c r="E74" s="1281"/>
      <c r="F74" s="1281"/>
      <c r="G74" s="1281"/>
      <c r="H74" s="1281"/>
      <c r="I74" s="1281"/>
      <c r="J74" s="1281"/>
      <c r="K74" s="1281"/>
      <c r="L74" s="1281"/>
      <c r="M74" s="1282"/>
    </row>
    <row r="75" spans="1:13" ht="15.75" thickBot="1" x14ac:dyDescent="0.3">
      <c r="A75" s="293" t="s">
        <v>786</v>
      </c>
      <c r="B75" s="293" t="s">
        <v>129</v>
      </c>
      <c r="C75" s="293" t="s">
        <v>787</v>
      </c>
      <c r="D75" s="1283" t="s">
        <v>797</v>
      </c>
      <c r="E75" s="1285" t="s">
        <v>817</v>
      </c>
      <c r="F75" s="1285"/>
      <c r="G75" s="1285"/>
      <c r="H75" s="1285"/>
      <c r="I75" s="1285"/>
      <c r="J75" s="1285"/>
      <c r="K75" s="1285"/>
      <c r="L75" s="1285"/>
      <c r="M75" s="1286"/>
    </row>
    <row r="76" spans="1:13" ht="15.75" thickBot="1" x14ac:dyDescent="0.3">
      <c r="A76" s="392"/>
      <c r="B76" s="392"/>
      <c r="C76" s="392"/>
      <c r="D76" s="1284"/>
      <c r="E76" s="1287"/>
      <c r="F76" s="1287"/>
      <c r="G76" s="1287"/>
      <c r="H76" s="1287"/>
      <c r="I76" s="1287"/>
      <c r="J76" s="1287"/>
      <c r="K76" s="1287"/>
      <c r="L76" s="1287"/>
      <c r="M76" s="1288"/>
    </row>
    <row r="77" spans="1:13" ht="15.75" thickBot="1" x14ac:dyDescent="0.3">
      <c r="A77" s="293" t="s">
        <v>786</v>
      </c>
      <c r="B77" s="293" t="s">
        <v>129</v>
      </c>
      <c r="C77" s="293" t="s">
        <v>787</v>
      </c>
      <c r="D77" s="1283" t="s">
        <v>797</v>
      </c>
      <c r="E77" s="1285" t="s">
        <v>818</v>
      </c>
      <c r="F77" s="1285"/>
      <c r="G77" s="1285"/>
      <c r="H77" s="1285"/>
      <c r="I77" s="1285"/>
      <c r="J77" s="1285"/>
      <c r="K77" s="1285"/>
      <c r="L77" s="1285"/>
      <c r="M77" s="1286"/>
    </row>
    <row r="78" spans="1:13" ht="20.100000000000001" customHeight="1" thickBot="1" x14ac:dyDescent="0.3">
      <c r="A78" s="392"/>
      <c r="B78" s="392"/>
      <c r="C78" s="392"/>
      <c r="D78" s="1284"/>
      <c r="E78" s="1287"/>
      <c r="F78" s="1287"/>
      <c r="G78" s="1287"/>
      <c r="H78" s="1287"/>
      <c r="I78" s="1287"/>
      <c r="J78" s="1287"/>
      <c r="K78" s="1287"/>
      <c r="L78" s="1287"/>
      <c r="M78" s="1288"/>
    </row>
    <row r="79" spans="1:13" ht="15.75" thickBot="1" x14ac:dyDescent="0.3">
      <c r="A79" s="1192" t="s">
        <v>819</v>
      </c>
      <c r="B79" s="1193"/>
      <c r="C79" s="1193"/>
      <c r="D79" s="1193"/>
      <c r="E79" s="1193"/>
      <c r="F79" s="1193"/>
      <c r="G79" s="1193"/>
      <c r="H79" s="1193"/>
      <c r="I79" s="1193"/>
      <c r="J79" s="1193"/>
      <c r="K79" s="1193"/>
      <c r="L79" s="1193"/>
      <c r="M79" s="1194"/>
    </row>
    <row r="80" spans="1:13" x14ac:dyDescent="0.25">
      <c r="A80" s="1454" t="s">
        <v>921</v>
      </c>
      <c r="B80" s="1455"/>
      <c r="C80" s="1456"/>
      <c r="D80" s="1250" t="s">
        <v>24</v>
      </c>
      <c r="E80" s="1251"/>
      <c r="F80" s="1432"/>
      <c r="G80" s="1433"/>
      <c r="H80" s="1433"/>
      <c r="I80" s="1433"/>
      <c r="J80" s="1433"/>
      <c r="K80" s="1433"/>
      <c r="L80" s="1433"/>
      <c r="M80" s="1434"/>
    </row>
    <row r="81" spans="1:13" ht="15.75" thickBot="1" x14ac:dyDescent="0.3">
      <c r="A81" s="1457"/>
      <c r="B81" s="1458"/>
      <c r="C81" s="1459"/>
      <c r="D81" s="1252"/>
      <c r="E81" s="1253"/>
      <c r="F81" s="1435"/>
      <c r="G81" s="1436"/>
      <c r="H81" s="1436"/>
      <c r="I81" s="1436"/>
      <c r="J81" s="1436"/>
      <c r="K81" s="1436"/>
      <c r="L81" s="1436"/>
      <c r="M81" s="1437"/>
    </row>
    <row r="82" spans="1:13" ht="17.45" customHeight="1" thickBot="1" x14ac:dyDescent="0.3">
      <c r="A82" s="292" t="s">
        <v>786</v>
      </c>
      <c r="B82" s="292" t="s">
        <v>129</v>
      </c>
      <c r="C82" s="292" t="s">
        <v>787</v>
      </c>
      <c r="D82" s="1321" t="s">
        <v>839</v>
      </c>
      <c r="E82" s="1321"/>
      <c r="F82" s="1321"/>
      <c r="G82" s="1321"/>
      <c r="H82" s="1321"/>
      <c r="I82" s="1321"/>
      <c r="J82" s="1321"/>
      <c r="K82" s="1321"/>
      <c r="L82" s="1321"/>
      <c r="M82" s="1321"/>
    </row>
    <row r="83" spans="1:13" ht="20.100000000000001" customHeight="1" thickBot="1" x14ac:dyDescent="0.3">
      <c r="A83" s="392"/>
      <c r="B83" s="392"/>
      <c r="C83" s="392"/>
      <c r="D83" s="1321"/>
      <c r="E83" s="1321"/>
      <c r="F83" s="1321"/>
      <c r="G83" s="1321"/>
      <c r="H83" s="1321"/>
      <c r="I83" s="1321"/>
      <c r="J83" s="1321"/>
      <c r="K83" s="1321"/>
      <c r="L83" s="1321"/>
      <c r="M83" s="1321"/>
    </row>
    <row r="84" spans="1:13" ht="15.75" thickBot="1" x14ac:dyDescent="0.3">
      <c r="A84" s="1107" t="s">
        <v>783</v>
      </c>
      <c r="B84" s="1108"/>
      <c r="C84" s="1108"/>
      <c r="D84" s="1108"/>
      <c r="E84" s="1108"/>
      <c r="F84" s="1108"/>
      <c r="G84" s="1108"/>
      <c r="H84" s="1108"/>
      <c r="I84" s="1108"/>
      <c r="J84" s="1108"/>
      <c r="K84" s="1108"/>
      <c r="L84" s="1108"/>
      <c r="M84" s="1109"/>
    </row>
    <row r="85" spans="1:13" ht="15.75" customHeight="1" x14ac:dyDescent="0.25">
      <c r="A85" s="1359" t="s">
        <v>922</v>
      </c>
      <c r="B85" s="1360"/>
      <c r="C85" s="1361"/>
      <c r="D85" s="1250" t="s">
        <v>24</v>
      </c>
      <c r="E85" s="1251"/>
      <c r="F85" s="1432"/>
      <c r="G85" s="1433"/>
      <c r="H85" s="1433"/>
      <c r="I85" s="1433"/>
      <c r="J85" s="1433"/>
      <c r="K85" s="1433"/>
      <c r="L85" s="1433"/>
      <c r="M85" s="1434"/>
    </row>
    <row r="86" spans="1:13" ht="20.25" customHeight="1" thickBot="1" x14ac:dyDescent="0.3">
      <c r="A86" s="1362"/>
      <c r="B86" s="1363"/>
      <c r="C86" s="1364"/>
      <c r="D86" s="1252"/>
      <c r="E86" s="1253"/>
      <c r="F86" s="1435"/>
      <c r="G86" s="1436"/>
      <c r="H86" s="1436"/>
      <c r="I86" s="1436"/>
      <c r="J86" s="1436"/>
      <c r="K86" s="1436"/>
      <c r="L86" s="1436"/>
      <c r="M86" s="1437"/>
    </row>
    <row r="87" spans="1:13" ht="15.75" customHeight="1" thickBot="1" x14ac:dyDescent="0.3">
      <c r="A87" s="293" t="s">
        <v>786</v>
      </c>
      <c r="B87" s="293" t="s">
        <v>129</v>
      </c>
      <c r="C87" s="293" t="s">
        <v>787</v>
      </c>
      <c r="D87" s="1446" t="s">
        <v>820</v>
      </c>
      <c r="E87" s="1346" t="s">
        <v>944</v>
      </c>
      <c r="F87" s="1346"/>
      <c r="G87" s="1346"/>
      <c r="H87" s="1346"/>
      <c r="I87" s="1346"/>
      <c r="J87" s="1346"/>
      <c r="K87" s="1346"/>
      <c r="L87" s="1346"/>
      <c r="M87" s="1452"/>
    </row>
    <row r="88" spans="1:13" ht="33" customHeight="1" thickBot="1" x14ac:dyDescent="0.3">
      <c r="A88" s="392"/>
      <c r="B88" s="392"/>
      <c r="C88" s="392"/>
      <c r="D88" s="1447"/>
      <c r="E88" s="1347"/>
      <c r="F88" s="1347"/>
      <c r="G88" s="1347"/>
      <c r="H88" s="1347"/>
      <c r="I88" s="1347"/>
      <c r="J88" s="1347"/>
      <c r="K88" s="1347"/>
      <c r="L88" s="1347"/>
      <c r="M88" s="1453"/>
    </row>
    <row r="89" spans="1:13" ht="15" customHeight="1" thickBot="1" x14ac:dyDescent="0.3">
      <c r="A89" s="293" t="s">
        <v>786</v>
      </c>
      <c r="B89" s="293" t="s">
        <v>129</v>
      </c>
      <c r="C89" s="293" t="s">
        <v>787</v>
      </c>
      <c r="D89" s="1446" t="s">
        <v>821</v>
      </c>
      <c r="E89" s="1346" t="s">
        <v>941</v>
      </c>
      <c r="F89" s="1346"/>
      <c r="G89" s="1346"/>
      <c r="H89" s="1346"/>
      <c r="I89" s="1346"/>
      <c r="J89" s="1346"/>
      <c r="K89" s="1346"/>
      <c r="L89" s="1346"/>
      <c r="M89" s="1452"/>
    </row>
    <row r="90" spans="1:13" ht="48" customHeight="1" thickBot="1" x14ac:dyDescent="0.3">
      <c r="A90" s="392"/>
      <c r="B90" s="392"/>
      <c r="C90" s="392"/>
      <c r="D90" s="1447"/>
      <c r="E90" s="1347"/>
      <c r="F90" s="1347"/>
      <c r="G90" s="1347"/>
      <c r="H90" s="1347"/>
      <c r="I90" s="1347"/>
      <c r="J90" s="1347"/>
      <c r="K90" s="1347"/>
      <c r="L90" s="1347"/>
      <c r="M90" s="1453"/>
    </row>
    <row r="91" spans="1:13" ht="15.75" customHeight="1" thickBot="1" x14ac:dyDescent="0.3">
      <c r="A91" s="293" t="s">
        <v>786</v>
      </c>
      <c r="B91" s="293" t="s">
        <v>129</v>
      </c>
      <c r="C91" s="293" t="s">
        <v>787</v>
      </c>
      <c r="D91" s="1446" t="s">
        <v>822</v>
      </c>
      <c r="E91" s="1448" t="s">
        <v>945</v>
      </c>
      <c r="F91" s="1448"/>
      <c r="G91" s="1448"/>
      <c r="H91" s="1448"/>
      <c r="I91" s="1448"/>
      <c r="J91" s="1448"/>
      <c r="K91" s="1448"/>
      <c r="L91" s="1448"/>
      <c r="M91" s="1449"/>
    </row>
    <row r="92" spans="1:13" ht="32.25" customHeight="1" thickBot="1" x14ac:dyDescent="0.3">
      <c r="A92" s="392"/>
      <c r="B92" s="392"/>
      <c r="C92" s="392"/>
      <c r="D92" s="1447"/>
      <c r="E92" s="1450"/>
      <c r="F92" s="1450"/>
      <c r="G92" s="1450"/>
      <c r="H92" s="1450"/>
      <c r="I92" s="1450"/>
      <c r="J92" s="1450"/>
      <c r="K92" s="1450"/>
      <c r="L92" s="1450"/>
      <c r="M92" s="1451"/>
    </row>
    <row r="93" spans="1:13" ht="15.75" customHeight="1" thickBot="1" x14ac:dyDescent="0.3">
      <c r="A93" s="293" t="s">
        <v>786</v>
      </c>
      <c r="B93" s="293" t="s">
        <v>129</v>
      </c>
      <c r="C93" s="293" t="s">
        <v>787</v>
      </c>
      <c r="D93" s="1446" t="s">
        <v>824</v>
      </c>
      <c r="E93" s="1448" t="s">
        <v>823</v>
      </c>
      <c r="F93" s="1448"/>
      <c r="G93" s="1448"/>
      <c r="H93" s="1448"/>
      <c r="I93" s="1448"/>
      <c r="J93" s="1448"/>
      <c r="K93" s="1448"/>
      <c r="L93" s="1448"/>
      <c r="M93" s="1449"/>
    </row>
    <row r="94" spans="1:13" ht="21.75" customHeight="1" thickBot="1" x14ac:dyDescent="0.3">
      <c r="A94" s="392"/>
      <c r="B94" s="392"/>
      <c r="C94" s="392"/>
      <c r="D94" s="1447"/>
      <c r="E94" s="1450"/>
      <c r="F94" s="1450"/>
      <c r="G94" s="1450"/>
      <c r="H94" s="1450"/>
      <c r="I94" s="1450"/>
      <c r="J94" s="1450"/>
      <c r="K94" s="1450"/>
      <c r="L94" s="1450"/>
      <c r="M94" s="1451"/>
    </row>
    <row r="95" spans="1:13" ht="15.75" customHeight="1" thickBot="1" x14ac:dyDescent="0.3">
      <c r="A95" s="293" t="s">
        <v>786</v>
      </c>
      <c r="B95" s="293" t="s">
        <v>129</v>
      </c>
      <c r="C95" s="293" t="s">
        <v>787</v>
      </c>
      <c r="D95" s="1446" t="s">
        <v>909</v>
      </c>
      <c r="E95" s="1448" t="s">
        <v>910</v>
      </c>
      <c r="F95" s="1448"/>
      <c r="G95" s="1448"/>
      <c r="H95" s="1448"/>
      <c r="I95" s="1448"/>
      <c r="J95" s="1448"/>
      <c r="K95" s="1448"/>
      <c r="L95" s="1448"/>
      <c r="M95" s="1449"/>
    </row>
    <row r="96" spans="1:13" ht="47.25" customHeight="1" thickBot="1" x14ac:dyDescent="0.3">
      <c r="A96" s="392"/>
      <c r="B96" s="392"/>
      <c r="C96" s="392"/>
      <c r="D96" s="1447"/>
      <c r="E96" s="1450"/>
      <c r="F96" s="1450"/>
      <c r="G96" s="1450"/>
      <c r="H96" s="1450"/>
      <c r="I96" s="1450"/>
      <c r="J96" s="1450"/>
      <c r="K96" s="1450"/>
      <c r="L96" s="1450"/>
      <c r="M96" s="1451"/>
    </row>
    <row r="97" spans="1:13" ht="15.75" thickBot="1" x14ac:dyDescent="0.3">
      <c r="A97" s="1192" t="s">
        <v>825</v>
      </c>
      <c r="B97" s="1193"/>
      <c r="C97" s="1193"/>
      <c r="D97" s="1193"/>
      <c r="E97" s="1193"/>
      <c r="F97" s="1193"/>
      <c r="G97" s="1193"/>
      <c r="H97" s="1193"/>
      <c r="I97" s="1193"/>
      <c r="J97" s="1193"/>
      <c r="K97" s="1193"/>
      <c r="L97" s="1193"/>
      <c r="M97" s="1194"/>
    </row>
    <row r="98" spans="1:13" ht="20.100000000000001" customHeight="1" thickBot="1" x14ac:dyDescent="0.3">
      <c r="A98" s="1232" t="s">
        <v>1023</v>
      </c>
      <c r="B98" s="1233"/>
      <c r="C98" s="450"/>
      <c r="D98" s="450"/>
      <c r="E98" s="450"/>
      <c r="F98" s="450"/>
      <c r="G98" s="450"/>
      <c r="H98" s="450"/>
      <c r="I98" s="450"/>
      <c r="J98" s="450"/>
      <c r="K98" s="453" t="s">
        <v>1022</v>
      </c>
      <c r="L98" s="1234"/>
      <c r="M98" s="1235"/>
    </row>
  </sheetData>
  <mergeCells count="116">
    <mergeCell ref="A98:B98"/>
    <mergeCell ref="L98:M98"/>
    <mergeCell ref="A1:M1"/>
    <mergeCell ref="B2:C2"/>
    <mergeCell ref="D2:F2"/>
    <mergeCell ref="G2:M2"/>
    <mergeCell ref="A3:M3"/>
    <mergeCell ref="A4:I4"/>
    <mergeCell ref="J4:K4"/>
    <mergeCell ref="L4:M4"/>
    <mergeCell ref="A7:I7"/>
    <mergeCell ref="J7:K7"/>
    <mergeCell ref="L7:M7"/>
    <mergeCell ref="A8:I8"/>
    <mergeCell ref="J8:K8"/>
    <mergeCell ref="L8:M8"/>
    <mergeCell ref="A5:I5"/>
    <mergeCell ref="J5:K5"/>
    <mergeCell ref="L5:M5"/>
    <mergeCell ref="A6:I6"/>
    <mergeCell ref="J6:K6"/>
    <mergeCell ref="L6:M6"/>
    <mergeCell ref="A17:M17"/>
    <mergeCell ref="A18:C19"/>
    <mergeCell ref="D18:E19"/>
    <mergeCell ref="F18:M19"/>
    <mergeCell ref="D20:M21"/>
    <mergeCell ref="A22:M22"/>
    <mergeCell ref="A9:M11"/>
    <mergeCell ref="A12:M12"/>
    <mergeCell ref="A13:C14"/>
    <mergeCell ref="D13:E14"/>
    <mergeCell ref="F13:M14"/>
    <mergeCell ref="D15:M16"/>
    <mergeCell ref="A23:C24"/>
    <mergeCell ref="D23:E24"/>
    <mergeCell ref="F23:M24"/>
    <mergeCell ref="D25:M26"/>
    <mergeCell ref="A27:A28"/>
    <mergeCell ref="B27:B28"/>
    <mergeCell ref="C27:C28"/>
    <mergeCell ref="D27:M30"/>
    <mergeCell ref="A29:A30"/>
    <mergeCell ref="B29:B30"/>
    <mergeCell ref="D36:M37"/>
    <mergeCell ref="D38:M39"/>
    <mergeCell ref="A40:M40"/>
    <mergeCell ref="A41:C42"/>
    <mergeCell ref="D41:E42"/>
    <mergeCell ref="F41:M42"/>
    <mergeCell ref="C29:C30"/>
    <mergeCell ref="A31:M31"/>
    <mergeCell ref="A32:C33"/>
    <mergeCell ref="D32:E33"/>
    <mergeCell ref="F32:M33"/>
    <mergeCell ref="D34:M35"/>
    <mergeCell ref="A50:M50"/>
    <mergeCell ref="A51:C52"/>
    <mergeCell ref="D51:E52"/>
    <mergeCell ref="F51:M52"/>
    <mergeCell ref="D53:M54"/>
    <mergeCell ref="A55:M55"/>
    <mergeCell ref="D43:M44"/>
    <mergeCell ref="A45:M45"/>
    <mergeCell ref="A46:C47"/>
    <mergeCell ref="D46:E47"/>
    <mergeCell ref="F46:M47"/>
    <mergeCell ref="D48:M49"/>
    <mergeCell ref="D62:D63"/>
    <mergeCell ref="E62:G63"/>
    <mergeCell ref="H62:M63"/>
    <mergeCell ref="D64:D65"/>
    <mergeCell ref="E64:G65"/>
    <mergeCell ref="H64:M65"/>
    <mergeCell ref="A56:C57"/>
    <mergeCell ref="D56:E57"/>
    <mergeCell ref="F56:M57"/>
    <mergeCell ref="D58:M59"/>
    <mergeCell ref="A60:C61"/>
    <mergeCell ref="D60:E61"/>
    <mergeCell ref="F60:M61"/>
    <mergeCell ref="D70:L70"/>
    <mergeCell ref="A71:C72"/>
    <mergeCell ref="D71:E72"/>
    <mergeCell ref="F71:M72"/>
    <mergeCell ref="A73:M74"/>
    <mergeCell ref="D75:D76"/>
    <mergeCell ref="E75:M76"/>
    <mergeCell ref="D66:D67"/>
    <mergeCell ref="E66:K67"/>
    <mergeCell ref="L66:M67"/>
    <mergeCell ref="D68:D69"/>
    <mergeCell ref="E68:K69"/>
    <mergeCell ref="L68:M69"/>
    <mergeCell ref="D82:M83"/>
    <mergeCell ref="A84:M84"/>
    <mergeCell ref="A85:C86"/>
    <mergeCell ref="D85:E86"/>
    <mergeCell ref="F85:M86"/>
    <mergeCell ref="D87:D88"/>
    <mergeCell ref="E87:M88"/>
    <mergeCell ref="D77:D78"/>
    <mergeCell ref="E77:M78"/>
    <mergeCell ref="A79:M79"/>
    <mergeCell ref="A80:C81"/>
    <mergeCell ref="D80:E81"/>
    <mergeCell ref="F80:M81"/>
    <mergeCell ref="D95:D96"/>
    <mergeCell ref="E95:M96"/>
    <mergeCell ref="A97:M97"/>
    <mergeCell ref="D89:D90"/>
    <mergeCell ref="E89:M90"/>
    <mergeCell ref="D91:D92"/>
    <mergeCell ref="E91:M92"/>
    <mergeCell ref="D93:D94"/>
    <mergeCell ref="E93:M94"/>
  </mergeCells>
  <dataValidations count="2">
    <dataValidation allowBlank="1" showErrorMessage="1" promptTitle="1. Mandatory-H&amp;S Items" prompt="Enter the cost(s) associated with H&amp;S amount listed on Work Order. " sqref="D13:M14 D18:M19 D23:M24 D32:M33 D41:M42 D46:M47 D51:M52 D60:M61 D71:M72 D80:M81 D85:M86 D56:M57" xr:uid="{00000000-0002-0000-1300-000000000000}"/>
    <dataValidation allowBlank="1" showErrorMessage="1" sqref="A13:C14 A18:C19 A23:C24 A32:C33 A41:C42 A46:C47 A51:C52 A60:C61 A71:C72 A80:C81 A85:C86 A56:C57" xr:uid="{00000000-0002-0000-1300-000001000000}"/>
  </dataValidations>
  <hyperlinks>
    <hyperlink ref="A50" r:id="rId1" display="Attic Floors- Unconditoned Attic SWS " xr:uid="{00000000-0004-0000-1300-000000000000}"/>
    <hyperlink ref="H62" r:id="rId2" xr:uid="{00000000-0004-0000-1300-000001000000}"/>
    <hyperlink ref="H64" r:id="rId3" xr:uid="{00000000-0004-0000-1300-000002000000}"/>
    <hyperlink ref="A17:M17" r:id="rId4" display="○WPN 22-7" xr:uid="{00000000-0004-0000-1300-000003000000}"/>
    <hyperlink ref="A22:M22" r:id="rId5" display="○ Lighting Replacement SWS" xr:uid="{00000000-0004-0000-1300-000004000000}"/>
    <hyperlink ref="A31:M31" r:id="rId6" display="○ Air sealing SWS" xr:uid="{00000000-0004-0000-1300-000005000000}"/>
    <hyperlink ref="A40:M40" r:id="rId7" display="○ Duct sealing SWS" xr:uid="{00000000-0004-0000-1300-000006000000}"/>
    <hyperlink ref="A45:M45" r:id="rId8" display="○ General Duct Insulation SWS" xr:uid="{00000000-0004-0000-1300-000007000000}"/>
    <hyperlink ref="A50:M50" r:id="rId9" display="○ Attic Floors- Unconditoned Attic SWS " xr:uid="{00000000-0004-0000-1300-000008000000}"/>
    <hyperlink ref="A55:M55" r:id="rId10" display="○ Dense Pack Insulation SWS" xr:uid="{00000000-0004-0000-1300-000009000000}"/>
    <hyperlink ref="L66:M67" r:id="rId11" display="Tank Insulation SWS " xr:uid="{00000000-0004-0000-1300-00000A000000}"/>
    <hyperlink ref="L68:M69" r:id="rId12" display="Pipe Insulation SWS" xr:uid="{00000000-0004-0000-1300-00000B000000}"/>
    <hyperlink ref="A79:M79" r:id="rId13" display="○ Refrigerator Replacement SWS " xr:uid="{00000000-0004-0000-1300-00000C000000}"/>
    <hyperlink ref="A84:M84" r:id="rId14" display="○ Lighting Replacement SWS" xr:uid="{00000000-0004-0000-1300-00000D000000}"/>
    <hyperlink ref="A97:M97" r:id="rId15" display="○ Heating &amp; Cooling: Equipment Installation SWS" xr:uid="{00000000-0004-0000-1300-00000E000000}"/>
  </hyperlinks>
  <pageMargins left="0.7" right="0.7" top="0.75" bottom="0.75" header="0.3" footer="0.3"/>
  <pageSetup scale="65" orientation="portrait" horizontalDpi="300" r:id="rId16"/>
  <rowBreaks count="1" manualBreakCount="1">
    <brk id="55" max="12" man="1"/>
  </rowBreaks>
  <drawing r:id="rId17"/>
  <legacyDrawing r:id="rId18"/>
  <mc:AlternateContent xmlns:mc="http://schemas.openxmlformats.org/markup-compatibility/2006">
    <mc:Choice Requires="x14">
      <controls>
        <mc:AlternateContent xmlns:mc="http://schemas.openxmlformats.org/markup-compatibility/2006">
          <mc:Choice Requires="x14">
            <control shapeId="49153" r:id="rId19" name="Check Box 1">
              <controlPr defaultSize="0" autoFill="0" autoLine="0" autoPict="0">
                <anchor moveWithCells="1">
                  <from>
                    <xdr:col>10</xdr:col>
                    <xdr:colOff>66675</xdr:colOff>
                    <xdr:row>3</xdr:row>
                    <xdr:rowOff>333375</xdr:rowOff>
                  </from>
                  <to>
                    <xdr:col>10</xdr:col>
                    <xdr:colOff>771525</xdr:colOff>
                    <xdr:row>5</xdr:row>
                    <xdr:rowOff>66675</xdr:rowOff>
                  </to>
                </anchor>
              </controlPr>
            </control>
          </mc:Choice>
        </mc:AlternateContent>
        <mc:AlternateContent xmlns:mc="http://schemas.openxmlformats.org/markup-compatibility/2006">
          <mc:Choice Requires="x14">
            <control shapeId="49154" r:id="rId20" name="Check Box 2">
              <controlPr defaultSize="0" autoFill="0" autoLine="0" autoPict="0">
                <anchor moveWithCells="1">
                  <from>
                    <xdr:col>12</xdr:col>
                    <xdr:colOff>28575</xdr:colOff>
                    <xdr:row>3</xdr:row>
                    <xdr:rowOff>333375</xdr:rowOff>
                  </from>
                  <to>
                    <xdr:col>12</xdr:col>
                    <xdr:colOff>752475</xdr:colOff>
                    <xdr:row>5</xdr:row>
                    <xdr:rowOff>66675</xdr:rowOff>
                  </to>
                </anchor>
              </controlPr>
            </control>
          </mc:Choice>
        </mc:AlternateContent>
        <mc:AlternateContent xmlns:mc="http://schemas.openxmlformats.org/markup-compatibility/2006">
          <mc:Choice Requires="x14">
            <control shapeId="49155" r:id="rId21" name="Check Box 3">
              <controlPr defaultSize="0" autoFill="0" autoLine="0" autoPict="0">
                <anchor moveWithCells="1">
                  <from>
                    <xdr:col>10</xdr:col>
                    <xdr:colOff>66675</xdr:colOff>
                    <xdr:row>4</xdr:row>
                    <xdr:rowOff>190500</xdr:rowOff>
                  </from>
                  <to>
                    <xdr:col>10</xdr:col>
                    <xdr:colOff>771525</xdr:colOff>
                    <xdr:row>6</xdr:row>
                    <xdr:rowOff>47625</xdr:rowOff>
                  </to>
                </anchor>
              </controlPr>
            </control>
          </mc:Choice>
        </mc:AlternateContent>
        <mc:AlternateContent xmlns:mc="http://schemas.openxmlformats.org/markup-compatibility/2006">
          <mc:Choice Requires="x14">
            <control shapeId="49156" r:id="rId22" name="Check Box 4">
              <controlPr defaultSize="0" autoFill="0" autoLine="0" autoPict="0">
                <anchor moveWithCells="1">
                  <from>
                    <xdr:col>12</xdr:col>
                    <xdr:colOff>28575</xdr:colOff>
                    <xdr:row>4</xdr:row>
                    <xdr:rowOff>219075</xdr:rowOff>
                  </from>
                  <to>
                    <xdr:col>12</xdr:col>
                    <xdr:colOff>752475</xdr:colOff>
                    <xdr:row>6</xdr:row>
                    <xdr:rowOff>66675</xdr:rowOff>
                  </to>
                </anchor>
              </controlPr>
            </control>
          </mc:Choice>
        </mc:AlternateContent>
        <mc:AlternateContent xmlns:mc="http://schemas.openxmlformats.org/markup-compatibility/2006">
          <mc:Choice Requires="x14">
            <control shapeId="49157" r:id="rId23" name="Check Box 5">
              <controlPr defaultSize="0" autoFill="0" autoLine="0" autoPict="0">
                <anchor moveWithCells="1">
                  <from>
                    <xdr:col>10</xdr:col>
                    <xdr:colOff>66675</xdr:colOff>
                    <xdr:row>5</xdr:row>
                    <xdr:rowOff>180975</xdr:rowOff>
                  </from>
                  <to>
                    <xdr:col>10</xdr:col>
                    <xdr:colOff>762000</xdr:colOff>
                    <xdr:row>7</xdr:row>
                    <xdr:rowOff>66675</xdr:rowOff>
                  </to>
                </anchor>
              </controlPr>
            </control>
          </mc:Choice>
        </mc:AlternateContent>
        <mc:AlternateContent xmlns:mc="http://schemas.openxmlformats.org/markup-compatibility/2006">
          <mc:Choice Requires="x14">
            <control shapeId="49158" r:id="rId24" name="Check Box 6">
              <controlPr defaultSize="0" autoFill="0" autoLine="0" autoPict="0">
                <anchor moveWithCells="1">
                  <from>
                    <xdr:col>12</xdr:col>
                    <xdr:colOff>28575</xdr:colOff>
                    <xdr:row>5</xdr:row>
                    <xdr:rowOff>219075</xdr:rowOff>
                  </from>
                  <to>
                    <xdr:col>12</xdr:col>
                    <xdr:colOff>752475</xdr:colOff>
                    <xdr:row>7</xdr:row>
                    <xdr:rowOff>47625</xdr:rowOff>
                  </to>
                </anchor>
              </controlPr>
            </control>
          </mc:Choice>
        </mc:AlternateContent>
        <mc:AlternateContent xmlns:mc="http://schemas.openxmlformats.org/markup-compatibility/2006">
          <mc:Choice Requires="x14">
            <control shapeId="49159" r:id="rId25" name="Check Box 7">
              <controlPr defaultSize="0" autoFill="0" autoLine="0" autoPict="0">
                <anchor moveWithCells="1">
                  <from>
                    <xdr:col>0</xdr:col>
                    <xdr:colOff>180975</xdr:colOff>
                    <xdr:row>35</xdr:row>
                    <xdr:rowOff>180975</xdr:rowOff>
                  </from>
                  <to>
                    <xdr:col>0</xdr:col>
                    <xdr:colOff>542925</xdr:colOff>
                    <xdr:row>37</xdr:row>
                    <xdr:rowOff>85725</xdr:rowOff>
                  </to>
                </anchor>
              </controlPr>
            </control>
          </mc:Choice>
        </mc:AlternateContent>
        <mc:AlternateContent xmlns:mc="http://schemas.openxmlformats.org/markup-compatibility/2006">
          <mc:Choice Requires="x14">
            <control shapeId="49160" r:id="rId26" name="Check Box 8">
              <controlPr defaultSize="0" autoFill="0" autoLine="0" autoPict="0">
                <anchor moveWithCells="1">
                  <from>
                    <xdr:col>2</xdr:col>
                    <xdr:colOff>238125</xdr:colOff>
                    <xdr:row>35</xdr:row>
                    <xdr:rowOff>161925</xdr:rowOff>
                  </from>
                  <to>
                    <xdr:col>2</xdr:col>
                    <xdr:colOff>447675</xdr:colOff>
                    <xdr:row>37</xdr:row>
                    <xdr:rowOff>66675</xdr:rowOff>
                  </to>
                </anchor>
              </controlPr>
            </control>
          </mc:Choice>
        </mc:AlternateContent>
        <mc:AlternateContent xmlns:mc="http://schemas.openxmlformats.org/markup-compatibility/2006">
          <mc:Choice Requires="x14">
            <control shapeId="49161" r:id="rId27" name="Check Box 9">
              <controlPr defaultSize="0" autoFill="0" autoLine="0" autoPict="0">
                <anchor moveWithCells="1">
                  <from>
                    <xdr:col>1</xdr:col>
                    <xdr:colOff>219075</xdr:colOff>
                    <xdr:row>35</xdr:row>
                    <xdr:rowOff>161925</xdr:rowOff>
                  </from>
                  <to>
                    <xdr:col>2</xdr:col>
                    <xdr:colOff>0</xdr:colOff>
                    <xdr:row>37</xdr:row>
                    <xdr:rowOff>85725</xdr:rowOff>
                  </to>
                </anchor>
              </controlPr>
            </control>
          </mc:Choice>
        </mc:AlternateContent>
        <mc:AlternateContent xmlns:mc="http://schemas.openxmlformats.org/markup-compatibility/2006">
          <mc:Choice Requires="x14">
            <control shapeId="49162" r:id="rId28" name="Check Box 10">
              <controlPr defaultSize="0" autoFill="0" autoLine="0" autoPict="0">
                <anchor moveWithCells="1">
                  <from>
                    <xdr:col>0</xdr:col>
                    <xdr:colOff>190500</xdr:colOff>
                    <xdr:row>37</xdr:row>
                    <xdr:rowOff>190500</xdr:rowOff>
                  </from>
                  <to>
                    <xdr:col>0</xdr:col>
                    <xdr:colOff>523875</xdr:colOff>
                    <xdr:row>39</xdr:row>
                    <xdr:rowOff>28575</xdr:rowOff>
                  </to>
                </anchor>
              </controlPr>
            </control>
          </mc:Choice>
        </mc:AlternateContent>
        <mc:AlternateContent xmlns:mc="http://schemas.openxmlformats.org/markup-compatibility/2006">
          <mc:Choice Requires="x14">
            <control shapeId="49163" r:id="rId29" name="Check Box 11">
              <controlPr defaultSize="0" autoFill="0" autoLine="0" autoPict="0">
                <anchor moveWithCells="1">
                  <from>
                    <xdr:col>2</xdr:col>
                    <xdr:colOff>238125</xdr:colOff>
                    <xdr:row>37</xdr:row>
                    <xdr:rowOff>190500</xdr:rowOff>
                  </from>
                  <to>
                    <xdr:col>2</xdr:col>
                    <xdr:colOff>657225</xdr:colOff>
                    <xdr:row>39</xdr:row>
                    <xdr:rowOff>28575</xdr:rowOff>
                  </to>
                </anchor>
              </controlPr>
            </control>
          </mc:Choice>
        </mc:AlternateContent>
        <mc:AlternateContent xmlns:mc="http://schemas.openxmlformats.org/markup-compatibility/2006">
          <mc:Choice Requires="x14">
            <control shapeId="49164" r:id="rId30" name="Check Box 12">
              <controlPr defaultSize="0" autoFill="0" autoLine="0" autoPict="0">
                <anchor moveWithCells="1">
                  <from>
                    <xdr:col>1</xdr:col>
                    <xdr:colOff>219075</xdr:colOff>
                    <xdr:row>37</xdr:row>
                    <xdr:rowOff>200025</xdr:rowOff>
                  </from>
                  <to>
                    <xdr:col>2</xdr:col>
                    <xdr:colOff>0</xdr:colOff>
                    <xdr:row>39</xdr:row>
                    <xdr:rowOff>38100</xdr:rowOff>
                  </to>
                </anchor>
              </controlPr>
            </control>
          </mc:Choice>
        </mc:AlternateContent>
        <mc:AlternateContent xmlns:mc="http://schemas.openxmlformats.org/markup-compatibility/2006">
          <mc:Choice Requires="x14">
            <control shapeId="49165" r:id="rId31" name="Check Box 13">
              <controlPr defaultSize="0" autoFill="0" autoLine="0" autoPict="0">
                <anchor moveWithCells="1">
                  <from>
                    <xdr:col>10</xdr:col>
                    <xdr:colOff>66675</xdr:colOff>
                    <xdr:row>6</xdr:row>
                    <xdr:rowOff>180975</xdr:rowOff>
                  </from>
                  <to>
                    <xdr:col>10</xdr:col>
                    <xdr:colOff>800100</xdr:colOff>
                    <xdr:row>8</xdr:row>
                    <xdr:rowOff>123825</xdr:rowOff>
                  </to>
                </anchor>
              </controlPr>
            </control>
          </mc:Choice>
        </mc:AlternateContent>
        <mc:AlternateContent xmlns:mc="http://schemas.openxmlformats.org/markup-compatibility/2006">
          <mc:Choice Requires="x14">
            <control shapeId="49166" r:id="rId32" name="Check Box 14">
              <controlPr defaultSize="0" autoFill="0" autoLine="0" autoPict="0">
                <anchor moveWithCells="1">
                  <from>
                    <xdr:col>12</xdr:col>
                    <xdr:colOff>28575</xdr:colOff>
                    <xdr:row>6</xdr:row>
                    <xdr:rowOff>142875</xdr:rowOff>
                  </from>
                  <to>
                    <xdr:col>13</xdr:col>
                    <xdr:colOff>9525</xdr:colOff>
                    <xdr:row>8</xdr:row>
                    <xdr:rowOff>161925</xdr:rowOff>
                  </to>
                </anchor>
              </controlPr>
            </control>
          </mc:Choice>
        </mc:AlternateContent>
        <mc:AlternateContent xmlns:mc="http://schemas.openxmlformats.org/markup-compatibility/2006">
          <mc:Choice Requires="x14">
            <control shapeId="49167" r:id="rId33" name="Check Box 15">
              <controlPr defaultSize="0" autoFill="0" autoLine="0" autoPict="0">
                <anchor moveWithCells="1">
                  <from>
                    <xdr:col>0</xdr:col>
                    <xdr:colOff>180975</xdr:colOff>
                    <xdr:row>14</xdr:row>
                    <xdr:rowOff>152400</xdr:rowOff>
                  </from>
                  <to>
                    <xdr:col>0</xdr:col>
                    <xdr:colOff>533400</xdr:colOff>
                    <xdr:row>16</xdr:row>
                    <xdr:rowOff>9525</xdr:rowOff>
                  </to>
                </anchor>
              </controlPr>
            </control>
          </mc:Choice>
        </mc:AlternateContent>
        <mc:AlternateContent xmlns:mc="http://schemas.openxmlformats.org/markup-compatibility/2006">
          <mc:Choice Requires="x14">
            <control shapeId="49168" r:id="rId34" name="Check Box 16">
              <controlPr defaultSize="0" autoFill="0" autoLine="0" autoPict="0">
                <anchor moveWithCells="1">
                  <from>
                    <xdr:col>2</xdr:col>
                    <xdr:colOff>219075</xdr:colOff>
                    <xdr:row>14</xdr:row>
                    <xdr:rowOff>180975</xdr:rowOff>
                  </from>
                  <to>
                    <xdr:col>3</xdr:col>
                    <xdr:colOff>104775</xdr:colOff>
                    <xdr:row>16</xdr:row>
                    <xdr:rowOff>9525</xdr:rowOff>
                  </to>
                </anchor>
              </controlPr>
            </control>
          </mc:Choice>
        </mc:AlternateContent>
        <mc:AlternateContent xmlns:mc="http://schemas.openxmlformats.org/markup-compatibility/2006">
          <mc:Choice Requires="x14">
            <control shapeId="49169" r:id="rId35" name="Check Box 17">
              <controlPr defaultSize="0" autoFill="0" autoLine="0" autoPict="0">
                <anchor moveWithCells="1">
                  <from>
                    <xdr:col>1</xdr:col>
                    <xdr:colOff>180975</xdr:colOff>
                    <xdr:row>14</xdr:row>
                    <xdr:rowOff>161925</xdr:rowOff>
                  </from>
                  <to>
                    <xdr:col>2</xdr:col>
                    <xdr:colOff>28575</xdr:colOff>
                    <xdr:row>16</xdr:row>
                    <xdr:rowOff>0</xdr:rowOff>
                  </to>
                </anchor>
              </controlPr>
            </control>
          </mc:Choice>
        </mc:AlternateContent>
        <mc:AlternateContent xmlns:mc="http://schemas.openxmlformats.org/markup-compatibility/2006">
          <mc:Choice Requires="x14">
            <control shapeId="49170" r:id="rId36" name="Check Box 18">
              <controlPr defaultSize="0" autoFill="0" autoLine="0" autoPict="0">
                <anchor moveWithCells="1">
                  <from>
                    <xdr:col>0</xdr:col>
                    <xdr:colOff>180975</xdr:colOff>
                    <xdr:row>19</xdr:row>
                    <xdr:rowOff>200025</xdr:rowOff>
                  </from>
                  <to>
                    <xdr:col>0</xdr:col>
                    <xdr:colOff>523875</xdr:colOff>
                    <xdr:row>21</xdr:row>
                    <xdr:rowOff>28575</xdr:rowOff>
                  </to>
                </anchor>
              </controlPr>
            </control>
          </mc:Choice>
        </mc:AlternateContent>
        <mc:AlternateContent xmlns:mc="http://schemas.openxmlformats.org/markup-compatibility/2006">
          <mc:Choice Requires="x14">
            <control shapeId="49171" r:id="rId37" name="Check Box 19">
              <controlPr defaultSize="0" autoFill="0" autoLine="0" autoPict="0">
                <anchor moveWithCells="1">
                  <from>
                    <xdr:col>2</xdr:col>
                    <xdr:colOff>219075</xdr:colOff>
                    <xdr:row>20</xdr:row>
                    <xdr:rowOff>0</xdr:rowOff>
                  </from>
                  <to>
                    <xdr:col>3</xdr:col>
                    <xdr:colOff>66675</xdr:colOff>
                    <xdr:row>20</xdr:row>
                    <xdr:rowOff>228600</xdr:rowOff>
                  </to>
                </anchor>
              </controlPr>
            </control>
          </mc:Choice>
        </mc:AlternateContent>
        <mc:AlternateContent xmlns:mc="http://schemas.openxmlformats.org/markup-compatibility/2006">
          <mc:Choice Requires="x14">
            <control shapeId="49172" r:id="rId38" name="Check Box 20">
              <controlPr defaultSize="0" autoFill="0" autoLine="0" autoPict="0">
                <anchor moveWithCells="1">
                  <from>
                    <xdr:col>1</xdr:col>
                    <xdr:colOff>200025</xdr:colOff>
                    <xdr:row>19</xdr:row>
                    <xdr:rowOff>190500</xdr:rowOff>
                  </from>
                  <to>
                    <xdr:col>1</xdr:col>
                    <xdr:colOff>561975</xdr:colOff>
                    <xdr:row>21</xdr:row>
                    <xdr:rowOff>28575</xdr:rowOff>
                  </to>
                </anchor>
              </controlPr>
            </control>
          </mc:Choice>
        </mc:AlternateContent>
        <mc:AlternateContent xmlns:mc="http://schemas.openxmlformats.org/markup-compatibility/2006">
          <mc:Choice Requires="x14">
            <control shapeId="49173" r:id="rId39" name="Check Box 21">
              <controlPr defaultSize="0" autoFill="0" autoLine="0" autoPict="0">
                <anchor moveWithCells="1">
                  <from>
                    <xdr:col>0</xdr:col>
                    <xdr:colOff>180975</xdr:colOff>
                    <xdr:row>24</xdr:row>
                    <xdr:rowOff>152400</xdr:rowOff>
                  </from>
                  <to>
                    <xdr:col>0</xdr:col>
                    <xdr:colOff>581025</xdr:colOff>
                    <xdr:row>26</xdr:row>
                    <xdr:rowOff>38100</xdr:rowOff>
                  </to>
                </anchor>
              </controlPr>
            </control>
          </mc:Choice>
        </mc:AlternateContent>
        <mc:AlternateContent xmlns:mc="http://schemas.openxmlformats.org/markup-compatibility/2006">
          <mc:Choice Requires="x14">
            <control shapeId="49174" r:id="rId40" name="Check Box 22">
              <controlPr defaultSize="0" autoFill="0" autoLine="0" autoPict="0">
                <anchor moveWithCells="1">
                  <from>
                    <xdr:col>2</xdr:col>
                    <xdr:colOff>200025</xdr:colOff>
                    <xdr:row>24</xdr:row>
                    <xdr:rowOff>180975</xdr:rowOff>
                  </from>
                  <to>
                    <xdr:col>2</xdr:col>
                    <xdr:colOff>581025</xdr:colOff>
                    <xdr:row>26</xdr:row>
                    <xdr:rowOff>28575</xdr:rowOff>
                  </to>
                </anchor>
              </controlPr>
            </control>
          </mc:Choice>
        </mc:AlternateContent>
        <mc:AlternateContent xmlns:mc="http://schemas.openxmlformats.org/markup-compatibility/2006">
          <mc:Choice Requires="x14">
            <control shapeId="49175" r:id="rId41" name="Check Box 23">
              <controlPr defaultSize="0" autoFill="0" autoLine="0" autoPict="0">
                <anchor moveWithCells="1">
                  <from>
                    <xdr:col>1</xdr:col>
                    <xdr:colOff>180975</xdr:colOff>
                    <xdr:row>24</xdr:row>
                    <xdr:rowOff>161925</xdr:rowOff>
                  </from>
                  <to>
                    <xdr:col>2</xdr:col>
                    <xdr:colOff>9525</xdr:colOff>
                    <xdr:row>26</xdr:row>
                    <xdr:rowOff>9525</xdr:rowOff>
                  </to>
                </anchor>
              </controlPr>
            </control>
          </mc:Choice>
        </mc:AlternateContent>
        <mc:AlternateContent xmlns:mc="http://schemas.openxmlformats.org/markup-compatibility/2006">
          <mc:Choice Requires="x14">
            <control shapeId="49176" r:id="rId42" name="Check Box 24">
              <controlPr defaultSize="0" autoFill="0" autoLine="0" autoPict="0">
                <anchor moveWithCells="1">
                  <from>
                    <xdr:col>0</xdr:col>
                    <xdr:colOff>180975</xdr:colOff>
                    <xdr:row>28</xdr:row>
                    <xdr:rowOff>28575</xdr:rowOff>
                  </from>
                  <to>
                    <xdr:col>0</xdr:col>
                    <xdr:colOff>485775</xdr:colOff>
                    <xdr:row>29</xdr:row>
                    <xdr:rowOff>114300</xdr:rowOff>
                  </to>
                </anchor>
              </controlPr>
            </control>
          </mc:Choice>
        </mc:AlternateContent>
        <mc:AlternateContent xmlns:mc="http://schemas.openxmlformats.org/markup-compatibility/2006">
          <mc:Choice Requires="x14">
            <control shapeId="49177" r:id="rId43" name="Check Box 25">
              <controlPr defaultSize="0" autoFill="0" autoLine="0" autoPict="0">
                <anchor moveWithCells="1">
                  <from>
                    <xdr:col>2</xdr:col>
                    <xdr:colOff>180975</xdr:colOff>
                    <xdr:row>28</xdr:row>
                    <xdr:rowOff>66675</xdr:rowOff>
                  </from>
                  <to>
                    <xdr:col>2</xdr:col>
                    <xdr:colOff>638175</xdr:colOff>
                    <xdr:row>29</xdr:row>
                    <xdr:rowOff>104775</xdr:rowOff>
                  </to>
                </anchor>
              </controlPr>
            </control>
          </mc:Choice>
        </mc:AlternateContent>
        <mc:AlternateContent xmlns:mc="http://schemas.openxmlformats.org/markup-compatibility/2006">
          <mc:Choice Requires="x14">
            <control shapeId="49178" r:id="rId44" name="Check Box 26">
              <controlPr defaultSize="0" autoFill="0" autoLine="0" autoPict="0">
                <anchor moveWithCells="1">
                  <from>
                    <xdr:col>1</xdr:col>
                    <xdr:colOff>200025</xdr:colOff>
                    <xdr:row>28</xdr:row>
                    <xdr:rowOff>76200</xdr:rowOff>
                  </from>
                  <to>
                    <xdr:col>1</xdr:col>
                    <xdr:colOff>428625</xdr:colOff>
                    <xdr:row>29</xdr:row>
                    <xdr:rowOff>104775</xdr:rowOff>
                  </to>
                </anchor>
              </controlPr>
            </control>
          </mc:Choice>
        </mc:AlternateContent>
        <mc:AlternateContent xmlns:mc="http://schemas.openxmlformats.org/markup-compatibility/2006">
          <mc:Choice Requires="x14">
            <control shapeId="49179" r:id="rId45" name="Check Box 27">
              <controlPr defaultSize="0" autoFill="0" autoLine="0" autoPict="0">
                <anchor moveWithCells="1">
                  <from>
                    <xdr:col>0</xdr:col>
                    <xdr:colOff>180975</xdr:colOff>
                    <xdr:row>33</xdr:row>
                    <xdr:rowOff>142875</xdr:rowOff>
                  </from>
                  <to>
                    <xdr:col>1</xdr:col>
                    <xdr:colOff>66675</xdr:colOff>
                    <xdr:row>35</xdr:row>
                    <xdr:rowOff>66675</xdr:rowOff>
                  </to>
                </anchor>
              </controlPr>
            </control>
          </mc:Choice>
        </mc:AlternateContent>
        <mc:AlternateContent xmlns:mc="http://schemas.openxmlformats.org/markup-compatibility/2006">
          <mc:Choice Requires="x14">
            <control shapeId="49180" r:id="rId46" name="Check Box 28">
              <controlPr defaultSize="0" autoFill="0" autoLine="0" autoPict="0">
                <anchor moveWithCells="1">
                  <from>
                    <xdr:col>2</xdr:col>
                    <xdr:colOff>238125</xdr:colOff>
                    <xdr:row>33</xdr:row>
                    <xdr:rowOff>142875</xdr:rowOff>
                  </from>
                  <to>
                    <xdr:col>2</xdr:col>
                    <xdr:colOff>657225</xdr:colOff>
                    <xdr:row>35</xdr:row>
                    <xdr:rowOff>66675</xdr:rowOff>
                  </to>
                </anchor>
              </controlPr>
            </control>
          </mc:Choice>
        </mc:AlternateContent>
        <mc:AlternateContent xmlns:mc="http://schemas.openxmlformats.org/markup-compatibility/2006">
          <mc:Choice Requires="x14">
            <control shapeId="49181" r:id="rId47" name="Check Box 29">
              <controlPr defaultSize="0" autoFill="0" autoLine="0" autoPict="0">
                <anchor moveWithCells="1">
                  <from>
                    <xdr:col>1</xdr:col>
                    <xdr:colOff>219075</xdr:colOff>
                    <xdr:row>33</xdr:row>
                    <xdr:rowOff>142875</xdr:rowOff>
                  </from>
                  <to>
                    <xdr:col>2</xdr:col>
                    <xdr:colOff>47625</xdr:colOff>
                    <xdr:row>35</xdr:row>
                    <xdr:rowOff>66675</xdr:rowOff>
                  </to>
                </anchor>
              </controlPr>
            </control>
          </mc:Choice>
        </mc:AlternateContent>
        <mc:AlternateContent xmlns:mc="http://schemas.openxmlformats.org/markup-compatibility/2006">
          <mc:Choice Requires="x14">
            <control shapeId="49182" r:id="rId48" name="Check Box 30">
              <controlPr defaultSize="0" autoFill="0" autoLine="0" autoPict="0">
                <anchor moveWithCells="1">
                  <from>
                    <xdr:col>0</xdr:col>
                    <xdr:colOff>180975</xdr:colOff>
                    <xdr:row>42</xdr:row>
                    <xdr:rowOff>152400</xdr:rowOff>
                  </from>
                  <to>
                    <xdr:col>0</xdr:col>
                    <xdr:colOff>485775</xdr:colOff>
                    <xdr:row>44</xdr:row>
                    <xdr:rowOff>28575</xdr:rowOff>
                  </to>
                </anchor>
              </controlPr>
            </control>
          </mc:Choice>
        </mc:AlternateContent>
        <mc:AlternateContent xmlns:mc="http://schemas.openxmlformats.org/markup-compatibility/2006">
          <mc:Choice Requires="x14">
            <control shapeId="49183" r:id="rId49" name="Check Box 31">
              <controlPr defaultSize="0" autoFill="0" autoLine="0" autoPict="0">
                <anchor moveWithCells="1">
                  <from>
                    <xdr:col>2</xdr:col>
                    <xdr:colOff>200025</xdr:colOff>
                    <xdr:row>42</xdr:row>
                    <xdr:rowOff>180975</xdr:rowOff>
                  </from>
                  <to>
                    <xdr:col>2</xdr:col>
                    <xdr:colOff>409575</xdr:colOff>
                    <xdr:row>44</xdr:row>
                    <xdr:rowOff>38100</xdr:rowOff>
                  </to>
                </anchor>
              </controlPr>
            </control>
          </mc:Choice>
        </mc:AlternateContent>
        <mc:AlternateContent xmlns:mc="http://schemas.openxmlformats.org/markup-compatibility/2006">
          <mc:Choice Requires="x14">
            <control shapeId="49184" r:id="rId50" name="Check Box 32">
              <controlPr defaultSize="0" autoFill="0" autoLine="0" autoPict="0">
                <anchor moveWithCells="1">
                  <from>
                    <xdr:col>1</xdr:col>
                    <xdr:colOff>180975</xdr:colOff>
                    <xdr:row>42</xdr:row>
                    <xdr:rowOff>161925</xdr:rowOff>
                  </from>
                  <to>
                    <xdr:col>1</xdr:col>
                    <xdr:colOff>409575</xdr:colOff>
                    <xdr:row>44</xdr:row>
                    <xdr:rowOff>28575</xdr:rowOff>
                  </to>
                </anchor>
              </controlPr>
            </control>
          </mc:Choice>
        </mc:AlternateContent>
        <mc:AlternateContent xmlns:mc="http://schemas.openxmlformats.org/markup-compatibility/2006">
          <mc:Choice Requires="x14">
            <control shapeId="49185" r:id="rId51" name="Check Box 33">
              <controlPr defaultSize="0" autoFill="0" autoLine="0" autoPict="0">
                <anchor moveWithCells="1">
                  <from>
                    <xdr:col>0</xdr:col>
                    <xdr:colOff>190500</xdr:colOff>
                    <xdr:row>47</xdr:row>
                    <xdr:rowOff>219075</xdr:rowOff>
                  </from>
                  <to>
                    <xdr:col>0</xdr:col>
                    <xdr:colOff>523875</xdr:colOff>
                    <xdr:row>49</xdr:row>
                    <xdr:rowOff>38100</xdr:rowOff>
                  </to>
                </anchor>
              </controlPr>
            </control>
          </mc:Choice>
        </mc:AlternateContent>
        <mc:AlternateContent xmlns:mc="http://schemas.openxmlformats.org/markup-compatibility/2006">
          <mc:Choice Requires="x14">
            <control shapeId="49186" r:id="rId52" name="Check Box 34">
              <controlPr defaultSize="0" autoFill="0" autoLine="0" autoPict="0">
                <anchor moveWithCells="1">
                  <from>
                    <xdr:col>2</xdr:col>
                    <xdr:colOff>238125</xdr:colOff>
                    <xdr:row>47</xdr:row>
                    <xdr:rowOff>219075</xdr:rowOff>
                  </from>
                  <to>
                    <xdr:col>2</xdr:col>
                    <xdr:colOff>657225</xdr:colOff>
                    <xdr:row>49</xdr:row>
                    <xdr:rowOff>38100</xdr:rowOff>
                  </to>
                </anchor>
              </controlPr>
            </control>
          </mc:Choice>
        </mc:AlternateContent>
        <mc:AlternateContent xmlns:mc="http://schemas.openxmlformats.org/markup-compatibility/2006">
          <mc:Choice Requires="x14">
            <control shapeId="49187" r:id="rId53" name="Check Box 35">
              <controlPr defaultSize="0" autoFill="0" autoLine="0" autoPict="0">
                <anchor moveWithCells="1">
                  <from>
                    <xdr:col>1</xdr:col>
                    <xdr:colOff>200025</xdr:colOff>
                    <xdr:row>47</xdr:row>
                    <xdr:rowOff>219075</xdr:rowOff>
                  </from>
                  <to>
                    <xdr:col>1</xdr:col>
                    <xdr:colOff>600075</xdr:colOff>
                    <xdr:row>49</xdr:row>
                    <xdr:rowOff>47625</xdr:rowOff>
                  </to>
                </anchor>
              </controlPr>
            </control>
          </mc:Choice>
        </mc:AlternateContent>
        <mc:AlternateContent xmlns:mc="http://schemas.openxmlformats.org/markup-compatibility/2006">
          <mc:Choice Requires="x14">
            <control shapeId="49188" r:id="rId54" name="Check Box 36">
              <controlPr defaultSize="0" autoFill="0" autoLine="0" autoPict="0">
                <anchor moveWithCells="1">
                  <from>
                    <xdr:col>0</xdr:col>
                    <xdr:colOff>180975</xdr:colOff>
                    <xdr:row>52</xdr:row>
                    <xdr:rowOff>152400</xdr:rowOff>
                  </from>
                  <to>
                    <xdr:col>0</xdr:col>
                    <xdr:colOff>485775</xdr:colOff>
                    <xdr:row>54</xdr:row>
                    <xdr:rowOff>28575</xdr:rowOff>
                  </to>
                </anchor>
              </controlPr>
            </control>
          </mc:Choice>
        </mc:AlternateContent>
        <mc:AlternateContent xmlns:mc="http://schemas.openxmlformats.org/markup-compatibility/2006">
          <mc:Choice Requires="x14">
            <control shapeId="49189" r:id="rId55" name="Check Box 37">
              <controlPr defaultSize="0" autoFill="0" autoLine="0" autoPict="0">
                <anchor moveWithCells="1">
                  <from>
                    <xdr:col>2</xdr:col>
                    <xdr:colOff>200025</xdr:colOff>
                    <xdr:row>52</xdr:row>
                    <xdr:rowOff>180975</xdr:rowOff>
                  </from>
                  <to>
                    <xdr:col>2</xdr:col>
                    <xdr:colOff>409575</xdr:colOff>
                    <xdr:row>54</xdr:row>
                    <xdr:rowOff>38100</xdr:rowOff>
                  </to>
                </anchor>
              </controlPr>
            </control>
          </mc:Choice>
        </mc:AlternateContent>
        <mc:AlternateContent xmlns:mc="http://schemas.openxmlformats.org/markup-compatibility/2006">
          <mc:Choice Requires="x14">
            <control shapeId="49190" r:id="rId56" name="Check Box 38">
              <controlPr defaultSize="0" autoFill="0" autoLine="0" autoPict="0">
                <anchor moveWithCells="1">
                  <from>
                    <xdr:col>1</xdr:col>
                    <xdr:colOff>180975</xdr:colOff>
                    <xdr:row>52</xdr:row>
                    <xdr:rowOff>161925</xdr:rowOff>
                  </from>
                  <to>
                    <xdr:col>1</xdr:col>
                    <xdr:colOff>409575</xdr:colOff>
                    <xdr:row>54</xdr:row>
                    <xdr:rowOff>28575</xdr:rowOff>
                  </to>
                </anchor>
              </controlPr>
            </control>
          </mc:Choice>
        </mc:AlternateContent>
        <mc:AlternateContent xmlns:mc="http://schemas.openxmlformats.org/markup-compatibility/2006">
          <mc:Choice Requires="x14">
            <control shapeId="49191" r:id="rId57" name="Check Box 39">
              <controlPr defaultSize="0" autoFill="0" autoLine="0" autoPict="0">
                <anchor moveWithCells="1">
                  <from>
                    <xdr:col>0</xdr:col>
                    <xdr:colOff>180975</xdr:colOff>
                    <xdr:row>61</xdr:row>
                    <xdr:rowOff>161925</xdr:rowOff>
                  </from>
                  <to>
                    <xdr:col>1</xdr:col>
                    <xdr:colOff>114300</xdr:colOff>
                    <xdr:row>63</xdr:row>
                    <xdr:rowOff>47625</xdr:rowOff>
                  </to>
                </anchor>
              </controlPr>
            </control>
          </mc:Choice>
        </mc:AlternateContent>
        <mc:AlternateContent xmlns:mc="http://schemas.openxmlformats.org/markup-compatibility/2006">
          <mc:Choice Requires="x14">
            <control shapeId="49192" r:id="rId58" name="Check Box 40">
              <controlPr defaultSize="0" autoFill="0" autoLine="0" autoPict="0">
                <anchor moveWithCells="1">
                  <from>
                    <xdr:col>2</xdr:col>
                    <xdr:colOff>228600</xdr:colOff>
                    <xdr:row>61</xdr:row>
                    <xdr:rowOff>161925</xdr:rowOff>
                  </from>
                  <to>
                    <xdr:col>2</xdr:col>
                    <xdr:colOff>647700</xdr:colOff>
                    <xdr:row>63</xdr:row>
                    <xdr:rowOff>47625</xdr:rowOff>
                  </to>
                </anchor>
              </controlPr>
            </control>
          </mc:Choice>
        </mc:AlternateContent>
        <mc:AlternateContent xmlns:mc="http://schemas.openxmlformats.org/markup-compatibility/2006">
          <mc:Choice Requires="x14">
            <control shapeId="49193" r:id="rId59" name="Check Box 41">
              <controlPr defaultSize="0" autoFill="0" autoLine="0" autoPict="0">
                <anchor moveWithCells="1">
                  <from>
                    <xdr:col>1</xdr:col>
                    <xdr:colOff>190500</xdr:colOff>
                    <xdr:row>61</xdr:row>
                    <xdr:rowOff>161925</xdr:rowOff>
                  </from>
                  <to>
                    <xdr:col>1</xdr:col>
                    <xdr:colOff>600075</xdr:colOff>
                    <xdr:row>63</xdr:row>
                    <xdr:rowOff>47625</xdr:rowOff>
                  </to>
                </anchor>
              </controlPr>
            </control>
          </mc:Choice>
        </mc:AlternateContent>
        <mc:AlternateContent xmlns:mc="http://schemas.openxmlformats.org/markup-compatibility/2006">
          <mc:Choice Requires="x14">
            <control shapeId="49194" r:id="rId60" name="Check Box 42">
              <controlPr defaultSize="0" autoFill="0" autoLine="0" autoPict="0">
                <anchor moveWithCells="1">
                  <from>
                    <xdr:col>0</xdr:col>
                    <xdr:colOff>180975</xdr:colOff>
                    <xdr:row>63</xdr:row>
                    <xdr:rowOff>161925</xdr:rowOff>
                  </from>
                  <to>
                    <xdr:col>1</xdr:col>
                    <xdr:colOff>66675</xdr:colOff>
                    <xdr:row>65</xdr:row>
                    <xdr:rowOff>47625</xdr:rowOff>
                  </to>
                </anchor>
              </controlPr>
            </control>
          </mc:Choice>
        </mc:AlternateContent>
        <mc:AlternateContent xmlns:mc="http://schemas.openxmlformats.org/markup-compatibility/2006">
          <mc:Choice Requires="x14">
            <control shapeId="49195" r:id="rId61" name="Check Box 43">
              <controlPr defaultSize="0" autoFill="0" autoLine="0" autoPict="0">
                <anchor moveWithCells="1">
                  <from>
                    <xdr:col>2</xdr:col>
                    <xdr:colOff>228600</xdr:colOff>
                    <xdr:row>63</xdr:row>
                    <xdr:rowOff>180975</xdr:rowOff>
                  </from>
                  <to>
                    <xdr:col>2</xdr:col>
                    <xdr:colOff>647700</xdr:colOff>
                    <xdr:row>65</xdr:row>
                    <xdr:rowOff>66675</xdr:rowOff>
                  </to>
                </anchor>
              </controlPr>
            </control>
          </mc:Choice>
        </mc:AlternateContent>
        <mc:AlternateContent xmlns:mc="http://schemas.openxmlformats.org/markup-compatibility/2006">
          <mc:Choice Requires="x14">
            <control shapeId="49196" r:id="rId62" name="Check Box 44">
              <controlPr defaultSize="0" autoFill="0" autoLine="0" autoPict="0">
                <anchor moveWithCells="1">
                  <from>
                    <xdr:col>1</xdr:col>
                    <xdr:colOff>190500</xdr:colOff>
                    <xdr:row>63</xdr:row>
                    <xdr:rowOff>180975</xdr:rowOff>
                  </from>
                  <to>
                    <xdr:col>1</xdr:col>
                    <xdr:colOff>600075</xdr:colOff>
                    <xdr:row>65</xdr:row>
                    <xdr:rowOff>66675</xdr:rowOff>
                  </to>
                </anchor>
              </controlPr>
            </control>
          </mc:Choice>
        </mc:AlternateContent>
        <mc:AlternateContent xmlns:mc="http://schemas.openxmlformats.org/markup-compatibility/2006">
          <mc:Choice Requires="x14">
            <control shapeId="49197" r:id="rId63" name="Check Box 45">
              <controlPr defaultSize="0" autoFill="0" autoLine="0" autoPict="0">
                <anchor moveWithCells="1">
                  <from>
                    <xdr:col>0</xdr:col>
                    <xdr:colOff>180975</xdr:colOff>
                    <xdr:row>65</xdr:row>
                    <xdr:rowOff>180975</xdr:rowOff>
                  </from>
                  <to>
                    <xdr:col>0</xdr:col>
                    <xdr:colOff>523875</xdr:colOff>
                    <xdr:row>67</xdr:row>
                    <xdr:rowOff>47625</xdr:rowOff>
                  </to>
                </anchor>
              </controlPr>
            </control>
          </mc:Choice>
        </mc:AlternateContent>
        <mc:AlternateContent xmlns:mc="http://schemas.openxmlformats.org/markup-compatibility/2006">
          <mc:Choice Requires="x14">
            <control shapeId="49198" r:id="rId64" name="Check Box 46">
              <controlPr defaultSize="0" autoFill="0" autoLine="0" autoPict="0">
                <anchor moveWithCells="1">
                  <from>
                    <xdr:col>2</xdr:col>
                    <xdr:colOff>228600</xdr:colOff>
                    <xdr:row>65</xdr:row>
                    <xdr:rowOff>180975</xdr:rowOff>
                  </from>
                  <to>
                    <xdr:col>2</xdr:col>
                    <xdr:colOff>647700</xdr:colOff>
                    <xdr:row>67</xdr:row>
                    <xdr:rowOff>66675</xdr:rowOff>
                  </to>
                </anchor>
              </controlPr>
            </control>
          </mc:Choice>
        </mc:AlternateContent>
        <mc:AlternateContent xmlns:mc="http://schemas.openxmlformats.org/markup-compatibility/2006">
          <mc:Choice Requires="x14">
            <control shapeId="49199" r:id="rId65" name="Check Box 47">
              <controlPr defaultSize="0" autoFill="0" autoLine="0" autoPict="0">
                <anchor moveWithCells="1">
                  <from>
                    <xdr:col>1</xdr:col>
                    <xdr:colOff>190500</xdr:colOff>
                    <xdr:row>65</xdr:row>
                    <xdr:rowOff>161925</xdr:rowOff>
                  </from>
                  <to>
                    <xdr:col>1</xdr:col>
                    <xdr:colOff>600075</xdr:colOff>
                    <xdr:row>67</xdr:row>
                    <xdr:rowOff>47625</xdr:rowOff>
                  </to>
                </anchor>
              </controlPr>
            </control>
          </mc:Choice>
        </mc:AlternateContent>
        <mc:AlternateContent xmlns:mc="http://schemas.openxmlformats.org/markup-compatibility/2006">
          <mc:Choice Requires="x14">
            <control shapeId="49200" r:id="rId66" name="Check Box 48">
              <controlPr defaultSize="0" autoFill="0" autoLine="0" autoPict="0">
                <anchor moveWithCells="1">
                  <from>
                    <xdr:col>0</xdr:col>
                    <xdr:colOff>190500</xdr:colOff>
                    <xdr:row>67</xdr:row>
                    <xdr:rowOff>257175</xdr:rowOff>
                  </from>
                  <to>
                    <xdr:col>0</xdr:col>
                    <xdr:colOff>523875</xdr:colOff>
                    <xdr:row>69</xdr:row>
                    <xdr:rowOff>38100</xdr:rowOff>
                  </to>
                </anchor>
              </controlPr>
            </control>
          </mc:Choice>
        </mc:AlternateContent>
        <mc:AlternateContent xmlns:mc="http://schemas.openxmlformats.org/markup-compatibility/2006">
          <mc:Choice Requires="x14">
            <control shapeId="49201" r:id="rId67" name="Check Box 49">
              <controlPr defaultSize="0" autoFill="0" autoLine="0" autoPict="0">
                <anchor moveWithCells="1">
                  <from>
                    <xdr:col>2</xdr:col>
                    <xdr:colOff>228600</xdr:colOff>
                    <xdr:row>67</xdr:row>
                    <xdr:rowOff>266700</xdr:rowOff>
                  </from>
                  <to>
                    <xdr:col>2</xdr:col>
                    <xdr:colOff>647700</xdr:colOff>
                    <xdr:row>69</xdr:row>
                    <xdr:rowOff>47625</xdr:rowOff>
                  </to>
                </anchor>
              </controlPr>
            </control>
          </mc:Choice>
        </mc:AlternateContent>
        <mc:AlternateContent xmlns:mc="http://schemas.openxmlformats.org/markup-compatibility/2006">
          <mc:Choice Requires="x14">
            <control shapeId="49202" r:id="rId68" name="Check Box 50">
              <controlPr defaultSize="0" autoFill="0" autoLine="0" autoPict="0">
                <anchor moveWithCells="1">
                  <from>
                    <xdr:col>1</xdr:col>
                    <xdr:colOff>200025</xdr:colOff>
                    <xdr:row>67</xdr:row>
                    <xdr:rowOff>276225</xdr:rowOff>
                  </from>
                  <to>
                    <xdr:col>1</xdr:col>
                    <xdr:colOff>600075</xdr:colOff>
                    <xdr:row>69</xdr:row>
                    <xdr:rowOff>66675</xdr:rowOff>
                  </to>
                </anchor>
              </controlPr>
            </control>
          </mc:Choice>
        </mc:AlternateContent>
        <mc:AlternateContent xmlns:mc="http://schemas.openxmlformats.org/markup-compatibility/2006">
          <mc:Choice Requires="x14">
            <control shapeId="49203" r:id="rId69" name="Check Box 51">
              <controlPr defaultSize="0" autoFill="0" autoLine="0" autoPict="0">
                <anchor moveWithCells="1">
                  <from>
                    <xdr:col>0</xdr:col>
                    <xdr:colOff>180975</xdr:colOff>
                    <xdr:row>74</xdr:row>
                    <xdr:rowOff>152400</xdr:rowOff>
                  </from>
                  <to>
                    <xdr:col>0</xdr:col>
                    <xdr:colOff>485775</xdr:colOff>
                    <xdr:row>76</xdr:row>
                    <xdr:rowOff>28575</xdr:rowOff>
                  </to>
                </anchor>
              </controlPr>
            </control>
          </mc:Choice>
        </mc:AlternateContent>
        <mc:AlternateContent xmlns:mc="http://schemas.openxmlformats.org/markup-compatibility/2006">
          <mc:Choice Requires="x14">
            <control shapeId="49204" r:id="rId70" name="Check Box 52">
              <controlPr defaultSize="0" autoFill="0" autoLine="0" autoPict="0">
                <anchor moveWithCells="1">
                  <from>
                    <xdr:col>2</xdr:col>
                    <xdr:colOff>200025</xdr:colOff>
                    <xdr:row>74</xdr:row>
                    <xdr:rowOff>180975</xdr:rowOff>
                  </from>
                  <to>
                    <xdr:col>2</xdr:col>
                    <xdr:colOff>409575</xdr:colOff>
                    <xdr:row>76</xdr:row>
                    <xdr:rowOff>38100</xdr:rowOff>
                  </to>
                </anchor>
              </controlPr>
            </control>
          </mc:Choice>
        </mc:AlternateContent>
        <mc:AlternateContent xmlns:mc="http://schemas.openxmlformats.org/markup-compatibility/2006">
          <mc:Choice Requires="x14">
            <control shapeId="49205" r:id="rId71" name="Check Box 53">
              <controlPr defaultSize="0" autoFill="0" autoLine="0" autoPict="0">
                <anchor moveWithCells="1">
                  <from>
                    <xdr:col>1</xdr:col>
                    <xdr:colOff>180975</xdr:colOff>
                    <xdr:row>74</xdr:row>
                    <xdr:rowOff>161925</xdr:rowOff>
                  </from>
                  <to>
                    <xdr:col>1</xdr:col>
                    <xdr:colOff>409575</xdr:colOff>
                    <xdr:row>76</xdr:row>
                    <xdr:rowOff>28575</xdr:rowOff>
                  </to>
                </anchor>
              </controlPr>
            </control>
          </mc:Choice>
        </mc:AlternateContent>
        <mc:AlternateContent xmlns:mc="http://schemas.openxmlformats.org/markup-compatibility/2006">
          <mc:Choice Requires="x14">
            <control shapeId="49206" r:id="rId72" name="Check Box 54">
              <controlPr defaultSize="0" autoFill="0" autoLine="0" autoPict="0">
                <anchor moveWithCells="1">
                  <from>
                    <xdr:col>0</xdr:col>
                    <xdr:colOff>180975</xdr:colOff>
                    <xdr:row>76</xdr:row>
                    <xdr:rowOff>152400</xdr:rowOff>
                  </from>
                  <to>
                    <xdr:col>0</xdr:col>
                    <xdr:colOff>485775</xdr:colOff>
                    <xdr:row>78</xdr:row>
                    <xdr:rowOff>28575</xdr:rowOff>
                  </to>
                </anchor>
              </controlPr>
            </control>
          </mc:Choice>
        </mc:AlternateContent>
        <mc:AlternateContent xmlns:mc="http://schemas.openxmlformats.org/markup-compatibility/2006">
          <mc:Choice Requires="x14">
            <control shapeId="49207" r:id="rId73" name="Check Box 55">
              <controlPr defaultSize="0" autoFill="0" autoLine="0" autoPict="0">
                <anchor moveWithCells="1">
                  <from>
                    <xdr:col>2</xdr:col>
                    <xdr:colOff>200025</xdr:colOff>
                    <xdr:row>76</xdr:row>
                    <xdr:rowOff>180975</xdr:rowOff>
                  </from>
                  <to>
                    <xdr:col>2</xdr:col>
                    <xdr:colOff>409575</xdr:colOff>
                    <xdr:row>78</xdr:row>
                    <xdr:rowOff>38100</xdr:rowOff>
                  </to>
                </anchor>
              </controlPr>
            </control>
          </mc:Choice>
        </mc:AlternateContent>
        <mc:AlternateContent xmlns:mc="http://schemas.openxmlformats.org/markup-compatibility/2006">
          <mc:Choice Requires="x14">
            <control shapeId="49208" r:id="rId74" name="Check Box 56">
              <controlPr defaultSize="0" autoFill="0" autoLine="0" autoPict="0">
                <anchor moveWithCells="1">
                  <from>
                    <xdr:col>1</xdr:col>
                    <xdr:colOff>180975</xdr:colOff>
                    <xdr:row>76</xdr:row>
                    <xdr:rowOff>161925</xdr:rowOff>
                  </from>
                  <to>
                    <xdr:col>1</xdr:col>
                    <xdr:colOff>409575</xdr:colOff>
                    <xdr:row>78</xdr:row>
                    <xdr:rowOff>28575</xdr:rowOff>
                  </to>
                </anchor>
              </controlPr>
            </control>
          </mc:Choice>
        </mc:AlternateContent>
        <mc:AlternateContent xmlns:mc="http://schemas.openxmlformats.org/markup-compatibility/2006">
          <mc:Choice Requires="x14">
            <control shapeId="49209" r:id="rId75" name="Check Box 57">
              <controlPr defaultSize="0" autoFill="0" autoLine="0" autoPict="0">
                <anchor moveWithCells="1">
                  <from>
                    <xdr:col>0</xdr:col>
                    <xdr:colOff>180975</xdr:colOff>
                    <xdr:row>81</xdr:row>
                    <xdr:rowOff>200025</xdr:rowOff>
                  </from>
                  <to>
                    <xdr:col>0</xdr:col>
                    <xdr:colOff>523875</xdr:colOff>
                    <xdr:row>83</xdr:row>
                    <xdr:rowOff>76200</xdr:rowOff>
                  </to>
                </anchor>
              </controlPr>
            </control>
          </mc:Choice>
        </mc:AlternateContent>
        <mc:AlternateContent xmlns:mc="http://schemas.openxmlformats.org/markup-compatibility/2006">
          <mc:Choice Requires="x14">
            <control shapeId="49210" r:id="rId76" name="Check Box 58">
              <controlPr defaultSize="0" autoFill="0" autoLine="0" autoPict="0">
                <anchor moveWithCells="1">
                  <from>
                    <xdr:col>2</xdr:col>
                    <xdr:colOff>238125</xdr:colOff>
                    <xdr:row>81</xdr:row>
                    <xdr:rowOff>190500</xdr:rowOff>
                  </from>
                  <to>
                    <xdr:col>2</xdr:col>
                    <xdr:colOff>657225</xdr:colOff>
                    <xdr:row>83</xdr:row>
                    <xdr:rowOff>76200</xdr:rowOff>
                  </to>
                </anchor>
              </controlPr>
            </control>
          </mc:Choice>
        </mc:AlternateContent>
        <mc:AlternateContent xmlns:mc="http://schemas.openxmlformats.org/markup-compatibility/2006">
          <mc:Choice Requires="x14">
            <control shapeId="49211" r:id="rId77" name="Check Box 59">
              <controlPr defaultSize="0" autoFill="0" autoLine="0" autoPict="0">
                <anchor moveWithCells="1">
                  <from>
                    <xdr:col>1</xdr:col>
                    <xdr:colOff>200025</xdr:colOff>
                    <xdr:row>81</xdr:row>
                    <xdr:rowOff>190500</xdr:rowOff>
                  </from>
                  <to>
                    <xdr:col>1</xdr:col>
                    <xdr:colOff>600075</xdr:colOff>
                    <xdr:row>83</xdr:row>
                    <xdr:rowOff>76200</xdr:rowOff>
                  </to>
                </anchor>
              </controlPr>
            </control>
          </mc:Choice>
        </mc:AlternateContent>
        <mc:AlternateContent xmlns:mc="http://schemas.openxmlformats.org/markup-compatibility/2006">
          <mc:Choice Requires="x14">
            <control shapeId="49212" r:id="rId78" name="Check Box 60">
              <controlPr defaultSize="0" autoFill="0" autoLine="0" autoPict="0">
                <anchor moveWithCells="1">
                  <from>
                    <xdr:col>0</xdr:col>
                    <xdr:colOff>180975</xdr:colOff>
                    <xdr:row>87</xdr:row>
                    <xdr:rowOff>104775</xdr:rowOff>
                  </from>
                  <to>
                    <xdr:col>1</xdr:col>
                    <xdr:colOff>28575</xdr:colOff>
                    <xdr:row>87</xdr:row>
                    <xdr:rowOff>238125</xdr:rowOff>
                  </to>
                </anchor>
              </controlPr>
            </control>
          </mc:Choice>
        </mc:AlternateContent>
        <mc:AlternateContent xmlns:mc="http://schemas.openxmlformats.org/markup-compatibility/2006">
          <mc:Choice Requires="x14">
            <control shapeId="49213" r:id="rId79" name="Check Box 61">
              <controlPr defaultSize="0" autoFill="0" autoLine="0" autoPict="0">
                <anchor moveWithCells="1">
                  <from>
                    <xdr:col>2</xdr:col>
                    <xdr:colOff>219075</xdr:colOff>
                    <xdr:row>87</xdr:row>
                    <xdr:rowOff>66675</xdr:rowOff>
                  </from>
                  <to>
                    <xdr:col>3</xdr:col>
                    <xdr:colOff>28575</xdr:colOff>
                    <xdr:row>87</xdr:row>
                    <xdr:rowOff>276225</xdr:rowOff>
                  </to>
                </anchor>
              </controlPr>
            </control>
          </mc:Choice>
        </mc:AlternateContent>
        <mc:AlternateContent xmlns:mc="http://schemas.openxmlformats.org/markup-compatibility/2006">
          <mc:Choice Requires="x14">
            <control shapeId="49214" r:id="rId80" name="Check Box 62">
              <controlPr defaultSize="0" autoFill="0" autoLine="0" autoPict="0">
                <anchor moveWithCells="1">
                  <from>
                    <xdr:col>1</xdr:col>
                    <xdr:colOff>219075</xdr:colOff>
                    <xdr:row>87</xdr:row>
                    <xdr:rowOff>47625</xdr:rowOff>
                  </from>
                  <to>
                    <xdr:col>2</xdr:col>
                    <xdr:colOff>85725</xdr:colOff>
                    <xdr:row>87</xdr:row>
                    <xdr:rowOff>295275</xdr:rowOff>
                  </to>
                </anchor>
              </controlPr>
            </control>
          </mc:Choice>
        </mc:AlternateContent>
        <mc:AlternateContent xmlns:mc="http://schemas.openxmlformats.org/markup-compatibility/2006">
          <mc:Choice Requires="x14">
            <control shapeId="49215" r:id="rId81" name="Check Box 63">
              <controlPr defaultSize="0" autoFill="0" autoLine="0" autoPict="0">
                <anchor moveWithCells="1">
                  <from>
                    <xdr:col>0</xdr:col>
                    <xdr:colOff>190500</xdr:colOff>
                    <xdr:row>89</xdr:row>
                    <xdr:rowOff>76200</xdr:rowOff>
                  </from>
                  <to>
                    <xdr:col>1</xdr:col>
                    <xdr:colOff>28575</xdr:colOff>
                    <xdr:row>89</xdr:row>
                    <xdr:rowOff>342900</xdr:rowOff>
                  </to>
                </anchor>
              </controlPr>
            </control>
          </mc:Choice>
        </mc:AlternateContent>
        <mc:AlternateContent xmlns:mc="http://schemas.openxmlformats.org/markup-compatibility/2006">
          <mc:Choice Requires="x14">
            <control shapeId="49216" r:id="rId82" name="Check Box 64">
              <controlPr defaultSize="0" autoFill="0" autoLine="0" autoPict="0">
                <anchor moveWithCells="1">
                  <from>
                    <xdr:col>2</xdr:col>
                    <xdr:colOff>200025</xdr:colOff>
                    <xdr:row>89</xdr:row>
                    <xdr:rowOff>85725</xdr:rowOff>
                  </from>
                  <to>
                    <xdr:col>3</xdr:col>
                    <xdr:colOff>85725</xdr:colOff>
                    <xdr:row>89</xdr:row>
                    <xdr:rowOff>371475</xdr:rowOff>
                  </to>
                </anchor>
              </controlPr>
            </control>
          </mc:Choice>
        </mc:AlternateContent>
        <mc:AlternateContent xmlns:mc="http://schemas.openxmlformats.org/markup-compatibility/2006">
          <mc:Choice Requires="x14">
            <control shapeId="49217" r:id="rId83" name="Check Box 65">
              <controlPr defaultSize="0" autoFill="0" autoLine="0" autoPict="0">
                <anchor moveWithCells="1">
                  <from>
                    <xdr:col>1</xdr:col>
                    <xdr:colOff>219075</xdr:colOff>
                    <xdr:row>89</xdr:row>
                    <xdr:rowOff>66675</xdr:rowOff>
                  </from>
                  <to>
                    <xdr:col>2</xdr:col>
                    <xdr:colOff>142875</xdr:colOff>
                    <xdr:row>89</xdr:row>
                    <xdr:rowOff>409575</xdr:rowOff>
                  </to>
                </anchor>
              </controlPr>
            </control>
          </mc:Choice>
        </mc:AlternateContent>
        <mc:AlternateContent xmlns:mc="http://schemas.openxmlformats.org/markup-compatibility/2006">
          <mc:Choice Requires="x14">
            <control shapeId="49218" r:id="rId84" name="Check Box 66">
              <controlPr defaultSize="0" autoFill="0" autoLine="0" autoPict="0">
                <anchor moveWithCells="1">
                  <from>
                    <xdr:col>0</xdr:col>
                    <xdr:colOff>180975</xdr:colOff>
                    <xdr:row>92</xdr:row>
                    <xdr:rowOff>200025</xdr:rowOff>
                  </from>
                  <to>
                    <xdr:col>1</xdr:col>
                    <xdr:colOff>66675</xdr:colOff>
                    <xdr:row>93</xdr:row>
                    <xdr:rowOff>238125</xdr:rowOff>
                  </to>
                </anchor>
              </controlPr>
            </control>
          </mc:Choice>
        </mc:AlternateContent>
        <mc:AlternateContent xmlns:mc="http://schemas.openxmlformats.org/markup-compatibility/2006">
          <mc:Choice Requires="x14">
            <control shapeId="49219" r:id="rId85" name="Check Box 67">
              <controlPr defaultSize="0" autoFill="0" autoLine="0" autoPict="0">
                <anchor moveWithCells="1">
                  <from>
                    <xdr:col>2</xdr:col>
                    <xdr:colOff>190500</xdr:colOff>
                    <xdr:row>93</xdr:row>
                    <xdr:rowOff>0</xdr:rowOff>
                  </from>
                  <to>
                    <xdr:col>3</xdr:col>
                    <xdr:colOff>9525</xdr:colOff>
                    <xdr:row>94</xdr:row>
                    <xdr:rowOff>28575</xdr:rowOff>
                  </to>
                </anchor>
              </controlPr>
            </control>
          </mc:Choice>
        </mc:AlternateContent>
        <mc:AlternateContent xmlns:mc="http://schemas.openxmlformats.org/markup-compatibility/2006">
          <mc:Choice Requires="x14">
            <control shapeId="49220" r:id="rId86" name="Check Box 68">
              <controlPr defaultSize="0" autoFill="0" autoLine="0" autoPict="0">
                <anchor moveWithCells="1">
                  <from>
                    <xdr:col>1</xdr:col>
                    <xdr:colOff>219075</xdr:colOff>
                    <xdr:row>92</xdr:row>
                    <xdr:rowOff>180975</xdr:rowOff>
                  </from>
                  <to>
                    <xdr:col>2</xdr:col>
                    <xdr:colOff>219075</xdr:colOff>
                    <xdr:row>93</xdr:row>
                    <xdr:rowOff>257175</xdr:rowOff>
                  </to>
                </anchor>
              </controlPr>
            </control>
          </mc:Choice>
        </mc:AlternateContent>
        <mc:AlternateContent xmlns:mc="http://schemas.openxmlformats.org/markup-compatibility/2006">
          <mc:Choice Requires="x14">
            <control shapeId="49221" r:id="rId87" name="Check Box 69">
              <controlPr defaultSize="0" autoFill="0" autoLine="0" autoPict="0">
                <anchor moveWithCells="1">
                  <from>
                    <xdr:col>2</xdr:col>
                    <xdr:colOff>190500</xdr:colOff>
                    <xdr:row>93</xdr:row>
                    <xdr:rowOff>0</xdr:rowOff>
                  </from>
                  <to>
                    <xdr:col>3</xdr:col>
                    <xdr:colOff>9525</xdr:colOff>
                    <xdr:row>94</xdr:row>
                    <xdr:rowOff>28575</xdr:rowOff>
                  </to>
                </anchor>
              </controlPr>
            </control>
          </mc:Choice>
        </mc:AlternateContent>
        <mc:AlternateContent xmlns:mc="http://schemas.openxmlformats.org/markup-compatibility/2006">
          <mc:Choice Requires="x14">
            <control shapeId="49222" r:id="rId88" name="Check Box 70">
              <controlPr defaultSize="0" autoFill="0" autoLine="0" autoPict="0">
                <anchor moveWithCells="1">
                  <from>
                    <xdr:col>0</xdr:col>
                    <xdr:colOff>200025</xdr:colOff>
                    <xdr:row>95</xdr:row>
                    <xdr:rowOff>66675</xdr:rowOff>
                  </from>
                  <to>
                    <xdr:col>1</xdr:col>
                    <xdr:colOff>219075</xdr:colOff>
                    <xdr:row>95</xdr:row>
                    <xdr:rowOff>428625</xdr:rowOff>
                  </to>
                </anchor>
              </controlPr>
            </control>
          </mc:Choice>
        </mc:AlternateContent>
        <mc:AlternateContent xmlns:mc="http://schemas.openxmlformats.org/markup-compatibility/2006">
          <mc:Choice Requires="x14">
            <control shapeId="49223" r:id="rId89" name="Check Box 71">
              <controlPr defaultSize="0" autoFill="0" autoLine="0" autoPict="0">
                <anchor moveWithCells="1">
                  <from>
                    <xdr:col>2</xdr:col>
                    <xdr:colOff>200025</xdr:colOff>
                    <xdr:row>95</xdr:row>
                    <xdr:rowOff>104775</xdr:rowOff>
                  </from>
                  <to>
                    <xdr:col>3</xdr:col>
                    <xdr:colOff>114300</xdr:colOff>
                    <xdr:row>95</xdr:row>
                    <xdr:rowOff>390525</xdr:rowOff>
                  </to>
                </anchor>
              </controlPr>
            </control>
          </mc:Choice>
        </mc:AlternateContent>
        <mc:AlternateContent xmlns:mc="http://schemas.openxmlformats.org/markup-compatibility/2006">
          <mc:Choice Requires="x14">
            <control shapeId="49224" r:id="rId90" name="Check Box 72">
              <controlPr defaultSize="0" autoFill="0" autoLine="0" autoPict="0">
                <anchor moveWithCells="1">
                  <from>
                    <xdr:col>1</xdr:col>
                    <xdr:colOff>180975</xdr:colOff>
                    <xdr:row>94</xdr:row>
                    <xdr:rowOff>200025</xdr:rowOff>
                  </from>
                  <to>
                    <xdr:col>2</xdr:col>
                    <xdr:colOff>152400</xdr:colOff>
                    <xdr:row>95</xdr:row>
                    <xdr:rowOff>504825</xdr:rowOff>
                  </to>
                </anchor>
              </controlPr>
            </control>
          </mc:Choice>
        </mc:AlternateContent>
        <mc:AlternateContent xmlns:mc="http://schemas.openxmlformats.org/markup-compatibility/2006">
          <mc:Choice Requires="x14">
            <control shapeId="49225" r:id="rId91" name="Check Box 73">
              <controlPr defaultSize="0" autoFill="0" autoLine="0" autoPict="0">
                <anchor moveWithCells="1">
                  <from>
                    <xdr:col>0</xdr:col>
                    <xdr:colOff>190500</xdr:colOff>
                    <xdr:row>91</xdr:row>
                    <xdr:rowOff>85725</xdr:rowOff>
                  </from>
                  <to>
                    <xdr:col>1</xdr:col>
                    <xdr:colOff>28575</xdr:colOff>
                    <xdr:row>91</xdr:row>
                    <xdr:rowOff>219075</xdr:rowOff>
                  </to>
                </anchor>
              </controlPr>
            </control>
          </mc:Choice>
        </mc:AlternateContent>
        <mc:AlternateContent xmlns:mc="http://schemas.openxmlformats.org/markup-compatibility/2006">
          <mc:Choice Requires="x14">
            <control shapeId="49226" r:id="rId92" name="Check Box 74">
              <controlPr defaultSize="0" autoFill="0" autoLine="0" autoPict="0">
                <anchor moveWithCells="1">
                  <from>
                    <xdr:col>2</xdr:col>
                    <xdr:colOff>219075</xdr:colOff>
                    <xdr:row>90</xdr:row>
                    <xdr:rowOff>180975</xdr:rowOff>
                  </from>
                  <to>
                    <xdr:col>3</xdr:col>
                    <xdr:colOff>180975</xdr:colOff>
                    <xdr:row>91</xdr:row>
                    <xdr:rowOff>276225</xdr:rowOff>
                  </to>
                </anchor>
              </controlPr>
            </control>
          </mc:Choice>
        </mc:AlternateContent>
        <mc:AlternateContent xmlns:mc="http://schemas.openxmlformats.org/markup-compatibility/2006">
          <mc:Choice Requires="x14">
            <control shapeId="49227" r:id="rId93" name="Check Box 75">
              <controlPr defaultSize="0" autoFill="0" autoLine="0" autoPict="0">
                <anchor moveWithCells="1">
                  <from>
                    <xdr:col>1</xdr:col>
                    <xdr:colOff>219075</xdr:colOff>
                    <xdr:row>91</xdr:row>
                    <xdr:rowOff>28575</xdr:rowOff>
                  </from>
                  <to>
                    <xdr:col>2</xdr:col>
                    <xdr:colOff>142875</xdr:colOff>
                    <xdr:row>91</xdr:row>
                    <xdr:rowOff>295275</xdr:rowOff>
                  </to>
                </anchor>
              </controlPr>
            </control>
          </mc:Choice>
        </mc:AlternateContent>
        <mc:AlternateContent xmlns:mc="http://schemas.openxmlformats.org/markup-compatibility/2006">
          <mc:Choice Requires="x14">
            <control shapeId="49228" r:id="rId94" name="Check Box 76">
              <controlPr defaultSize="0" autoFill="0" autoLine="0" autoPict="0">
                <anchor moveWithCells="1">
                  <from>
                    <xdr:col>0</xdr:col>
                    <xdr:colOff>180975</xdr:colOff>
                    <xdr:row>57</xdr:row>
                    <xdr:rowOff>152400</xdr:rowOff>
                  </from>
                  <to>
                    <xdr:col>0</xdr:col>
                    <xdr:colOff>485775</xdr:colOff>
                    <xdr:row>58</xdr:row>
                    <xdr:rowOff>219075</xdr:rowOff>
                  </to>
                </anchor>
              </controlPr>
            </control>
          </mc:Choice>
        </mc:AlternateContent>
        <mc:AlternateContent xmlns:mc="http://schemas.openxmlformats.org/markup-compatibility/2006">
          <mc:Choice Requires="x14">
            <control shapeId="49229" r:id="rId95" name="Check Box 77">
              <controlPr defaultSize="0" autoFill="0" autoLine="0" autoPict="0">
                <anchor moveWithCells="1">
                  <from>
                    <xdr:col>2</xdr:col>
                    <xdr:colOff>200025</xdr:colOff>
                    <xdr:row>57</xdr:row>
                    <xdr:rowOff>180975</xdr:rowOff>
                  </from>
                  <to>
                    <xdr:col>2</xdr:col>
                    <xdr:colOff>409575</xdr:colOff>
                    <xdr:row>58</xdr:row>
                    <xdr:rowOff>228600</xdr:rowOff>
                  </to>
                </anchor>
              </controlPr>
            </control>
          </mc:Choice>
        </mc:AlternateContent>
        <mc:AlternateContent xmlns:mc="http://schemas.openxmlformats.org/markup-compatibility/2006">
          <mc:Choice Requires="x14">
            <control shapeId="49230" r:id="rId96" name="Check Box 78">
              <controlPr defaultSize="0" autoFill="0" autoLine="0" autoPict="0">
                <anchor moveWithCells="1">
                  <from>
                    <xdr:col>1</xdr:col>
                    <xdr:colOff>180975</xdr:colOff>
                    <xdr:row>57</xdr:row>
                    <xdr:rowOff>161925</xdr:rowOff>
                  </from>
                  <to>
                    <xdr:col>1</xdr:col>
                    <xdr:colOff>409575</xdr:colOff>
                    <xdr:row>58</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'Agency-County'!$A$2:$A$22</xm:f>
          </x14:formula1>
          <xm:sqref>G2:M2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D86D-947F-40CF-8057-8C4C0119E1DD}">
  <dimension ref="A1:J7"/>
  <sheetViews>
    <sheetView workbookViewId="0">
      <selection activeCell="A7" sqref="A7"/>
    </sheetView>
  </sheetViews>
  <sheetFormatPr defaultRowHeight="15" x14ac:dyDescent="0.25"/>
  <cols>
    <col min="8" max="8" width="12" bestFit="1" customWidth="1"/>
    <col min="9" max="9" width="15.140625" bestFit="1" customWidth="1"/>
  </cols>
  <sheetData>
    <row r="1" spans="1:10" x14ac:dyDescent="0.25">
      <c r="A1" t="s">
        <v>840</v>
      </c>
    </row>
    <row r="4" spans="1:10" x14ac:dyDescent="0.25">
      <c r="I4" s="299" t="s">
        <v>841</v>
      </c>
      <c r="J4" s="299" t="s">
        <v>842</v>
      </c>
    </row>
    <row r="5" spans="1:10" x14ac:dyDescent="0.25">
      <c r="H5" s="299" t="e">
        <f>#REF!</f>
        <v>#REF!</v>
      </c>
      <c r="I5" s="300" t="e">
        <f>IF(H5&gt;0,H5,IF(#REF!="Electric Resistance Furnace","N/A",IF(#REF!="Gas Furnace","N/A","")))</f>
        <v>#REF!</v>
      </c>
      <c r="J5" s="301" t="e">
        <f>IF(#REF!&gt;1,#REF!,"")</f>
        <v>#REF!</v>
      </c>
    </row>
    <row r="6" spans="1:10" s="299" customFormat="1" x14ac:dyDescent="0.25">
      <c r="A6" s="299" t="s">
        <v>843</v>
      </c>
      <c r="B6" s="299" t="s">
        <v>844</v>
      </c>
      <c r="C6" s="299" t="s">
        <v>845</v>
      </c>
      <c r="D6" s="299" t="s">
        <v>846</v>
      </c>
      <c r="E6" s="299" t="s">
        <v>847</v>
      </c>
      <c r="F6" s="299" t="s">
        <v>848</v>
      </c>
      <c r="G6" s="299" t="s">
        <v>849</v>
      </c>
      <c r="H6" s="299" t="s">
        <v>850</v>
      </c>
      <c r="J6" s="299" t="s">
        <v>851</v>
      </c>
    </row>
    <row r="7" spans="1:10" s="301" customFormat="1" x14ac:dyDescent="0.25">
      <c r="A7" s="301" t="e">
        <f>IF(#REF!="DOE","TRUE","FALSE")</f>
        <v>#REF!</v>
      </c>
      <c r="B7" s="301" t="e">
        <f>IF(#REF!="LIHEAP","TRUE","FALSE")</f>
        <v>#REF!</v>
      </c>
      <c r="C7" s="301" t="e">
        <f>IF(#REF!="DOE &amp; LIHEAP","TRUE","FALSE")</f>
        <v>#REF!</v>
      </c>
      <c r="D7" s="301" t="e">
        <f>IF(#REF!="Gas Furnace","TRUE","FALSE")</f>
        <v>#REF!</v>
      </c>
      <c r="E7" s="301" t="e">
        <f>IF(#REF!="Electric Resistance Furnace","TRUE","FALSE")</f>
        <v>#REF!</v>
      </c>
      <c r="F7" s="301" t="e">
        <f>IF(#REF!="Heat Pump","TRUE","FALSE")</f>
        <v>#REF!</v>
      </c>
      <c r="G7" s="301" t="e">
        <f>IF(#REF!="TRUE","N/A",IF(#REF!="TRUE",1,IF(#REF!="TRUE","N/A","")))</f>
        <v>#REF!</v>
      </c>
      <c r="H7" s="301" t="e">
        <f>IF(#REF!="Conditioned Space","Conditioned",IF(#REF!="Unconditioned Space","Unconditioned",FALSE))</f>
        <v>#REF!</v>
      </c>
      <c r="J7" s="301" t="e">
        <f>IF(AND(#REF!&lt;1,#REF!&lt;1),"",IF(AND(#REF!="False",#REF!=""),"N/A",IF(AND(#REF!="True",#REF!&gt;0),#REF!,IF(AND(#REF!="True",#REF!&lt;1),"Requires combustion analyzer",IF(AND(#REF!&gt;1,#REF!="TRUE"),"N/A",IF(AND(#REF!&gt;1,#REF!="TRUE"),"N/A"))))))</f>
        <v>#REF!</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B221"/>
  <sheetViews>
    <sheetView workbookViewId="0">
      <selection activeCell="D10" sqref="D10"/>
    </sheetView>
  </sheetViews>
  <sheetFormatPr defaultRowHeight="15" x14ac:dyDescent="0.25"/>
  <cols>
    <col min="1" max="1" width="50.140625" bestFit="1" customWidth="1"/>
    <col min="2" max="2" width="12.85546875" bestFit="1" customWidth="1"/>
  </cols>
  <sheetData>
    <row r="1" spans="1:2" x14ac:dyDescent="0.25">
      <c r="A1" s="244" t="s">
        <v>406</v>
      </c>
      <c r="B1" s="244" t="s">
        <v>407</v>
      </c>
    </row>
    <row r="2" spans="1:2" x14ac:dyDescent="0.25">
      <c r="A2" t="s">
        <v>408</v>
      </c>
      <c r="B2" t="s">
        <v>409</v>
      </c>
    </row>
    <row r="3" spans="1:2" x14ac:dyDescent="0.25">
      <c r="A3" t="s">
        <v>410</v>
      </c>
      <c r="B3" t="s">
        <v>411</v>
      </c>
    </row>
    <row r="4" spans="1:2" x14ac:dyDescent="0.25">
      <c r="A4" t="s">
        <v>412</v>
      </c>
      <c r="B4" t="s">
        <v>413</v>
      </c>
    </row>
    <row r="5" spans="1:2" x14ac:dyDescent="0.25">
      <c r="A5" t="s">
        <v>414</v>
      </c>
      <c r="B5" t="s">
        <v>415</v>
      </c>
    </row>
    <row r="6" spans="1:2" x14ac:dyDescent="0.25">
      <c r="A6" t="s">
        <v>416</v>
      </c>
      <c r="B6" t="s">
        <v>417</v>
      </c>
    </row>
    <row r="7" spans="1:2" x14ac:dyDescent="0.25">
      <c r="A7" t="s">
        <v>1024</v>
      </c>
      <c r="B7" t="s">
        <v>418</v>
      </c>
    </row>
    <row r="8" spans="1:2" x14ac:dyDescent="0.25">
      <c r="A8" t="s">
        <v>419</v>
      </c>
      <c r="B8" t="s">
        <v>420</v>
      </c>
    </row>
    <row r="9" spans="1:2" x14ac:dyDescent="0.25">
      <c r="A9" t="s">
        <v>421</v>
      </c>
      <c r="B9" t="s">
        <v>422</v>
      </c>
    </row>
    <row r="10" spans="1:2" x14ac:dyDescent="0.25">
      <c r="A10" t="s">
        <v>423</v>
      </c>
      <c r="B10" t="s">
        <v>424</v>
      </c>
    </row>
    <row r="11" spans="1:2" x14ac:dyDescent="0.25">
      <c r="A11" t="s">
        <v>425</v>
      </c>
      <c r="B11" t="s">
        <v>426</v>
      </c>
    </row>
    <row r="12" spans="1:2" x14ac:dyDescent="0.25">
      <c r="A12" t="s">
        <v>427</v>
      </c>
      <c r="B12" t="s">
        <v>428</v>
      </c>
    </row>
    <row r="13" spans="1:2" x14ac:dyDescent="0.25">
      <c r="A13" t="s">
        <v>429</v>
      </c>
      <c r="B13" t="s">
        <v>430</v>
      </c>
    </row>
    <row r="14" spans="1:2" x14ac:dyDescent="0.25">
      <c r="A14" t="s">
        <v>431</v>
      </c>
      <c r="B14" t="s">
        <v>432</v>
      </c>
    </row>
    <row r="15" spans="1:2" x14ac:dyDescent="0.25">
      <c r="A15" t="s">
        <v>433</v>
      </c>
      <c r="B15" t="s">
        <v>434</v>
      </c>
    </row>
    <row r="16" spans="1:2" x14ac:dyDescent="0.25">
      <c r="A16" t="s">
        <v>435</v>
      </c>
      <c r="B16" t="s">
        <v>436</v>
      </c>
    </row>
    <row r="17" spans="1:2" x14ac:dyDescent="0.25">
      <c r="A17" t="s">
        <v>437</v>
      </c>
      <c r="B17" t="s">
        <v>438</v>
      </c>
    </row>
    <row r="18" spans="1:2" x14ac:dyDescent="0.25">
      <c r="A18" t="s">
        <v>439</v>
      </c>
      <c r="B18" t="s">
        <v>440</v>
      </c>
    </row>
    <row r="19" spans="1:2" x14ac:dyDescent="0.25">
      <c r="A19" t="s">
        <v>441</v>
      </c>
      <c r="B19" t="s">
        <v>442</v>
      </c>
    </row>
    <row r="20" spans="1:2" x14ac:dyDescent="0.25">
      <c r="A20" t="s">
        <v>443</v>
      </c>
      <c r="B20" t="s">
        <v>444</v>
      </c>
    </row>
    <row r="21" spans="1:2" x14ac:dyDescent="0.25">
      <c r="A21" t="s">
        <v>445</v>
      </c>
      <c r="B21" t="s">
        <v>446</v>
      </c>
    </row>
    <row r="22" spans="1:2" x14ac:dyDescent="0.25">
      <c r="A22" t="s">
        <v>447</v>
      </c>
      <c r="B22" t="s">
        <v>448</v>
      </c>
    </row>
    <row r="23" spans="1:2" x14ac:dyDescent="0.25">
      <c r="B23" t="s">
        <v>449</v>
      </c>
    </row>
    <row r="24" spans="1:2" x14ac:dyDescent="0.25">
      <c r="B24" t="s">
        <v>450</v>
      </c>
    </row>
    <row r="25" spans="1:2" x14ac:dyDescent="0.25">
      <c r="B25" t="s">
        <v>451</v>
      </c>
    </row>
    <row r="26" spans="1:2" x14ac:dyDescent="0.25">
      <c r="B26" t="s">
        <v>452</v>
      </c>
    </row>
    <row r="27" spans="1:2" x14ac:dyDescent="0.25">
      <c r="B27" t="s">
        <v>453</v>
      </c>
    </row>
    <row r="28" spans="1:2" x14ac:dyDescent="0.25">
      <c r="B28" t="s">
        <v>454</v>
      </c>
    </row>
    <row r="29" spans="1:2" x14ac:dyDescent="0.25">
      <c r="B29" t="s">
        <v>455</v>
      </c>
    </row>
    <row r="30" spans="1:2" x14ac:dyDescent="0.25">
      <c r="B30" t="s">
        <v>456</v>
      </c>
    </row>
    <row r="31" spans="1:2" x14ac:dyDescent="0.25">
      <c r="B31" t="s">
        <v>457</v>
      </c>
    </row>
    <row r="32" spans="1:2" x14ac:dyDescent="0.25">
      <c r="B32" t="s">
        <v>458</v>
      </c>
    </row>
    <row r="33" spans="2:2" x14ac:dyDescent="0.25">
      <c r="B33" t="s">
        <v>459</v>
      </c>
    </row>
    <row r="34" spans="2:2" x14ac:dyDescent="0.25">
      <c r="B34" t="s">
        <v>460</v>
      </c>
    </row>
    <row r="35" spans="2:2" x14ac:dyDescent="0.25">
      <c r="B35" t="s">
        <v>461</v>
      </c>
    </row>
    <row r="36" spans="2:2" x14ac:dyDescent="0.25">
      <c r="B36" t="s">
        <v>462</v>
      </c>
    </row>
    <row r="37" spans="2:2" x14ac:dyDescent="0.25">
      <c r="B37" t="s">
        <v>463</v>
      </c>
    </row>
    <row r="38" spans="2:2" x14ac:dyDescent="0.25">
      <c r="B38" t="s">
        <v>464</v>
      </c>
    </row>
    <row r="39" spans="2:2" x14ac:dyDescent="0.25">
      <c r="B39" t="s">
        <v>465</v>
      </c>
    </row>
    <row r="40" spans="2:2" x14ac:dyDescent="0.25">
      <c r="B40" t="s">
        <v>466</v>
      </c>
    </row>
    <row r="41" spans="2:2" x14ac:dyDescent="0.25">
      <c r="B41" t="s">
        <v>467</v>
      </c>
    </row>
    <row r="42" spans="2:2" x14ac:dyDescent="0.25">
      <c r="B42" t="s">
        <v>468</v>
      </c>
    </row>
    <row r="43" spans="2:2" x14ac:dyDescent="0.25">
      <c r="B43" t="s">
        <v>469</v>
      </c>
    </row>
    <row r="44" spans="2:2" x14ac:dyDescent="0.25">
      <c r="B44" t="s">
        <v>470</v>
      </c>
    </row>
    <row r="45" spans="2:2" x14ac:dyDescent="0.25">
      <c r="B45" t="s">
        <v>471</v>
      </c>
    </row>
    <row r="46" spans="2:2" x14ac:dyDescent="0.25">
      <c r="B46" t="s">
        <v>472</v>
      </c>
    </row>
    <row r="47" spans="2:2" x14ac:dyDescent="0.25">
      <c r="B47" t="s">
        <v>473</v>
      </c>
    </row>
    <row r="48" spans="2:2" x14ac:dyDescent="0.25">
      <c r="B48" t="s">
        <v>474</v>
      </c>
    </row>
    <row r="49" spans="2:2" x14ac:dyDescent="0.25">
      <c r="B49" t="s">
        <v>475</v>
      </c>
    </row>
    <row r="50" spans="2:2" x14ac:dyDescent="0.25">
      <c r="B50" t="s">
        <v>476</v>
      </c>
    </row>
    <row r="51" spans="2:2" x14ac:dyDescent="0.25">
      <c r="B51" t="s">
        <v>477</v>
      </c>
    </row>
    <row r="52" spans="2:2" x14ac:dyDescent="0.25">
      <c r="B52" t="s">
        <v>478</v>
      </c>
    </row>
    <row r="53" spans="2:2" x14ac:dyDescent="0.25">
      <c r="B53" t="s">
        <v>479</v>
      </c>
    </row>
    <row r="54" spans="2:2" x14ac:dyDescent="0.25">
      <c r="B54" t="s">
        <v>480</v>
      </c>
    </row>
    <row r="55" spans="2:2" x14ac:dyDescent="0.25">
      <c r="B55" t="s">
        <v>481</v>
      </c>
    </row>
    <row r="56" spans="2:2" x14ac:dyDescent="0.25">
      <c r="B56" t="s">
        <v>482</v>
      </c>
    </row>
    <row r="57" spans="2:2" x14ac:dyDescent="0.25">
      <c r="B57" t="s">
        <v>483</v>
      </c>
    </row>
    <row r="58" spans="2:2" x14ac:dyDescent="0.25">
      <c r="B58" t="s">
        <v>484</v>
      </c>
    </row>
    <row r="59" spans="2:2" x14ac:dyDescent="0.25">
      <c r="B59" t="s">
        <v>485</v>
      </c>
    </row>
    <row r="60" spans="2:2" x14ac:dyDescent="0.25">
      <c r="B60" t="s">
        <v>486</v>
      </c>
    </row>
    <row r="61" spans="2:2" x14ac:dyDescent="0.25">
      <c r="B61" t="s">
        <v>487</v>
      </c>
    </row>
    <row r="62" spans="2:2" x14ac:dyDescent="0.25">
      <c r="B62" t="s">
        <v>488</v>
      </c>
    </row>
    <row r="63" spans="2:2" x14ac:dyDescent="0.25">
      <c r="B63" t="s">
        <v>489</v>
      </c>
    </row>
    <row r="64" spans="2:2" x14ac:dyDescent="0.25">
      <c r="B64" t="s">
        <v>490</v>
      </c>
    </row>
    <row r="65" spans="2:2" x14ac:dyDescent="0.25">
      <c r="B65" t="s">
        <v>491</v>
      </c>
    </row>
    <row r="66" spans="2:2" x14ac:dyDescent="0.25">
      <c r="B66" t="s">
        <v>492</v>
      </c>
    </row>
    <row r="67" spans="2:2" x14ac:dyDescent="0.25">
      <c r="B67" t="s">
        <v>493</v>
      </c>
    </row>
    <row r="68" spans="2:2" x14ac:dyDescent="0.25">
      <c r="B68" t="s">
        <v>494</v>
      </c>
    </row>
    <row r="69" spans="2:2" x14ac:dyDescent="0.25">
      <c r="B69" t="s">
        <v>492</v>
      </c>
    </row>
    <row r="70" spans="2:2" x14ac:dyDescent="0.25">
      <c r="B70" t="s">
        <v>493</v>
      </c>
    </row>
    <row r="71" spans="2:2" x14ac:dyDescent="0.25">
      <c r="B71" t="s">
        <v>495</v>
      </c>
    </row>
    <row r="72" spans="2:2" x14ac:dyDescent="0.25">
      <c r="B72" t="s">
        <v>496</v>
      </c>
    </row>
    <row r="73" spans="2:2" x14ac:dyDescent="0.25">
      <c r="B73" t="s">
        <v>497</v>
      </c>
    </row>
    <row r="74" spans="2:2" x14ac:dyDescent="0.25">
      <c r="B74" t="s">
        <v>498</v>
      </c>
    </row>
    <row r="75" spans="2:2" x14ac:dyDescent="0.25">
      <c r="B75" t="s">
        <v>499</v>
      </c>
    </row>
    <row r="76" spans="2:2" x14ac:dyDescent="0.25">
      <c r="B76" t="s">
        <v>500</v>
      </c>
    </row>
    <row r="77" spans="2:2" x14ac:dyDescent="0.25">
      <c r="B77" t="s">
        <v>501</v>
      </c>
    </row>
    <row r="78" spans="2:2" x14ac:dyDescent="0.25">
      <c r="B78" t="s">
        <v>502</v>
      </c>
    </row>
    <row r="79" spans="2:2" x14ac:dyDescent="0.25">
      <c r="B79" t="s">
        <v>503</v>
      </c>
    </row>
    <row r="80" spans="2:2" x14ac:dyDescent="0.25">
      <c r="B80" t="s">
        <v>504</v>
      </c>
    </row>
    <row r="81" spans="2:2" x14ac:dyDescent="0.25">
      <c r="B81" t="s">
        <v>505</v>
      </c>
    </row>
    <row r="82" spans="2:2" x14ac:dyDescent="0.25">
      <c r="B82" t="s">
        <v>506</v>
      </c>
    </row>
    <row r="83" spans="2:2" x14ac:dyDescent="0.25">
      <c r="B83" t="s">
        <v>507</v>
      </c>
    </row>
    <row r="84" spans="2:2" x14ac:dyDescent="0.25">
      <c r="B84" t="s">
        <v>508</v>
      </c>
    </row>
    <row r="85" spans="2:2" x14ac:dyDescent="0.25">
      <c r="B85" t="s">
        <v>509</v>
      </c>
    </row>
    <row r="86" spans="2:2" x14ac:dyDescent="0.25">
      <c r="B86" t="s">
        <v>510</v>
      </c>
    </row>
    <row r="87" spans="2:2" x14ac:dyDescent="0.25">
      <c r="B87" t="s">
        <v>511</v>
      </c>
    </row>
    <row r="88" spans="2:2" x14ac:dyDescent="0.25">
      <c r="B88" t="s">
        <v>512</v>
      </c>
    </row>
    <row r="89" spans="2:2" x14ac:dyDescent="0.25">
      <c r="B89" t="s">
        <v>513</v>
      </c>
    </row>
    <row r="90" spans="2:2" x14ac:dyDescent="0.25">
      <c r="B90" t="s">
        <v>514</v>
      </c>
    </row>
    <row r="91" spans="2:2" x14ac:dyDescent="0.25">
      <c r="B91" t="s">
        <v>515</v>
      </c>
    </row>
    <row r="92" spans="2:2" x14ac:dyDescent="0.25">
      <c r="B92" t="s">
        <v>516</v>
      </c>
    </row>
    <row r="93" spans="2:2" x14ac:dyDescent="0.25">
      <c r="B93" t="s">
        <v>517</v>
      </c>
    </row>
    <row r="94" spans="2:2" x14ac:dyDescent="0.25">
      <c r="B94" t="s">
        <v>518</v>
      </c>
    </row>
    <row r="95" spans="2:2" x14ac:dyDescent="0.25">
      <c r="B95" t="s">
        <v>519</v>
      </c>
    </row>
    <row r="96" spans="2:2" x14ac:dyDescent="0.25">
      <c r="B96" t="s">
        <v>520</v>
      </c>
    </row>
    <row r="97" spans="2:2" x14ac:dyDescent="0.25">
      <c r="B97" t="s">
        <v>521</v>
      </c>
    </row>
    <row r="98" spans="2:2" x14ac:dyDescent="0.25">
      <c r="B98" t="s">
        <v>522</v>
      </c>
    </row>
    <row r="99" spans="2:2" x14ac:dyDescent="0.25">
      <c r="B99" t="s">
        <v>523</v>
      </c>
    </row>
    <row r="100" spans="2:2" x14ac:dyDescent="0.25">
      <c r="B100" t="s">
        <v>524</v>
      </c>
    </row>
    <row r="101" spans="2:2" x14ac:dyDescent="0.25">
      <c r="B101" t="s">
        <v>525</v>
      </c>
    </row>
    <row r="102" spans="2:2" x14ac:dyDescent="0.25">
      <c r="B102" t="s">
        <v>526</v>
      </c>
    </row>
    <row r="103" spans="2:2" x14ac:dyDescent="0.25">
      <c r="B103" t="s">
        <v>527</v>
      </c>
    </row>
    <row r="104" spans="2:2" x14ac:dyDescent="0.25">
      <c r="B104" t="s">
        <v>528</v>
      </c>
    </row>
    <row r="105" spans="2:2" x14ac:dyDescent="0.25">
      <c r="B105" t="s">
        <v>529</v>
      </c>
    </row>
    <row r="106" spans="2:2" x14ac:dyDescent="0.25">
      <c r="B106" t="s">
        <v>530</v>
      </c>
    </row>
    <row r="107" spans="2:2" x14ac:dyDescent="0.25">
      <c r="B107" t="s">
        <v>531</v>
      </c>
    </row>
    <row r="108" spans="2:2" x14ac:dyDescent="0.25">
      <c r="B108" t="s">
        <v>532</v>
      </c>
    </row>
    <row r="109" spans="2:2" x14ac:dyDescent="0.25">
      <c r="B109" t="s">
        <v>533</v>
      </c>
    </row>
    <row r="110" spans="2:2" x14ac:dyDescent="0.25">
      <c r="B110" t="s">
        <v>534</v>
      </c>
    </row>
    <row r="111" spans="2:2" x14ac:dyDescent="0.25">
      <c r="B111" t="s">
        <v>535</v>
      </c>
    </row>
    <row r="112" spans="2:2" x14ac:dyDescent="0.25">
      <c r="B112" t="s">
        <v>536</v>
      </c>
    </row>
    <row r="113" spans="2:2" x14ac:dyDescent="0.25">
      <c r="B113" t="s">
        <v>537</v>
      </c>
    </row>
    <row r="114" spans="2:2" x14ac:dyDescent="0.25">
      <c r="B114" t="s">
        <v>538</v>
      </c>
    </row>
    <row r="115" spans="2:2" x14ac:dyDescent="0.25">
      <c r="B115" t="s">
        <v>539</v>
      </c>
    </row>
    <row r="116" spans="2:2" x14ac:dyDescent="0.25">
      <c r="B116" t="s">
        <v>540</v>
      </c>
    </row>
    <row r="117" spans="2:2" x14ac:dyDescent="0.25">
      <c r="B117" t="s">
        <v>541</v>
      </c>
    </row>
    <row r="118" spans="2:2" x14ac:dyDescent="0.25">
      <c r="B118" t="s">
        <v>542</v>
      </c>
    </row>
    <row r="119" spans="2:2" x14ac:dyDescent="0.25">
      <c r="B119" t="s">
        <v>543</v>
      </c>
    </row>
    <row r="120" spans="2:2" x14ac:dyDescent="0.25">
      <c r="B120" t="s">
        <v>544</v>
      </c>
    </row>
    <row r="121" spans="2:2" x14ac:dyDescent="0.25">
      <c r="B121" t="s">
        <v>545</v>
      </c>
    </row>
    <row r="122" spans="2:2" x14ac:dyDescent="0.25">
      <c r="B122" t="s">
        <v>546</v>
      </c>
    </row>
    <row r="123" spans="2:2" x14ac:dyDescent="0.25">
      <c r="B123" t="s">
        <v>547</v>
      </c>
    </row>
    <row r="124" spans="2:2" x14ac:dyDescent="0.25">
      <c r="B124" t="s">
        <v>548</v>
      </c>
    </row>
    <row r="125" spans="2:2" x14ac:dyDescent="0.25">
      <c r="B125" t="s">
        <v>549</v>
      </c>
    </row>
    <row r="126" spans="2:2" x14ac:dyDescent="0.25">
      <c r="B126" t="s">
        <v>550</v>
      </c>
    </row>
    <row r="127" spans="2:2" x14ac:dyDescent="0.25">
      <c r="B127" t="s">
        <v>551</v>
      </c>
    </row>
    <row r="128" spans="2:2" x14ac:dyDescent="0.25">
      <c r="B128" t="s">
        <v>552</v>
      </c>
    </row>
    <row r="129" spans="2:2" x14ac:dyDescent="0.25">
      <c r="B129" t="s">
        <v>553</v>
      </c>
    </row>
    <row r="130" spans="2:2" x14ac:dyDescent="0.25">
      <c r="B130" t="s">
        <v>554</v>
      </c>
    </row>
    <row r="131" spans="2:2" x14ac:dyDescent="0.25">
      <c r="B131" t="s">
        <v>555</v>
      </c>
    </row>
    <row r="132" spans="2:2" x14ac:dyDescent="0.25">
      <c r="B132" t="s">
        <v>556</v>
      </c>
    </row>
    <row r="133" spans="2:2" x14ac:dyDescent="0.25">
      <c r="B133" t="s">
        <v>557</v>
      </c>
    </row>
    <row r="134" spans="2:2" x14ac:dyDescent="0.25">
      <c r="B134" t="s">
        <v>558</v>
      </c>
    </row>
    <row r="135" spans="2:2" x14ac:dyDescent="0.25">
      <c r="B135" t="s">
        <v>559</v>
      </c>
    </row>
    <row r="136" spans="2:2" x14ac:dyDescent="0.25">
      <c r="B136" t="s">
        <v>560</v>
      </c>
    </row>
    <row r="137" spans="2:2" x14ac:dyDescent="0.25">
      <c r="B137" t="s">
        <v>561</v>
      </c>
    </row>
    <row r="138" spans="2:2" x14ac:dyDescent="0.25">
      <c r="B138" t="s">
        <v>562</v>
      </c>
    </row>
    <row r="139" spans="2:2" x14ac:dyDescent="0.25">
      <c r="B139" t="s">
        <v>563</v>
      </c>
    </row>
    <row r="140" spans="2:2" x14ac:dyDescent="0.25">
      <c r="B140" t="s">
        <v>564</v>
      </c>
    </row>
    <row r="141" spans="2:2" x14ac:dyDescent="0.25">
      <c r="B141" t="s">
        <v>565</v>
      </c>
    </row>
    <row r="142" spans="2:2" x14ac:dyDescent="0.25">
      <c r="B142" t="s">
        <v>566</v>
      </c>
    </row>
    <row r="143" spans="2:2" x14ac:dyDescent="0.25">
      <c r="B143" t="s">
        <v>567</v>
      </c>
    </row>
    <row r="144" spans="2:2" x14ac:dyDescent="0.25">
      <c r="B144" t="s">
        <v>568</v>
      </c>
    </row>
    <row r="145" spans="2:2" x14ac:dyDescent="0.25">
      <c r="B145" t="s">
        <v>569</v>
      </c>
    </row>
    <row r="146" spans="2:2" x14ac:dyDescent="0.25">
      <c r="B146" t="s">
        <v>570</v>
      </c>
    </row>
    <row r="147" spans="2:2" x14ac:dyDescent="0.25">
      <c r="B147" t="s">
        <v>571</v>
      </c>
    </row>
    <row r="148" spans="2:2" x14ac:dyDescent="0.25">
      <c r="B148" t="s">
        <v>572</v>
      </c>
    </row>
    <row r="149" spans="2:2" x14ac:dyDescent="0.25">
      <c r="B149" t="s">
        <v>573</v>
      </c>
    </row>
    <row r="150" spans="2:2" x14ac:dyDescent="0.25">
      <c r="B150" t="s">
        <v>574</v>
      </c>
    </row>
    <row r="151" spans="2:2" x14ac:dyDescent="0.25">
      <c r="B151" t="s">
        <v>575</v>
      </c>
    </row>
    <row r="152" spans="2:2" x14ac:dyDescent="0.25">
      <c r="B152" t="s">
        <v>576</v>
      </c>
    </row>
    <row r="153" spans="2:2" x14ac:dyDescent="0.25">
      <c r="B153" t="s">
        <v>577</v>
      </c>
    </row>
    <row r="154" spans="2:2" x14ac:dyDescent="0.25">
      <c r="B154" t="s">
        <v>578</v>
      </c>
    </row>
    <row r="155" spans="2:2" x14ac:dyDescent="0.25">
      <c r="B155" t="s">
        <v>579</v>
      </c>
    </row>
    <row r="156" spans="2:2" x14ac:dyDescent="0.25">
      <c r="B156" t="s">
        <v>580</v>
      </c>
    </row>
    <row r="157" spans="2:2" x14ac:dyDescent="0.25">
      <c r="B157" t="s">
        <v>581</v>
      </c>
    </row>
    <row r="158" spans="2:2" x14ac:dyDescent="0.25">
      <c r="B158" t="s">
        <v>582</v>
      </c>
    </row>
    <row r="159" spans="2:2" x14ac:dyDescent="0.25">
      <c r="B159" t="s">
        <v>583</v>
      </c>
    </row>
    <row r="160" spans="2:2" x14ac:dyDescent="0.25">
      <c r="B160" t="s">
        <v>584</v>
      </c>
    </row>
    <row r="161" spans="2:2" x14ac:dyDescent="0.25">
      <c r="B161" t="s">
        <v>585</v>
      </c>
    </row>
    <row r="162" spans="2:2" x14ac:dyDescent="0.25">
      <c r="B162" t="s">
        <v>586</v>
      </c>
    </row>
    <row r="163" spans="2:2" x14ac:dyDescent="0.25">
      <c r="B163" t="s">
        <v>587</v>
      </c>
    </row>
    <row r="164" spans="2:2" x14ac:dyDescent="0.25">
      <c r="B164" t="s">
        <v>588</v>
      </c>
    </row>
    <row r="165" spans="2:2" x14ac:dyDescent="0.25">
      <c r="B165" t="s">
        <v>589</v>
      </c>
    </row>
    <row r="166" spans="2:2" x14ac:dyDescent="0.25">
      <c r="B166" t="s">
        <v>590</v>
      </c>
    </row>
    <row r="167" spans="2:2" x14ac:dyDescent="0.25">
      <c r="B167" t="s">
        <v>591</v>
      </c>
    </row>
    <row r="168" spans="2:2" x14ac:dyDescent="0.25">
      <c r="B168" t="s">
        <v>592</v>
      </c>
    </row>
    <row r="169" spans="2:2" x14ac:dyDescent="0.25">
      <c r="B169" t="s">
        <v>593</v>
      </c>
    </row>
    <row r="170" spans="2:2" x14ac:dyDescent="0.25">
      <c r="B170" t="s">
        <v>594</v>
      </c>
    </row>
    <row r="171" spans="2:2" x14ac:dyDescent="0.25">
      <c r="B171" t="s">
        <v>595</v>
      </c>
    </row>
    <row r="172" spans="2:2" x14ac:dyDescent="0.25">
      <c r="B172" t="s">
        <v>596</v>
      </c>
    </row>
    <row r="173" spans="2:2" x14ac:dyDescent="0.25">
      <c r="B173" t="s">
        <v>597</v>
      </c>
    </row>
    <row r="174" spans="2:2" x14ac:dyDescent="0.25">
      <c r="B174" t="s">
        <v>598</v>
      </c>
    </row>
    <row r="175" spans="2:2" x14ac:dyDescent="0.25">
      <c r="B175" t="s">
        <v>599</v>
      </c>
    </row>
    <row r="176" spans="2:2" x14ac:dyDescent="0.25">
      <c r="B176" t="s">
        <v>600</v>
      </c>
    </row>
    <row r="177" spans="2:2" x14ac:dyDescent="0.25">
      <c r="B177" t="s">
        <v>601</v>
      </c>
    </row>
    <row r="178" spans="2:2" x14ac:dyDescent="0.25">
      <c r="B178" t="s">
        <v>602</v>
      </c>
    </row>
    <row r="179" spans="2:2" x14ac:dyDescent="0.25">
      <c r="B179" t="s">
        <v>603</v>
      </c>
    </row>
    <row r="180" spans="2:2" x14ac:dyDescent="0.25">
      <c r="B180" t="s">
        <v>604</v>
      </c>
    </row>
    <row r="181" spans="2:2" x14ac:dyDescent="0.25">
      <c r="B181" t="s">
        <v>605</v>
      </c>
    </row>
    <row r="182" spans="2:2" x14ac:dyDescent="0.25">
      <c r="B182" t="s">
        <v>606</v>
      </c>
    </row>
    <row r="183" spans="2:2" x14ac:dyDescent="0.25">
      <c r="B183" t="s">
        <v>607</v>
      </c>
    </row>
    <row r="184" spans="2:2" x14ac:dyDescent="0.25">
      <c r="B184" t="s">
        <v>608</v>
      </c>
    </row>
    <row r="185" spans="2:2" x14ac:dyDescent="0.25">
      <c r="B185" t="s">
        <v>609</v>
      </c>
    </row>
    <row r="186" spans="2:2" x14ac:dyDescent="0.25">
      <c r="B186" t="s">
        <v>610</v>
      </c>
    </row>
    <row r="187" spans="2:2" x14ac:dyDescent="0.25">
      <c r="B187" t="s">
        <v>611</v>
      </c>
    </row>
    <row r="188" spans="2:2" x14ac:dyDescent="0.25">
      <c r="B188" t="s">
        <v>612</v>
      </c>
    </row>
    <row r="189" spans="2:2" x14ac:dyDescent="0.25">
      <c r="B189" t="s">
        <v>613</v>
      </c>
    </row>
    <row r="190" spans="2:2" x14ac:dyDescent="0.25">
      <c r="B190" t="s">
        <v>614</v>
      </c>
    </row>
    <row r="191" spans="2:2" x14ac:dyDescent="0.25">
      <c r="B191" t="s">
        <v>615</v>
      </c>
    </row>
    <row r="192" spans="2:2" x14ac:dyDescent="0.25">
      <c r="B192" t="s">
        <v>616</v>
      </c>
    </row>
    <row r="193" spans="2:2" x14ac:dyDescent="0.25">
      <c r="B193" t="s">
        <v>617</v>
      </c>
    </row>
    <row r="194" spans="2:2" x14ac:dyDescent="0.25">
      <c r="B194" t="s">
        <v>618</v>
      </c>
    </row>
    <row r="195" spans="2:2" x14ac:dyDescent="0.25">
      <c r="B195" t="s">
        <v>619</v>
      </c>
    </row>
    <row r="196" spans="2:2" x14ac:dyDescent="0.25">
      <c r="B196" t="s">
        <v>620</v>
      </c>
    </row>
    <row r="197" spans="2:2" x14ac:dyDescent="0.25">
      <c r="B197" t="s">
        <v>621</v>
      </c>
    </row>
    <row r="198" spans="2:2" x14ac:dyDescent="0.25">
      <c r="B198" t="s">
        <v>622</v>
      </c>
    </row>
    <row r="199" spans="2:2" x14ac:dyDescent="0.25">
      <c r="B199" t="s">
        <v>623</v>
      </c>
    </row>
    <row r="200" spans="2:2" x14ac:dyDescent="0.25">
      <c r="B200" t="s">
        <v>624</v>
      </c>
    </row>
    <row r="201" spans="2:2" x14ac:dyDescent="0.25">
      <c r="B201" t="s">
        <v>625</v>
      </c>
    </row>
    <row r="202" spans="2:2" x14ac:dyDescent="0.25">
      <c r="B202" t="s">
        <v>626</v>
      </c>
    </row>
    <row r="203" spans="2:2" x14ac:dyDescent="0.25">
      <c r="B203" t="s">
        <v>627</v>
      </c>
    </row>
    <row r="204" spans="2:2" x14ac:dyDescent="0.25">
      <c r="B204" t="s">
        <v>628</v>
      </c>
    </row>
    <row r="205" spans="2:2" x14ac:dyDescent="0.25">
      <c r="B205" t="s">
        <v>629</v>
      </c>
    </row>
    <row r="206" spans="2:2" x14ac:dyDescent="0.25">
      <c r="B206" t="s">
        <v>630</v>
      </c>
    </row>
    <row r="207" spans="2:2" x14ac:dyDescent="0.25">
      <c r="B207" t="s">
        <v>631</v>
      </c>
    </row>
    <row r="208" spans="2:2" x14ac:dyDescent="0.25">
      <c r="B208" t="s">
        <v>632</v>
      </c>
    </row>
    <row r="209" spans="2:2" x14ac:dyDescent="0.25">
      <c r="B209" t="s">
        <v>633</v>
      </c>
    </row>
    <row r="210" spans="2:2" x14ac:dyDescent="0.25">
      <c r="B210" t="s">
        <v>634</v>
      </c>
    </row>
    <row r="211" spans="2:2" x14ac:dyDescent="0.25">
      <c r="B211" t="s">
        <v>635</v>
      </c>
    </row>
    <row r="212" spans="2:2" x14ac:dyDescent="0.25">
      <c r="B212" t="s">
        <v>636</v>
      </c>
    </row>
    <row r="213" spans="2:2" x14ac:dyDescent="0.25">
      <c r="B213" t="s">
        <v>637</v>
      </c>
    </row>
    <row r="214" spans="2:2" x14ac:dyDescent="0.25">
      <c r="B214" t="s">
        <v>638</v>
      </c>
    </row>
    <row r="215" spans="2:2" x14ac:dyDescent="0.25">
      <c r="B215" t="s">
        <v>639</v>
      </c>
    </row>
    <row r="216" spans="2:2" x14ac:dyDescent="0.25">
      <c r="B216" t="s">
        <v>640</v>
      </c>
    </row>
    <row r="217" spans="2:2" x14ac:dyDescent="0.25">
      <c r="B217" t="s">
        <v>641</v>
      </c>
    </row>
    <row r="218" spans="2:2" x14ac:dyDescent="0.25">
      <c r="B218" t="s">
        <v>642</v>
      </c>
    </row>
    <row r="219" spans="2:2" x14ac:dyDescent="0.25">
      <c r="B219" t="s">
        <v>643</v>
      </c>
    </row>
    <row r="220" spans="2:2" x14ac:dyDescent="0.25">
      <c r="B220" t="s">
        <v>644</v>
      </c>
    </row>
    <row r="221" spans="2:2" x14ac:dyDescent="0.25">
      <c r="B221" t="s">
        <v>645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80"/>
  <sheetViews>
    <sheetView zoomScale="140" zoomScaleNormal="140" workbookViewId="0">
      <selection activeCell="C4" sqref="C4:H4"/>
    </sheetView>
  </sheetViews>
  <sheetFormatPr defaultColWidth="0" defaultRowHeight="12.75" x14ac:dyDescent="0.2"/>
  <cols>
    <col min="1" max="12" width="6.5703125" style="16" customWidth="1"/>
    <col min="13" max="13" width="7.85546875" style="16" customWidth="1"/>
    <col min="14" max="25" width="0" style="16" hidden="1" customWidth="1"/>
    <col min="26" max="16384" width="9.140625" style="16" hidden="1"/>
  </cols>
  <sheetData>
    <row r="1" spans="1:13" x14ac:dyDescent="0.2">
      <c r="A1" s="13" t="s">
        <v>6</v>
      </c>
      <c r="B1" s="14"/>
      <c r="C1" s="14"/>
      <c r="D1" s="14"/>
      <c r="E1" s="14"/>
      <c r="F1" s="14"/>
      <c r="G1" s="15" t="s">
        <v>201</v>
      </c>
      <c r="H1" s="14"/>
      <c r="I1" s="14"/>
      <c r="J1" s="14"/>
      <c r="K1" s="14"/>
      <c r="L1" s="14"/>
      <c r="M1" s="14"/>
    </row>
    <row r="2" spans="1:13" ht="15.75" x14ac:dyDescent="0.25">
      <c r="A2" s="17"/>
      <c r="B2" s="18"/>
      <c r="C2" s="18"/>
      <c r="D2" s="18"/>
      <c r="E2" s="18"/>
      <c r="F2" s="18"/>
      <c r="G2" s="19" t="s">
        <v>952</v>
      </c>
      <c r="H2" s="18"/>
      <c r="I2" s="18"/>
      <c r="J2" s="18"/>
      <c r="K2" s="18"/>
      <c r="L2" s="18"/>
      <c r="M2" s="18"/>
    </row>
    <row r="3" spans="1:13" x14ac:dyDescent="0.2">
      <c r="A3" s="17"/>
      <c r="B3" s="17"/>
      <c r="C3" s="17"/>
      <c r="D3" s="17"/>
      <c r="E3" s="17"/>
      <c r="F3" s="17"/>
      <c r="G3" s="17"/>
      <c r="H3" s="17"/>
      <c r="I3" s="17"/>
      <c r="J3" s="17"/>
      <c r="K3" s="17"/>
      <c r="L3" s="17"/>
      <c r="M3" s="17"/>
    </row>
    <row r="4" spans="1:13" x14ac:dyDescent="0.2">
      <c r="A4" s="20" t="s">
        <v>202</v>
      </c>
      <c r="B4" s="21"/>
      <c r="C4" s="668">
        <f>'Contact Info'!D3</f>
        <v>0</v>
      </c>
      <c r="D4" s="668"/>
      <c r="E4" s="668"/>
      <c r="F4" s="668"/>
      <c r="G4" s="668"/>
      <c r="H4" s="668"/>
      <c r="I4" s="20" t="s">
        <v>4</v>
      </c>
      <c r="J4" s="669">
        <f>'Contact Info'!B3</f>
        <v>0</v>
      </c>
      <c r="K4" s="669"/>
      <c r="L4" s="669"/>
      <c r="M4" s="669"/>
    </row>
    <row r="5" spans="1:13" x14ac:dyDescent="0.2">
      <c r="A5" s="17"/>
      <c r="B5" s="17"/>
      <c r="C5" s="17"/>
      <c r="D5" s="17"/>
      <c r="E5" s="17"/>
      <c r="F5" s="17"/>
      <c r="G5" s="17"/>
      <c r="H5" s="17"/>
      <c r="I5" s="17"/>
      <c r="J5" s="17"/>
      <c r="K5" s="17"/>
      <c r="L5" s="17"/>
      <c r="M5" s="17"/>
    </row>
    <row r="6" spans="1:13" x14ac:dyDescent="0.2">
      <c r="A6" s="22" t="s">
        <v>203</v>
      </c>
      <c r="B6" s="23"/>
      <c r="C6" s="24"/>
      <c r="D6" s="23"/>
      <c r="E6" s="20" t="s">
        <v>204</v>
      </c>
      <c r="F6" s="14"/>
      <c r="G6" s="17"/>
      <c r="H6" s="25"/>
      <c r="I6" s="20" t="s">
        <v>205</v>
      </c>
      <c r="J6" s="14"/>
      <c r="K6" s="243" t="str">
        <f>'BD DB - DO NOT DELETE'!M1</f>
        <v/>
      </c>
      <c r="L6" s="26" t="s">
        <v>206</v>
      </c>
      <c r="M6" s="27" t="str">
        <f>'BD DB - DO NOT DELETE'!O1</f>
        <v/>
      </c>
    </row>
    <row r="7" spans="1:13" x14ac:dyDescent="0.2">
      <c r="A7" s="28"/>
      <c r="B7" s="28"/>
      <c r="C7" s="28"/>
      <c r="D7" s="28"/>
      <c r="E7" s="28"/>
      <c r="F7" s="28"/>
      <c r="G7" s="29" t="s">
        <v>207</v>
      </c>
      <c r="H7" s="28"/>
      <c r="I7" s="28"/>
      <c r="J7" s="28"/>
      <c r="K7" s="28"/>
      <c r="L7" s="28"/>
      <c r="M7" s="28"/>
    </row>
    <row r="8" spans="1:13" s="35" customFormat="1" x14ac:dyDescent="0.2">
      <c r="A8" s="30"/>
      <c r="B8" s="31"/>
      <c r="C8" s="32"/>
      <c r="D8" s="30"/>
      <c r="E8" s="33"/>
      <c r="F8" s="32"/>
      <c r="G8" s="30"/>
      <c r="H8" s="32"/>
      <c r="I8" s="30"/>
      <c r="J8" s="33"/>
      <c r="K8" s="32"/>
      <c r="L8" s="32"/>
      <c r="M8" s="34" t="s">
        <v>208</v>
      </c>
    </row>
    <row r="9" spans="1:13" x14ac:dyDescent="0.2">
      <c r="A9" s="20" t="s">
        <v>209</v>
      </c>
      <c r="B9" s="14"/>
      <c r="C9" s="14"/>
      <c r="D9" s="14"/>
      <c r="E9" s="36"/>
      <c r="F9" s="37" t="s">
        <v>213</v>
      </c>
      <c r="G9" s="15" t="s">
        <v>210</v>
      </c>
      <c r="H9" s="24"/>
      <c r="I9" s="17" t="s">
        <v>1</v>
      </c>
      <c r="J9" s="14" t="s">
        <v>211</v>
      </c>
      <c r="K9" s="14"/>
      <c r="L9" s="38"/>
      <c r="M9" s="39" t="str">
        <f>'BD DB - DO NOT DELETE'!V10</f>
        <v/>
      </c>
    </row>
    <row r="10" spans="1:13" x14ac:dyDescent="0.2">
      <c r="A10" s="17"/>
      <c r="B10" s="17"/>
      <c r="C10" s="17"/>
      <c r="D10" s="40"/>
      <c r="E10" s="41"/>
      <c r="F10" s="40"/>
      <c r="G10" s="40"/>
      <c r="H10" s="40"/>
      <c r="I10" s="40"/>
      <c r="J10" s="41"/>
      <c r="K10" s="42"/>
      <c r="L10" s="43"/>
      <c r="M10" s="44"/>
    </row>
    <row r="11" spans="1:13" x14ac:dyDescent="0.2">
      <c r="A11" s="20" t="s">
        <v>212</v>
      </c>
      <c r="B11" s="14"/>
      <c r="C11" s="14"/>
      <c r="D11" s="14"/>
      <c r="E11" s="36"/>
      <c r="F11" s="37" t="s">
        <v>213</v>
      </c>
      <c r="G11" s="15" t="s">
        <v>210</v>
      </c>
      <c r="H11" s="24"/>
      <c r="I11" s="17" t="s">
        <v>1</v>
      </c>
      <c r="J11" s="14" t="s">
        <v>214</v>
      </c>
      <c r="K11" s="14"/>
      <c r="L11" s="38"/>
      <c r="M11" s="45" t="str">
        <f>IF(E11&gt;1,(C6*0.12),IF(E11&lt;1,""))</f>
        <v/>
      </c>
    </row>
    <row r="12" spans="1:13" x14ac:dyDescent="0.2">
      <c r="A12" s="17"/>
      <c r="B12" s="17"/>
      <c r="C12" s="17"/>
      <c r="D12" s="17"/>
      <c r="E12" s="46"/>
      <c r="F12" s="15"/>
      <c r="G12" s="17"/>
      <c r="H12" s="46"/>
      <c r="I12" s="17"/>
      <c r="J12" s="17"/>
      <c r="K12" s="17"/>
      <c r="L12" s="15"/>
      <c r="M12" s="47"/>
    </row>
    <row r="13" spans="1:13" x14ac:dyDescent="0.2">
      <c r="A13" s="20" t="s">
        <v>215</v>
      </c>
      <c r="B13" s="14"/>
      <c r="C13" s="14"/>
      <c r="D13" s="14"/>
      <c r="E13" s="36"/>
      <c r="F13" s="37" t="s">
        <v>213</v>
      </c>
      <c r="G13" s="15" t="s">
        <v>210</v>
      </c>
      <c r="H13" s="24"/>
      <c r="I13" s="17" t="s">
        <v>1</v>
      </c>
      <c r="J13" s="14" t="s">
        <v>214</v>
      </c>
      <c r="K13" s="14"/>
      <c r="L13" s="38"/>
      <c r="M13" s="45" t="str">
        <f>IF(E13&gt;0,(C6*0.08),IF(E13&lt;1,""))</f>
        <v/>
      </c>
    </row>
    <row r="14" spans="1:13" x14ac:dyDescent="0.2">
      <c r="A14" s="17"/>
      <c r="B14" s="17"/>
      <c r="C14" s="17"/>
      <c r="D14" s="17"/>
      <c r="E14" s="17"/>
      <c r="F14" s="17"/>
      <c r="G14" s="17"/>
      <c r="H14" s="17"/>
      <c r="I14" s="17"/>
      <c r="J14" s="17"/>
      <c r="K14" s="17"/>
      <c r="L14" s="17"/>
      <c r="M14" s="17"/>
    </row>
    <row r="15" spans="1:13" x14ac:dyDescent="0.2">
      <c r="A15" s="48" t="s">
        <v>216</v>
      </c>
      <c r="B15" s="49"/>
      <c r="C15" s="49"/>
      <c r="D15" s="49"/>
      <c r="E15" s="49"/>
      <c r="F15" s="49"/>
      <c r="G15" s="14" t="s">
        <v>217</v>
      </c>
      <c r="H15" s="50"/>
      <c r="I15" s="51"/>
      <c r="J15" s="14" t="s">
        <v>218</v>
      </c>
      <c r="K15" s="50"/>
      <c r="L15" s="51"/>
      <c r="M15" s="22"/>
    </row>
    <row r="16" spans="1:13" x14ac:dyDescent="0.2">
      <c r="A16" s="52" t="s">
        <v>219</v>
      </c>
      <c r="B16" s="53"/>
      <c r="C16" s="53"/>
      <c r="D16" s="53"/>
      <c r="E16" s="53"/>
      <c r="F16" s="53"/>
      <c r="G16" s="53"/>
      <c r="H16" s="53"/>
      <c r="I16" s="53"/>
      <c r="J16" s="53"/>
      <c r="K16" s="53"/>
      <c r="L16" s="53"/>
      <c r="M16" s="53"/>
    </row>
    <row r="17" spans="1:13" x14ac:dyDescent="0.2">
      <c r="A17" s="54"/>
      <c r="B17" s="54"/>
      <c r="C17" s="54"/>
      <c r="D17" s="54"/>
      <c r="E17" s="54"/>
      <c r="F17" s="54"/>
      <c r="G17" s="54"/>
      <c r="H17" s="54"/>
      <c r="I17" s="54"/>
      <c r="J17" s="54"/>
      <c r="K17" s="54"/>
      <c r="L17" s="54"/>
      <c r="M17" s="54"/>
    </row>
    <row r="18" spans="1:13" x14ac:dyDescent="0.2">
      <c r="A18" s="22" t="s">
        <v>220</v>
      </c>
      <c r="B18" s="53"/>
      <c r="C18" s="53"/>
      <c r="D18" s="53"/>
      <c r="E18" s="53"/>
      <c r="F18" s="53"/>
      <c r="G18" s="53"/>
      <c r="H18" s="53"/>
      <c r="I18" s="53"/>
      <c r="J18" s="55" t="s">
        <v>221</v>
      </c>
      <c r="K18" s="53"/>
      <c r="L18" s="53"/>
      <c r="M18" s="56"/>
    </row>
    <row r="19" spans="1:13" ht="31.5" customHeight="1" x14ac:dyDescent="0.2">
      <c r="A19" s="57" t="s">
        <v>222</v>
      </c>
      <c r="B19" s="58" t="s">
        <v>223</v>
      </c>
      <c r="C19" s="58" t="s">
        <v>224</v>
      </c>
      <c r="D19" s="58" t="s">
        <v>225</v>
      </c>
      <c r="E19" s="58" t="s">
        <v>226</v>
      </c>
      <c r="F19" s="58" t="s">
        <v>227</v>
      </c>
      <c r="G19" s="58" t="s">
        <v>228</v>
      </c>
      <c r="H19" s="58" t="s">
        <v>229</v>
      </c>
      <c r="I19" s="17"/>
      <c r="J19" s="59"/>
      <c r="K19" s="60" t="s">
        <v>230</v>
      </c>
      <c r="L19" s="60" t="s">
        <v>231</v>
      </c>
      <c r="M19" s="60" t="s">
        <v>232</v>
      </c>
    </row>
    <row r="20" spans="1:13" x14ac:dyDescent="0.2">
      <c r="A20" s="61"/>
      <c r="B20" s="61"/>
      <c r="C20" s="61"/>
      <c r="D20" s="61"/>
      <c r="E20" s="61"/>
      <c r="F20" s="61"/>
      <c r="G20" s="61"/>
      <c r="H20" s="61"/>
      <c r="I20" s="17"/>
      <c r="J20" s="62" t="s">
        <v>233</v>
      </c>
      <c r="K20" s="63"/>
      <c r="L20" s="64"/>
      <c r="M20" s="64"/>
    </row>
    <row r="21" spans="1:13" x14ac:dyDescent="0.2">
      <c r="A21" s="65" t="s">
        <v>234</v>
      </c>
      <c r="B21" s="65" t="s">
        <v>235</v>
      </c>
      <c r="C21" s="65" t="s">
        <v>236</v>
      </c>
      <c r="D21" s="65" t="s">
        <v>237</v>
      </c>
      <c r="E21" s="65" t="s">
        <v>238</v>
      </c>
      <c r="F21" s="65" t="s">
        <v>239</v>
      </c>
      <c r="G21" s="65" t="s">
        <v>240</v>
      </c>
      <c r="H21" s="66" t="s">
        <v>241</v>
      </c>
      <c r="I21" s="17"/>
      <c r="J21" s="62" t="s">
        <v>242</v>
      </c>
      <c r="K21" s="63"/>
      <c r="L21" s="64"/>
      <c r="M21" s="64"/>
    </row>
    <row r="22" spans="1:13" x14ac:dyDescent="0.2">
      <c r="A22" s="61"/>
      <c r="B22" s="61"/>
      <c r="C22" s="61"/>
      <c r="D22" s="61"/>
      <c r="E22" s="61"/>
      <c r="F22" s="61"/>
      <c r="G22" s="61"/>
      <c r="H22" s="64"/>
      <c r="I22" s="17"/>
      <c r="J22" s="67" t="s">
        <v>243</v>
      </c>
      <c r="K22" s="63"/>
      <c r="L22" s="64"/>
      <c r="M22" s="64"/>
    </row>
    <row r="23" spans="1:13" x14ac:dyDescent="0.2">
      <c r="A23" s="65" t="s">
        <v>244</v>
      </c>
      <c r="B23" s="65" t="s">
        <v>245</v>
      </c>
      <c r="C23" s="65" t="s">
        <v>246</v>
      </c>
      <c r="D23" s="65" t="s">
        <v>247</v>
      </c>
      <c r="E23" s="65" t="s">
        <v>248</v>
      </c>
      <c r="F23" s="65" t="s">
        <v>249</v>
      </c>
      <c r="G23" s="65" t="s">
        <v>250</v>
      </c>
      <c r="H23" s="68" t="s">
        <v>251</v>
      </c>
      <c r="I23" s="17"/>
      <c r="J23" s="67" t="s">
        <v>252</v>
      </c>
      <c r="K23" s="63"/>
      <c r="L23" s="64"/>
      <c r="M23" s="64"/>
    </row>
    <row r="24" spans="1:13" x14ac:dyDescent="0.2">
      <c r="A24" s="64"/>
      <c r="B24" s="64"/>
      <c r="C24" s="64"/>
      <c r="D24" s="64"/>
      <c r="E24" s="64"/>
      <c r="F24" s="64"/>
      <c r="G24" s="64"/>
      <c r="H24" s="69">
        <f>SUM(A20:H20,A22:H22,A24:G24)</f>
        <v>0</v>
      </c>
      <c r="I24" s="17"/>
      <c r="J24" s="70" t="s">
        <v>253</v>
      </c>
      <c r="K24" s="71"/>
      <c r="L24" s="72"/>
      <c r="M24" s="73"/>
    </row>
    <row r="25" spans="1:13" x14ac:dyDescent="0.2">
      <c r="A25" s="17"/>
      <c r="B25" s="17"/>
      <c r="C25" s="17"/>
      <c r="D25" s="17"/>
      <c r="E25" s="17"/>
      <c r="F25" s="17"/>
      <c r="G25" s="17"/>
      <c r="H25" s="74"/>
      <c r="I25" s="17"/>
      <c r="J25" s="75" t="s">
        <v>254</v>
      </c>
      <c r="K25" s="76"/>
      <c r="L25" s="72"/>
      <c r="M25" s="77"/>
    </row>
    <row r="26" spans="1:13" ht="25.35" customHeight="1" x14ac:dyDescent="0.2">
      <c r="A26" s="17"/>
      <c r="B26" s="17"/>
      <c r="C26" s="17"/>
      <c r="D26" s="17"/>
      <c r="E26" s="17"/>
      <c r="F26" s="17"/>
      <c r="G26" s="17"/>
      <c r="H26" s="74"/>
      <c r="I26" s="17"/>
      <c r="J26" s="670" t="s">
        <v>255</v>
      </c>
      <c r="K26" s="671"/>
      <c r="L26" s="72"/>
      <c r="M26" s="78"/>
    </row>
    <row r="27" spans="1:13" x14ac:dyDescent="0.2">
      <c r="A27" s="28"/>
      <c r="B27" s="28"/>
      <c r="C27" s="28"/>
      <c r="D27" s="28"/>
      <c r="E27" s="28"/>
      <c r="F27" s="28"/>
      <c r="G27" s="29" t="s">
        <v>256</v>
      </c>
      <c r="H27" s="28"/>
      <c r="I27" s="28"/>
      <c r="J27" s="28"/>
      <c r="K27" s="28"/>
      <c r="L27" s="28"/>
      <c r="M27" s="28"/>
    </row>
    <row r="28" spans="1:13" ht="12.75" customHeight="1" x14ac:dyDescent="0.2">
      <c r="A28" s="17"/>
      <c r="B28" s="17"/>
      <c r="C28" s="17"/>
      <c r="D28" s="17"/>
      <c r="E28" s="17"/>
      <c r="F28" s="17"/>
      <c r="G28" s="17"/>
      <c r="H28" s="17"/>
      <c r="I28" s="17"/>
      <c r="J28" s="17"/>
      <c r="K28" s="17"/>
      <c r="L28" s="15"/>
      <c r="M28" s="79" t="s">
        <v>257</v>
      </c>
    </row>
    <row r="29" spans="1:13" x14ac:dyDescent="0.2">
      <c r="A29" s="20" t="s">
        <v>258</v>
      </c>
      <c r="B29" s="14"/>
      <c r="C29" s="14"/>
      <c r="D29" s="14"/>
      <c r="E29" s="36">
        <v>0</v>
      </c>
      <c r="F29" s="37" t="s">
        <v>213</v>
      </c>
      <c r="G29" s="15" t="s">
        <v>210</v>
      </c>
      <c r="H29" s="24"/>
      <c r="I29" s="17" t="s">
        <v>1</v>
      </c>
      <c r="J29" s="14" t="s">
        <v>211</v>
      </c>
      <c r="K29" s="14"/>
      <c r="L29" s="38"/>
      <c r="M29" s="80" t="str">
        <f>IF(E9&gt;1,(E9-E29)/E9,"")</f>
        <v/>
      </c>
    </row>
    <row r="30" spans="1:13" x14ac:dyDescent="0.2">
      <c r="A30" s="17"/>
      <c r="B30" s="17"/>
      <c r="C30" s="17"/>
      <c r="D30" s="17"/>
      <c r="E30" s="46"/>
      <c r="F30" s="15"/>
      <c r="G30" s="17"/>
      <c r="H30" s="46"/>
      <c r="I30" s="17"/>
      <c r="J30" s="17"/>
      <c r="K30" s="17"/>
      <c r="L30" s="15"/>
      <c r="M30" s="81"/>
    </row>
    <row r="31" spans="1:13" x14ac:dyDescent="0.2">
      <c r="A31" s="20" t="s">
        <v>259</v>
      </c>
      <c r="B31" s="14"/>
      <c r="C31" s="14"/>
      <c r="D31" s="14"/>
      <c r="E31" s="36">
        <v>0</v>
      </c>
      <c r="F31" s="37" t="s">
        <v>213</v>
      </c>
      <c r="G31" s="15" t="s">
        <v>210</v>
      </c>
      <c r="H31" s="24"/>
      <c r="I31" s="17" t="s">
        <v>1</v>
      </c>
      <c r="J31" s="14" t="s">
        <v>214</v>
      </c>
      <c r="K31" s="14"/>
      <c r="L31" s="38"/>
      <c r="M31" s="80" t="str">
        <f>IF(E11&gt;1,(E11-E31)/E11,"")</f>
        <v/>
      </c>
    </row>
    <row r="32" spans="1:13" x14ac:dyDescent="0.2">
      <c r="A32" s="17"/>
      <c r="B32" s="17"/>
      <c r="C32" s="17"/>
      <c r="D32" s="17"/>
      <c r="E32" s="46"/>
      <c r="F32" s="15"/>
      <c r="G32" s="17"/>
      <c r="H32" s="46"/>
      <c r="I32" s="17"/>
      <c r="J32" s="17"/>
      <c r="K32" s="17"/>
      <c r="L32" s="15"/>
      <c r="M32" s="81"/>
    </row>
    <row r="33" spans="1:13" x14ac:dyDescent="0.2">
      <c r="A33" s="20" t="s">
        <v>260</v>
      </c>
      <c r="B33" s="14"/>
      <c r="C33" s="14"/>
      <c r="D33" s="14"/>
      <c r="E33" s="36">
        <v>0</v>
      </c>
      <c r="F33" s="37" t="s">
        <v>213</v>
      </c>
      <c r="G33" s="15" t="s">
        <v>210</v>
      </c>
      <c r="H33" s="24"/>
      <c r="I33" s="17" t="s">
        <v>1</v>
      </c>
      <c r="J33" s="14" t="s">
        <v>214</v>
      </c>
      <c r="K33" s="14"/>
      <c r="L33" s="38"/>
      <c r="M33" s="80" t="str">
        <f>IF(E13&gt;1,(E13-E33)/E13,"")</f>
        <v/>
      </c>
    </row>
    <row r="34" spans="1:13" x14ac:dyDescent="0.2">
      <c r="A34" s="17"/>
      <c r="B34" s="17"/>
      <c r="C34" s="17"/>
      <c r="D34" s="17"/>
      <c r="E34" s="17"/>
      <c r="F34" s="17"/>
      <c r="G34" s="17"/>
      <c r="H34" s="17"/>
      <c r="I34" s="17"/>
      <c r="J34" s="17"/>
      <c r="K34" s="17"/>
      <c r="L34" s="17"/>
      <c r="M34" s="17"/>
    </row>
    <row r="35" spans="1:13" x14ac:dyDescent="0.2">
      <c r="A35" s="48" t="s">
        <v>261</v>
      </c>
      <c r="B35" s="49"/>
      <c r="C35" s="49"/>
      <c r="D35" s="49"/>
      <c r="E35" s="49"/>
      <c r="F35" s="49"/>
      <c r="G35" s="14" t="s">
        <v>217</v>
      </c>
      <c r="H35" s="50"/>
      <c r="I35" s="51"/>
      <c r="J35" s="14" t="s">
        <v>218</v>
      </c>
      <c r="K35" s="50"/>
      <c r="L35" s="51"/>
      <c r="M35" s="22"/>
    </row>
    <row r="36" spans="1:13" x14ac:dyDescent="0.2">
      <c r="A36" s="54"/>
      <c r="B36" s="54"/>
      <c r="C36" s="54"/>
      <c r="D36" s="54"/>
      <c r="E36" s="54"/>
      <c r="F36" s="54"/>
      <c r="G36" s="54"/>
      <c r="H36" s="54"/>
      <c r="I36" s="54"/>
      <c r="J36" s="54"/>
      <c r="K36" s="54"/>
      <c r="L36" s="54"/>
      <c r="M36" s="54"/>
    </row>
    <row r="37" spans="1:13" x14ac:dyDescent="0.2">
      <c r="A37" s="22" t="s">
        <v>262</v>
      </c>
      <c r="B37" s="53"/>
      <c r="C37" s="53"/>
      <c r="D37" s="53"/>
      <c r="E37" s="53"/>
      <c r="F37" s="53"/>
      <c r="G37" s="53"/>
      <c r="H37" s="53"/>
      <c r="I37" s="53"/>
      <c r="J37" s="22" t="s">
        <v>263</v>
      </c>
      <c r="K37" s="53"/>
      <c r="L37" s="53"/>
      <c r="M37" s="56"/>
    </row>
    <row r="38" spans="1:13" ht="25.5" x14ac:dyDescent="0.2">
      <c r="A38" s="58" t="str">
        <f>A19</f>
        <v>Return</v>
      </c>
      <c r="B38" s="58" t="str">
        <f t="shared" ref="B38:H38" si="0">B19</f>
        <v>Reg 1</v>
      </c>
      <c r="C38" s="58" t="str">
        <f t="shared" si="0"/>
        <v>Reg 2</v>
      </c>
      <c r="D38" s="58" t="str">
        <f t="shared" si="0"/>
        <v>Reg 3</v>
      </c>
      <c r="E38" s="58" t="str">
        <f t="shared" si="0"/>
        <v>Reg 4</v>
      </c>
      <c r="F38" s="58" t="str">
        <f t="shared" si="0"/>
        <v>Reg 5</v>
      </c>
      <c r="G38" s="58" t="str">
        <f t="shared" si="0"/>
        <v>Reg 6</v>
      </c>
      <c r="H38" s="58" t="str">
        <f t="shared" si="0"/>
        <v>Reg 7</v>
      </c>
      <c r="I38" s="17"/>
      <c r="J38" s="59"/>
      <c r="K38" s="82" t="s">
        <v>230</v>
      </c>
      <c r="L38" s="82" t="s">
        <v>231</v>
      </c>
      <c r="M38" s="83" t="s">
        <v>232</v>
      </c>
    </row>
    <row r="39" spans="1:13" x14ac:dyDescent="0.2">
      <c r="A39" s="61"/>
      <c r="B39" s="61"/>
      <c r="C39" s="61"/>
      <c r="D39" s="61"/>
      <c r="E39" s="61"/>
      <c r="F39" s="61"/>
      <c r="G39" s="61"/>
      <c r="H39" s="61"/>
      <c r="I39" s="17"/>
      <c r="J39" s="65" t="str">
        <f>J20</f>
        <v>Kitchen</v>
      </c>
      <c r="K39" s="63"/>
      <c r="L39" s="64"/>
      <c r="M39" s="64"/>
    </row>
    <row r="40" spans="1:13" x14ac:dyDescent="0.2">
      <c r="A40" s="58" t="str">
        <f>A21</f>
        <v>Reg 8</v>
      </c>
      <c r="B40" s="58" t="str">
        <f t="shared" ref="B40:H40" si="1">B21</f>
        <v>Reg 9</v>
      </c>
      <c r="C40" s="58" t="str">
        <f t="shared" si="1"/>
        <v>Reg 10</v>
      </c>
      <c r="D40" s="58" t="str">
        <f t="shared" si="1"/>
        <v>Reg 11</v>
      </c>
      <c r="E40" s="58" t="str">
        <f t="shared" si="1"/>
        <v>Reg 12</v>
      </c>
      <c r="F40" s="58" t="str">
        <f t="shared" si="1"/>
        <v>Reg 13</v>
      </c>
      <c r="G40" s="58" t="str">
        <f t="shared" si="1"/>
        <v>Reg 14</v>
      </c>
      <c r="H40" s="58" t="str">
        <f t="shared" si="1"/>
        <v>Reg15</v>
      </c>
      <c r="I40" s="17"/>
      <c r="J40" s="65" t="str">
        <f>J21</f>
        <v>Bath1</v>
      </c>
      <c r="K40" s="63"/>
      <c r="L40" s="64"/>
      <c r="M40" s="64"/>
    </row>
    <row r="41" spans="1:13" x14ac:dyDescent="0.2">
      <c r="A41" s="61"/>
      <c r="B41" s="61"/>
      <c r="C41" s="61"/>
      <c r="D41" s="61"/>
      <c r="E41" s="61"/>
      <c r="F41" s="61"/>
      <c r="G41" s="61"/>
      <c r="H41" s="64"/>
      <c r="I41" s="17"/>
      <c r="J41" s="84" t="str">
        <f>J22</f>
        <v>Bath2</v>
      </c>
      <c r="K41" s="63"/>
      <c r="L41" s="64"/>
      <c r="M41" s="64"/>
    </row>
    <row r="42" spans="1:13" x14ac:dyDescent="0.2">
      <c r="A42" s="58" t="str">
        <f>A23</f>
        <v>Reg 16</v>
      </c>
      <c r="B42" s="58" t="str">
        <f t="shared" ref="B42:G42" si="2">B23</f>
        <v>Reg 17</v>
      </c>
      <c r="C42" s="58" t="str">
        <f t="shared" si="2"/>
        <v>Reg 18</v>
      </c>
      <c r="D42" s="58" t="str">
        <f t="shared" si="2"/>
        <v>Reg 19</v>
      </c>
      <c r="E42" s="58" t="str">
        <f t="shared" si="2"/>
        <v>Reg 20</v>
      </c>
      <c r="F42" s="58" t="str">
        <f t="shared" si="2"/>
        <v>Reg 21</v>
      </c>
      <c r="G42" s="58" t="str">
        <f t="shared" si="2"/>
        <v>Reg 22</v>
      </c>
      <c r="H42" s="68" t="s">
        <v>251</v>
      </c>
      <c r="I42" s="17"/>
      <c r="J42" s="84" t="str">
        <f>J23</f>
        <v>Utility</v>
      </c>
      <c r="K42" s="63"/>
      <c r="L42" s="64"/>
      <c r="M42" s="64"/>
    </row>
    <row r="43" spans="1:13" x14ac:dyDescent="0.2">
      <c r="A43" s="64"/>
      <c r="B43" s="64"/>
      <c r="C43" s="64"/>
      <c r="D43" s="64"/>
      <c r="E43" s="64"/>
      <c r="F43" s="64"/>
      <c r="G43" s="64"/>
      <c r="H43" s="85">
        <f>SUM(A39:H39,A41:H41,A43:G43)</f>
        <v>0</v>
      </c>
      <c r="I43" s="17"/>
      <c r="J43" s="84" t="s">
        <v>264</v>
      </c>
      <c r="K43" s="63"/>
      <c r="L43" s="64"/>
      <c r="M43" s="64"/>
    </row>
    <row r="44" spans="1:13" x14ac:dyDescent="0.2">
      <c r="A44" s="672" t="s">
        <v>265</v>
      </c>
      <c r="B44" s="673"/>
      <c r="C44" s="673"/>
      <c r="D44" s="673"/>
      <c r="E44" s="674"/>
      <c r="F44" s="86" t="str">
        <f>IF(A39&gt;0.1,(H24-H43)/H24,"")</f>
        <v/>
      </c>
      <c r="G44" s="42"/>
      <c r="H44" s="74"/>
      <c r="I44" s="87"/>
      <c r="J44" s="87"/>
      <c r="K44" s="87"/>
      <c r="L44" s="87"/>
      <c r="M44" s="87"/>
    </row>
    <row r="45" spans="1:13" x14ac:dyDescent="0.2">
      <c r="A45" s="88"/>
      <c r="B45" s="88"/>
      <c r="C45" s="88"/>
      <c r="D45" s="88"/>
      <c r="E45" s="88"/>
      <c r="F45" s="89"/>
      <c r="G45" s="42"/>
      <c r="H45" s="74"/>
      <c r="I45" s="87"/>
      <c r="J45" s="87"/>
      <c r="K45" s="87"/>
      <c r="L45" s="87"/>
      <c r="M45" s="87"/>
    </row>
    <row r="46" spans="1:13" x14ac:dyDescent="0.2">
      <c r="A46" s="14" t="s">
        <v>266</v>
      </c>
      <c r="B46" s="14"/>
      <c r="C46" s="14"/>
      <c r="D46" s="14"/>
      <c r="E46" s="14"/>
      <c r="F46" s="14"/>
      <c r="G46" s="14"/>
      <c r="H46" s="14"/>
      <c r="I46" s="663" t="str">
        <f>IF((E29&gt;M9),"NOT Met",IF((E29&lt;M9),"Met Target",""))</f>
        <v>Met Target</v>
      </c>
      <c r="J46" s="664"/>
      <c r="K46" s="14"/>
      <c r="L46" s="17"/>
      <c r="M46" s="74"/>
    </row>
    <row r="47" spans="1:13" x14ac:dyDescent="0.2">
      <c r="A47" s="90" t="s">
        <v>267</v>
      </c>
      <c r="B47" s="91"/>
      <c r="C47" s="91"/>
      <c r="D47" s="91"/>
      <c r="E47" s="91"/>
      <c r="F47" s="91"/>
      <c r="G47" s="91"/>
      <c r="H47" s="91"/>
      <c r="I47" s="91"/>
      <c r="J47" s="91"/>
      <c r="K47" s="91"/>
      <c r="L47" s="91"/>
      <c r="M47" s="91"/>
    </row>
    <row r="48" spans="1:13" x14ac:dyDescent="0.2">
      <c r="A48" s="14" t="s">
        <v>268</v>
      </c>
      <c r="B48" s="14"/>
      <c r="C48" s="14"/>
      <c r="D48" s="14"/>
      <c r="E48" s="14"/>
      <c r="F48" s="14"/>
      <c r="G48" s="14"/>
      <c r="H48" s="14"/>
      <c r="I48" s="663" t="str">
        <f>IF((E31&gt;M11),"NOT Met",IF((E31&lt;M11),"Met Target",""))</f>
        <v>Met Target</v>
      </c>
      <c r="J48" s="664"/>
      <c r="K48" s="14"/>
      <c r="L48" s="14"/>
      <c r="M48" s="74"/>
    </row>
    <row r="49" spans="1:13" x14ac:dyDescent="0.2">
      <c r="A49" s="92" t="s">
        <v>269</v>
      </c>
      <c r="B49" s="92"/>
      <c r="C49" s="92"/>
      <c r="D49" s="92"/>
      <c r="E49" s="92"/>
      <c r="F49" s="92"/>
      <c r="G49" s="92"/>
      <c r="H49" s="92"/>
      <c r="I49" s="663" t="str">
        <f>IF((E33&gt;M13),"NOT Met",IF((E33&lt;M13),"Met Target",""))</f>
        <v>Met Target</v>
      </c>
      <c r="J49" s="664"/>
      <c r="K49" s="92"/>
      <c r="L49" s="92"/>
      <c r="M49" s="74"/>
    </row>
    <row r="50" spans="1:13" x14ac:dyDescent="0.2">
      <c r="A50" s="90" t="s">
        <v>270</v>
      </c>
      <c r="B50" s="91"/>
      <c r="C50" s="91"/>
      <c r="D50" s="91"/>
      <c r="E50" s="91"/>
      <c r="F50" s="91"/>
      <c r="G50" s="91"/>
      <c r="H50" s="91"/>
      <c r="I50" s="91"/>
      <c r="J50" s="91"/>
      <c r="K50" s="91"/>
      <c r="L50" s="91"/>
      <c r="M50" s="91"/>
    </row>
    <row r="51" spans="1:13" x14ac:dyDescent="0.2">
      <c r="A51" s="92" t="s">
        <v>271</v>
      </c>
      <c r="B51" s="17"/>
      <c r="C51" s="17"/>
      <c r="D51" s="17"/>
      <c r="E51" s="17"/>
      <c r="F51" s="17"/>
      <c r="G51" s="17"/>
      <c r="H51" s="17"/>
      <c r="I51" s="17"/>
      <c r="J51" s="17"/>
      <c r="K51" s="17"/>
      <c r="L51" s="17"/>
      <c r="M51" s="17"/>
    </row>
    <row r="52" spans="1:13" x14ac:dyDescent="0.2">
      <c r="A52" s="17"/>
      <c r="B52" s="17" t="s">
        <v>272</v>
      </c>
      <c r="C52" s="17"/>
      <c r="D52" s="17"/>
      <c r="E52" s="42"/>
      <c r="F52" s="17"/>
      <c r="G52" s="17"/>
      <c r="H52" s="17"/>
      <c r="I52" s="665"/>
      <c r="J52" s="666"/>
      <c r="K52" s="17"/>
      <c r="L52" s="17"/>
      <c r="M52" s="17"/>
    </row>
    <row r="53" spans="1:13" x14ac:dyDescent="0.2">
      <c r="A53" s="20" t="s">
        <v>273</v>
      </c>
      <c r="B53" s="20"/>
      <c r="C53" s="20"/>
      <c r="D53" s="20"/>
      <c r="E53" s="20"/>
      <c r="F53" s="20"/>
      <c r="G53" s="20"/>
      <c r="H53" s="20"/>
      <c r="I53" s="20"/>
      <c r="J53" s="20"/>
      <c r="K53" s="20"/>
      <c r="L53" s="20"/>
      <c r="M53" s="20"/>
    </row>
    <row r="54" spans="1:13" x14ac:dyDescent="0.2">
      <c r="A54" s="93"/>
      <c r="B54" s="93"/>
      <c r="C54" s="74"/>
      <c r="D54" s="74"/>
      <c r="E54" s="17"/>
      <c r="F54" s="17"/>
      <c r="G54" s="17"/>
      <c r="H54" s="17"/>
      <c r="I54" s="17"/>
      <c r="J54" s="17"/>
      <c r="K54" s="17"/>
      <c r="L54" s="17"/>
      <c r="M54" s="17"/>
    </row>
    <row r="55" spans="1:13" x14ac:dyDescent="0.2">
      <c r="A55" s="94"/>
      <c r="B55" s="94"/>
      <c r="C55" s="94"/>
      <c r="D55" s="94"/>
      <c r="E55" s="94"/>
      <c r="F55" s="94"/>
      <c r="G55" s="94"/>
      <c r="H55" s="94"/>
      <c r="I55" s="94"/>
      <c r="J55" s="95"/>
      <c r="K55" s="95"/>
      <c r="L55" s="667"/>
      <c r="M55" s="667"/>
    </row>
    <row r="56" spans="1:13" x14ac:dyDescent="0.2">
      <c r="A56" s="96" t="s">
        <v>274</v>
      </c>
      <c r="B56" s="17"/>
      <c r="C56" s="96"/>
      <c r="D56" s="96"/>
      <c r="E56" s="96"/>
      <c r="F56" s="96"/>
      <c r="G56" s="96"/>
      <c r="H56" s="96"/>
      <c r="I56" s="96"/>
      <c r="J56" s="96"/>
      <c r="K56" s="96"/>
      <c r="L56" s="96" t="s">
        <v>275</v>
      </c>
      <c r="M56" s="96"/>
    </row>
    <row r="57" spans="1:13" x14ac:dyDescent="0.2">
      <c r="A57" s="42"/>
      <c r="B57" s="42"/>
      <c r="C57" s="42"/>
      <c r="D57" s="42"/>
      <c r="E57" s="42"/>
      <c r="F57" s="42"/>
      <c r="G57" s="42"/>
      <c r="H57" s="42"/>
      <c r="I57" s="42"/>
      <c r="J57" s="42"/>
      <c r="K57" s="42"/>
      <c r="L57" s="42"/>
      <c r="M57" s="42"/>
    </row>
    <row r="58" spans="1:13" x14ac:dyDescent="0.2">
      <c r="A58" s="42"/>
      <c r="B58" s="42"/>
      <c r="C58" s="42"/>
      <c r="D58" s="42"/>
      <c r="E58" s="42"/>
      <c r="F58" s="42"/>
      <c r="G58" s="42"/>
      <c r="H58" s="42"/>
      <c r="I58" s="42"/>
      <c r="J58" s="42"/>
      <c r="K58" s="42"/>
      <c r="L58" s="42"/>
      <c r="M58" s="42"/>
    </row>
    <row r="59" spans="1:13" x14ac:dyDescent="0.2">
      <c r="A59" s="42"/>
      <c r="B59" s="42"/>
      <c r="C59" s="42"/>
      <c r="D59" s="42"/>
      <c r="E59" s="42"/>
      <c r="F59" s="42"/>
      <c r="G59" s="42"/>
      <c r="H59" s="42"/>
      <c r="I59" s="42"/>
      <c r="J59" s="42"/>
      <c r="K59" s="42"/>
      <c r="L59" s="42"/>
      <c r="M59" s="42"/>
    </row>
    <row r="60" spans="1:13" x14ac:dyDescent="0.2">
      <c r="A60" s="42"/>
      <c r="B60" s="42"/>
      <c r="C60" s="42"/>
      <c r="D60" s="42"/>
      <c r="E60" s="42"/>
      <c r="F60" s="42"/>
      <c r="G60" s="42"/>
      <c r="H60" s="42"/>
      <c r="I60" s="42"/>
      <c r="J60" s="42"/>
      <c r="K60" s="42"/>
      <c r="L60" s="42"/>
      <c r="M60" s="42"/>
    </row>
    <row r="61" spans="1:13" x14ac:dyDescent="0.2">
      <c r="A61" s="42"/>
      <c r="B61" s="42"/>
      <c r="C61" s="42"/>
      <c r="D61" s="42"/>
      <c r="E61" s="42"/>
      <c r="F61" s="42"/>
      <c r="G61" s="42"/>
      <c r="H61" s="42"/>
      <c r="I61" s="42"/>
      <c r="J61" s="42"/>
      <c r="K61" s="42"/>
      <c r="L61" s="42"/>
      <c r="M61" s="42"/>
    </row>
    <row r="62" spans="1:13" x14ac:dyDescent="0.2">
      <c r="A62" s="42"/>
      <c r="B62" s="42"/>
      <c r="C62" s="42"/>
      <c r="D62" s="42"/>
      <c r="E62" s="42"/>
      <c r="F62" s="42"/>
      <c r="G62" s="42"/>
      <c r="H62" s="42"/>
      <c r="I62" s="42"/>
      <c r="J62" s="42"/>
      <c r="K62" s="42"/>
      <c r="L62" s="42"/>
      <c r="M62" s="42"/>
    </row>
    <row r="63" spans="1:13" x14ac:dyDescent="0.2">
      <c r="A63" s="42"/>
      <c r="B63" s="42"/>
      <c r="C63" s="42"/>
      <c r="D63" s="42"/>
      <c r="E63" s="42"/>
      <c r="F63" s="42"/>
      <c r="G63" s="42"/>
      <c r="H63" s="42"/>
      <c r="I63" s="42"/>
      <c r="J63" s="42"/>
      <c r="K63" s="42"/>
      <c r="L63" s="42"/>
      <c r="M63" s="42"/>
    </row>
    <row r="64" spans="1:13" x14ac:dyDescent="0.2">
      <c r="A64" s="42"/>
      <c r="B64" s="42"/>
      <c r="C64" s="42"/>
      <c r="D64" s="42"/>
      <c r="E64" s="42"/>
      <c r="F64" s="42"/>
      <c r="G64" s="42"/>
      <c r="H64" s="42"/>
      <c r="I64" s="42"/>
      <c r="J64" s="42"/>
      <c r="K64" s="42"/>
      <c r="L64" s="42"/>
      <c r="M64" s="42"/>
    </row>
    <row r="65" spans="1:13" x14ac:dyDescent="0.2">
      <c r="A65" s="42"/>
      <c r="B65" s="42"/>
      <c r="C65" s="42"/>
      <c r="D65" s="42"/>
      <c r="E65" s="42"/>
      <c r="F65" s="42"/>
      <c r="G65" s="42"/>
      <c r="H65" s="42"/>
      <c r="I65" s="42"/>
      <c r="J65" s="42"/>
      <c r="K65" s="42"/>
      <c r="L65" s="42"/>
      <c r="M65" s="42"/>
    </row>
    <row r="66" spans="1:13" x14ac:dyDescent="0.2">
      <c r="A66" s="42"/>
      <c r="B66" s="42"/>
      <c r="C66" s="42"/>
      <c r="D66" s="42"/>
      <c r="E66" s="42"/>
      <c r="F66" s="42"/>
      <c r="G66" s="42"/>
      <c r="H66" s="42"/>
      <c r="I66" s="42"/>
      <c r="J66" s="42"/>
      <c r="K66" s="42"/>
      <c r="L66" s="42"/>
      <c r="M66" s="42"/>
    </row>
    <row r="67" spans="1:13" x14ac:dyDescent="0.2">
      <c r="A67" s="42"/>
      <c r="B67" s="42"/>
      <c r="C67" s="42"/>
      <c r="D67" s="42"/>
      <c r="E67" s="42"/>
      <c r="F67" s="42"/>
      <c r="G67" s="42"/>
      <c r="H67" s="42"/>
      <c r="I67" s="42"/>
      <c r="J67" s="42"/>
      <c r="K67" s="42"/>
      <c r="L67" s="42"/>
      <c r="M67" s="42"/>
    </row>
    <row r="68" spans="1:13" x14ac:dyDescent="0.2">
      <c r="A68" s="42"/>
      <c r="B68" s="42"/>
      <c r="C68" s="42"/>
      <c r="D68" s="42"/>
      <c r="E68" s="42"/>
      <c r="F68" s="42"/>
      <c r="G68" s="42"/>
      <c r="H68" s="42"/>
      <c r="I68" s="42"/>
      <c r="J68" s="42"/>
      <c r="K68" s="42"/>
      <c r="L68" s="42"/>
      <c r="M68" s="42"/>
    </row>
    <row r="69" spans="1:13" x14ac:dyDescent="0.2">
      <c r="A69" s="42"/>
      <c r="B69" s="42"/>
      <c r="C69" s="42"/>
      <c r="D69" s="42"/>
      <c r="E69" s="42"/>
      <c r="F69" s="42"/>
      <c r="G69" s="42"/>
      <c r="H69" s="42"/>
      <c r="I69" s="42"/>
      <c r="J69" s="42"/>
      <c r="K69" s="42"/>
      <c r="L69" s="42"/>
      <c r="M69" s="42"/>
    </row>
    <row r="70" spans="1:13" x14ac:dyDescent="0.2">
      <c r="A70" s="42"/>
      <c r="B70" s="42"/>
      <c r="C70" s="42"/>
      <c r="D70" s="42"/>
      <c r="E70" s="42"/>
      <c r="F70" s="42"/>
      <c r="G70" s="42"/>
      <c r="H70" s="42"/>
      <c r="I70" s="42"/>
      <c r="J70" s="42"/>
      <c r="K70" s="42"/>
      <c r="L70" s="42"/>
      <c r="M70" s="42"/>
    </row>
    <row r="71" spans="1:13" x14ac:dyDescent="0.2">
      <c r="A71" s="42"/>
      <c r="B71" s="42"/>
      <c r="C71" s="42"/>
      <c r="D71" s="42"/>
      <c r="E71" s="42"/>
      <c r="F71" s="42"/>
      <c r="G71" s="42"/>
      <c r="H71" s="42"/>
      <c r="I71" s="42"/>
      <c r="J71" s="42"/>
      <c r="K71" s="42"/>
      <c r="L71" s="42"/>
      <c r="M71" s="42"/>
    </row>
    <row r="72" spans="1:13" x14ac:dyDescent="0.2">
      <c r="A72" s="42"/>
      <c r="B72" s="42"/>
      <c r="C72" s="42"/>
      <c r="D72" s="42"/>
      <c r="E72" s="42"/>
      <c r="F72" s="42"/>
      <c r="G72" s="42"/>
      <c r="H72" s="42"/>
      <c r="I72" s="42"/>
      <c r="J72" s="42"/>
      <c r="K72" s="42"/>
      <c r="L72" s="42"/>
      <c r="M72" s="42"/>
    </row>
    <row r="73" spans="1:13" x14ac:dyDescent="0.2">
      <c r="A73" s="42"/>
      <c r="B73" s="42"/>
      <c r="C73" s="42"/>
      <c r="D73" s="42"/>
      <c r="E73" s="42"/>
      <c r="F73" s="42"/>
      <c r="G73" s="42"/>
      <c r="H73" s="42"/>
      <c r="I73" s="42"/>
      <c r="J73" s="42"/>
      <c r="K73" s="42"/>
      <c r="L73" s="42"/>
      <c r="M73" s="42"/>
    </row>
    <row r="74" spans="1:13" x14ac:dyDescent="0.2">
      <c r="A74" s="42"/>
      <c r="B74" s="42"/>
      <c r="C74" s="42"/>
      <c r="D74" s="42"/>
      <c r="E74" s="42"/>
      <c r="F74" s="42"/>
      <c r="G74" s="42"/>
      <c r="H74" s="42"/>
      <c r="I74" s="42"/>
      <c r="J74" s="42"/>
      <c r="K74" s="42"/>
      <c r="L74" s="42"/>
      <c r="M74" s="42"/>
    </row>
    <row r="75" spans="1:13" x14ac:dyDescent="0.2">
      <c r="A75" s="42"/>
      <c r="B75" s="42"/>
      <c r="C75" s="42"/>
      <c r="D75" s="42"/>
      <c r="E75" s="42"/>
      <c r="F75" s="42"/>
      <c r="G75" s="42"/>
      <c r="H75" s="42"/>
      <c r="I75" s="42"/>
      <c r="J75" s="42"/>
      <c r="K75" s="42"/>
      <c r="L75" s="42"/>
      <c r="M75" s="42"/>
    </row>
    <row r="76" spans="1:13" x14ac:dyDescent="0.2">
      <c r="A76" s="42"/>
      <c r="B76" s="42"/>
      <c r="C76" s="42"/>
      <c r="D76" s="42"/>
      <c r="E76" s="42"/>
      <c r="F76" s="42"/>
      <c r="G76" s="42"/>
      <c r="H76" s="42"/>
      <c r="I76" s="42"/>
      <c r="J76" s="42"/>
      <c r="K76" s="42"/>
      <c r="L76" s="42"/>
      <c r="M76" s="42"/>
    </row>
    <row r="77" spans="1:13" x14ac:dyDescent="0.2">
      <c r="A77" s="42"/>
      <c r="B77" s="42"/>
      <c r="C77" s="42"/>
      <c r="D77" s="42"/>
      <c r="E77" s="42"/>
      <c r="F77" s="42"/>
      <c r="G77" s="42"/>
      <c r="H77" s="42"/>
      <c r="I77" s="42"/>
      <c r="J77" s="42"/>
      <c r="K77" s="42"/>
      <c r="L77" s="42"/>
      <c r="M77" s="42"/>
    </row>
    <row r="78" spans="1:13" x14ac:dyDescent="0.2">
      <c r="A78" s="42"/>
      <c r="B78" s="42"/>
      <c r="C78" s="42"/>
      <c r="D78" s="42"/>
      <c r="E78" s="42"/>
      <c r="F78" s="42"/>
      <c r="G78" s="42"/>
      <c r="H78" s="42"/>
      <c r="I78" s="42"/>
      <c r="J78" s="42"/>
      <c r="K78" s="42"/>
      <c r="L78" s="42"/>
      <c r="M78" s="42"/>
    </row>
    <row r="79" spans="1:13" x14ac:dyDescent="0.2">
      <c r="A79" s="42"/>
      <c r="B79" s="42"/>
      <c r="C79" s="42"/>
      <c r="D79" s="42"/>
      <c r="E79" s="42"/>
      <c r="F79" s="42"/>
      <c r="G79" s="42"/>
      <c r="H79" s="42"/>
      <c r="I79" s="42"/>
      <c r="J79" s="42"/>
      <c r="K79" s="42"/>
      <c r="L79" s="42"/>
      <c r="M79" s="42"/>
    </row>
    <row r="80" spans="1:13" x14ac:dyDescent="0.2">
      <c r="A80" s="42"/>
      <c r="B80" s="42"/>
      <c r="C80" s="42"/>
      <c r="D80" s="42"/>
      <c r="E80" s="42"/>
      <c r="F80" s="42"/>
      <c r="G80" s="42"/>
      <c r="H80" s="42"/>
      <c r="I80" s="42"/>
      <c r="J80" s="42"/>
      <c r="K80" s="42"/>
      <c r="L80" s="42"/>
      <c r="M80" s="42"/>
    </row>
  </sheetData>
  <sheetProtection algorithmName="SHA-512" hashValue="f1A7pzT53Vz22CDE07JCablRdF98yXb2iydpUC9rM+79a3g7pR0nlWz0ZZnhM/+2voJhwCnUtVxI6BYVM13M/A==" saltValue="isX3umDIbyBy6VD/1Od4zw==" spinCount="100000" sheet="1" selectLockedCells="1"/>
  <mergeCells count="9">
    <mergeCell ref="I49:J49"/>
    <mergeCell ref="I52:J52"/>
    <mergeCell ref="L55:M55"/>
    <mergeCell ref="C4:H4"/>
    <mergeCell ref="J4:M4"/>
    <mergeCell ref="J26:K26"/>
    <mergeCell ref="A44:E44"/>
    <mergeCell ref="I46:J46"/>
    <mergeCell ref="I48:J48"/>
  </mergeCells>
  <dataValidations count="23">
    <dataValidation allowBlank="1" showInputMessage="1" showErrorMessage="1" promptTitle="Total Dwelling Height" prompt="Vertical distance between the lowest and highest above-grade points within the dwelling pressure boundary." sqref="L26" xr:uid="{00000000-0002-0000-0100-000000000000}"/>
    <dataValidation allowBlank="1" showInputMessage="1" showErrorMessage="1" promptTitle="Client Name" prompt="Input the name of client" sqref="C4" xr:uid="{00000000-0002-0000-0100-000001000000}"/>
    <dataValidation type="decimal" allowBlank="1" showInputMessage="1" showErrorMessage="1" promptTitle="Ceiling Height" prompt="Input the average ceiling height for the unit." sqref="H6" xr:uid="{00000000-0002-0000-0100-000002000000}">
      <formula1>0</formula1>
      <formula2>25</formula2>
    </dataValidation>
    <dataValidation type="whole" allowBlank="1" showInputMessage="1" showErrorMessage="1" promptTitle="Initial blower door reading" prompt="Input the blower door reading from the initial assessment." sqref="E9 E29" xr:uid="{00000000-0002-0000-0100-000003000000}">
      <formula1>0</formula1>
      <formula2>20000</formula2>
    </dataValidation>
    <dataValidation type="whole" allowBlank="1" showInputMessage="1" showErrorMessage="1" promptTitle="Total Duct Leakage" prompt="Input the total duct leakage reading from the initial assessment." sqref="E31" xr:uid="{00000000-0002-0000-0100-000004000000}">
      <formula1>0</formula1>
      <formula2>20000</formula2>
    </dataValidation>
    <dataValidation type="whole" allowBlank="1" showInputMessage="1" showErrorMessage="1" promptTitle="Duct Leakage to the Outside" prompt="Input the duct leakage to the outside reading obtained from the initial assessment." sqref="E33" xr:uid="{00000000-0002-0000-0100-000005000000}">
      <formula1>0</formula1>
      <formula2>20000</formula2>
    </dataValidation>
    <dataValidation type="whole" allowBlank="1" showInputMessage="1" showErrorMessage="1" promptTitle="Blower Door Pascal Reading" prompt="Input the pascal reading from the blower door for this test." sqref="H9 H29" xr:uid="{00000000-0002-0000-0100-000006000000}">
      <formula1>0</formula1>
      <formula2>55</formula2>
    </dataValidation>
    <dataValidation type="whole" allowBlank="1" showInputMessage="1" showErrorMessage="1" promptTitle="Duct Blaster Pascal Reading" prompt="Input the pascal reading from the duct blaster for this test." sqref="H11 H33 H31 H13" xr:uid="{00000000-0002-0000-0100-000007000000}">
      <formula1>0</formula1>
      <formula2>26</formula2>
    </dataValidation>
    <dataValidation type="list" allowBlank="1" showInputMessage="1" showErrorMessage="1" promptTitle="Blower Door Ring" prompt="Select the appropriate ring used during this test." sqref="L9 L29" xr:uid="{00000000-0002-0000-0100-000008000000}">
      <formula1>"Open, A, B, C"</formula1>
    </dataValidation>
    <dataValidation type="list" allowBlank="1" showInputMessage="1" showErrorMessage="1" promptTitle="Duct Blaster Ring" prompt="Select the duct blaster ring used for this test." sqref="L11 L13 L31 L33" xr:uid="{00000000-0002-0000-0100-000009000000}">
      <formula1>"Open, 1, 2, 3"</formula1>
    </dataValidation>
    <dataValidation allowBlank="1" showInputMessage="1" showErrorMessage="1" promptTitle="Duct Supply Pressure" prompt="Input the pressure measured in the duct system on the supply side. For this test, with the HVAC unit running, you will have your pressure probe in the supply plenum facing into the air flow." sqref="H15 H35" xr:uid="{00000000-0002-0000-0100-00000A000000}"/>
    <dataValidation allowBlank="1" showInputMessage="1" showErrorMessage="1" promptTitle="Return duct pressure" prompt="Input the pressure measured in the duct system on the return side. For this test, with the HVAC unit running, you will have your pressure probe in the return air space facing into the air flow." sqref="K15 K35" xr:uid="{00000000-0002-0000-0100-00000B000000}"/>
    <dataValidation type="whole" allowBlank="1" showInputMessage="1" showErrorMessage="1" promptTitle="Initial Total Duct Leakage" prompt="Input the total duct leakage reading from the initial assessment." sqref="E11" xr:uid="{00000000-0002-0000-0100-00000C000000}">
      <formula1>0</formula1>
      <formula2>20000</formula2>
    </dataValidation>
    <dataValidation type="whole" allowBlank="1" showInputMessage="1" showErrorMessage="1" promptTitle="Initial Duct Leakage to Outside" prompt="Input the duct leakage to the outside reading obtained from the initial assessment." sqref="E13" xr:uid="{00000000-0002-0000-0100-00000D000000}">
      <formula1>0</formula1>
      <formula2>20000</formula2>
    </dataValidation>
    <dataValidation allowBlank="1" showInputMessage="1" showErrorMessage="1" promptTitle="Return Air PP reading" prompt="With blower door running, record the pressure pan reading for the return air. To obtain this reading, you will need to tape off the majority of the return air grill, leaving an open space big enough for your pressure pan to cover and get your reading." sqref="A20 A39" xr:uid="{00000000-0002-0000-0100-00000E000000}"/>
    <dataValidation allowBlank="1" showInputMessage="1" showErrorMessage="1" promptTitle="Register PP Reading" prompt="With the blower door running, record the pressure pan reading for this register." sqref="B20:H20 A22:G22 B39:H39 A41:G41" xr:uid="{00000000-0002-0000-0100-00000F000000}"/>
    <dataValidation allowBlank="1" showInputMessage="1" showErrorMessage="1" promptTitle="CFM reading" prompt="Enter the cfm reading for this exhaust piece of equipment. Use the fan flow meter to determine the flow." sqref="K20:K23 K39:K43" xr:uid="{00000000-0002-0000-0100-000010000000}"/>
    <dataValidation type="list" allowBlank="1" showInputMessage="1" showErrorMessage="1" promptTitle="Openable window?" prompt="Does the room where this fan exists have an openable window?" sqref="M20:M23 M39:M43" xr:uid="{00000000-0002-0000-0100-000011000000}">
      <formula1>"Yes, No, NA"</formula1>
    </dataValidation>
    <dataValidation type="list" allowBlank="1" showInputMessage="1" showErrorMessage="1" promptTitle="Terminate Outside?" prompt="Operational exhaust fan must be terminated outside at conclusion of WX work. Does this particular fan terminate outside the building envelope?" sqref="L20:L23" xr:uid="{00000000-0002-0000-0100-000012000000}">
      <formula1>"Yes, No, NA"</formula1>
    </dataValidation>
    <dataValidation type="list" allowBlank="1" showInputMessage="1" showErrorMessage="1" promptTitle="Terminate Outside?" prompt="Operational exhaust fan absolutely MUST terminate outside at conclusion of WX work. Does this particular fan terminate outside the building envelope? At the final inspection, this true answer MUST BE YES!" sqref="L39:L43" xr:uid="{00000000-0002-0000-0100-000013000000}">
      <formula1>"Yes, No, NA"</formula1>
    </dataValidation>
    <dataValidation allowBlank="1" showInputMessage="1" showErrorMessage="1" promptTitle="Subrecipient Staff Signature" prompt="By signing this document, you are certifying that all the information above is true and accurate." sqref="A55" xr:uid="{00000000-0002-0000-0100-000014000000}"/>
    <dataValidation allowBlank="1" showInputMessage="1" showErrorMessage="1" promptTitle="Signature Date" prompt="Record the date you signed this document as completed." sqref="L55" xr:uid="{00000000-0002-0000-0100-000015000000}"/>
    <dataValidation type="list" allowBlank="1" showInputMessage="1" showErrorMessage="1" promptTitle="Maximize Effort?" prompt="Select whether or not air and duct sealing efforts were maximized on this house. Typically, available air/duct sealing funds should NOT be left if the sealing targets have not been met. Use ZPDs for more effective air sealing." sqref="I52" xr:uid="{00000000-0002-0000-0100-000016000000}">
      <formula1>"Yes, No"</formula1>
    </dataValidation>
  </dataValidations>
  <pageMargins left="0.7" right="0.7" top="0.75" bottom="0.75" header="0.3" footer="0.3"/>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35"/>
  <sheetViews>
    <sheetView topLeftCell="AB1" workbookViewId="0">
      <selection activeCell="AA1" sqref="A1:AA1048576"/>
    </sheetView>
  </sheetViews>
  <sheetFormatPr defaultRowHeight="15" x14ac:dyDescent="0.25"/>
  <cols>
    <col min="1" max="2" width="5" style="99" hidden="1" customWidth="1"/>
    <col min="3" max="3" width="8" style="99" hidden="1" customWidth="1"/>
    <col min="4" max="4" width="9.140625" style="99" hidden="1" customWidth="1"/>
    <col min="5" max="5" width="3.5703125" style="99" hidden="1" customWidth="1"/>
    <col min="6" max="6" width="7.140625" style="99" hidden="1" customWidth="1"/>
    <col min="7" max="7" width="9" style="99" hidden="1" customWidth="1"/>
    <col min="8" max="10" width="12" style="99" hidden="1" customWidth="1"/>
    <col min="11" max="11" width="11" style="99" hidden="1" customWidth="1"/>
    <col min="12" max="12" width="8.85546875" style="99" hidden="1" customWidth="1"/>
    <col min="13" max="13" width="135.42578125" style="99" hidden="1" customWidth="1"/>
    <col min="14" max="14" width="8.140625" style="99" hidden="1" customWidth="1"/>
    <col min="15" max="15" width="4.85546875" style="99" hidden="1" customWidth="1"/>
    <col min="16" max="16" width="8.140625" style="99" hidden="1" customWidth="1"/>
    <col min="17" max="17" width="4.140625" style="99" hidden="1" customWidth="1"/>
    <col min="18" max="18" width="2" style="99" hidden="1" customWidth="1"/>
    <col min="19" max="19" width="4" style="99" hidden="1" customWidth="1"/>
    <col min="20" max="20" width="8.140625" style="99" hidden="1" customWidth="1"/>
    <col min="21" max="21" width="6.140625" style="99" hidden="1" customWidth="1"/>
    <col min="22" max="22" width="2" style="99" hidden="1" customWidth="1"/>
    <col min="23" max="27" width="8.85546875" style="99" hidden="1" customWidth="1"/>
  </cols>
  <sheetData>
    <row r="1" spans="1:28" x14ac:dyDescent="0.25">
      <c r="A1" s="676" t="s">
        <v>279</v>
      </c>
      <c r="B1" s="676"/>
      <c r="C1" s="676"/>
      <c r="F1" s="100">
        <v>1203</v>
      </c>
      <c r="G1" s="100">
        <v>8</v>
      </c>
      <c r="H1" s="100">
        <v>8.5</v>
      </c>
      <c r="I1" s="100">
        <v>9</v>
      </c>
      <c r="J1" s="100">
        <v>9.5</v>
      </c>
      <c r="K1" s="100">
        <v>10</v>
      </c>
      <c r="M1" s="101" t="str">
        <f>IF('Blower Door Duct Blaster Data'!C6&gt;0,'Blower Door Duct Blaster Data'!C6*'Blower Door Duct Blaster Data'!H6,"")</f>
        <v/>
      </c>
      <c r="O1" s="102" t="str">
        <f>IF(AND('Blower Door Duct Blaster Data'!E9&gt;1,'Blower Door Duct Blaster Data'!E9&lt;=1999),9,IF(AND('Blower Door Duct Blaster Data'!E9&gt;=2000,'Blower Door Duct Blaster Data'!E9&lt;=2999),10,IF(AND('Blower Door Duct Blaster Data'!E9&gt;=3000,'Blower Door Duct Blaster Data'!E9&lt;=3999),11,IF(AND('Blower Door Duct Blaster Data'!E9&gt;=4000,'Blower Door Duct Blaster Data'!E9&lt;=4999),12,IF(AND('Blower Door Duct Blaster Data'!C6&gt;1,'Blower Door Duct Blaster Data'!E9&gt;=5000),13,"")))))</f>
        <v/>
      </c>
      <c r="AB1" s="10"/>
    </row>
    <row r="2" spans="1:28" x14ac:dyDescent="0.25">
      <c r="A2" s="99">
        <v>1599</v>
      </c>
      <c r="B2" s="99" t="s">
        <v>280</v>
      </c>
      <c r="F2" s="100" t="s">
        <v>281</v>
      </c>
      <c r="G2" s="100">
        <f>F1*G1</f>
        <v>9624</v>
      </c>
      <c r="H2" s="100">
        <f>F1*H1</f>
        <v>10225.5</v>
      </c>
      <c r="I2" s="100">
        <f>F1*I1</f>
        <v>10827</v>
      </c>
      <c r="J2" s="100">
        <f>F1*J1</f>
        <v>11428.5</v>
      </c>
      <c r="K2" s="100">
        <f>F1*K1</f>
        <v>12030</v>
      </c>
      <c r="M2" s="103"/>
    </row>
    <row r="3" spans="1:28" x14ac:dyDescent="0.25">
      <c r="A3" s="99">
        <v>1600</v>
      </c>
      <c r="B3" s="99">
        <v>0.75</v>
      </c>
      <c r="C3" s="99">
        <f>A3*B3</f>
        <v>1200</v>
      </c>
      <c r="F3" s="100">
        <v>3</v>
      </c>
      <c r="G3" s="104">
        <f>($G$2*F3)/60</f>
        <v>481.2</v>
      </c>
      <c r="H3" s="105">
        <f>($H$2*F3)/60</f>
        <v>511.27499999999998</v>
      </c>
      <c r="I3" s="105">
        <f>(F3*$I$2)/60</f>
        <v>541.35</v>
      </c>
      <c r="J3" s="106">
        <f>(F3*$J$2)/60</f>
        <v>571.42499999999995</v>
      </c>
      <c r="K3" s="106">
        <f>(F3*$K$2)/60</f>
        <v>601.5</v>
      </c>
    </row>
    <row r="4" spans="1:28" x14ac:dyDescent="0.25">
      <c r="A4" s="99">
        <v>2750</v>
      </c>
      <c r="B4" s="99">
        <v>0.75</v>
      </c>
      <c r="C4" s="99">
        <f t="shared" ref="C4:C11" si="0">A4*B4</f>
        <v>2062.5</v>
      </c>
      <c r="F4" s="100">
        <v>4</v>
      </c>
      <c r="G4" s="104">
        <f>($G$2*F4)/60</f>
        <v>641.6</v>
      </c>
      <c r="H4" s="105">
        <f>($H$2*F4)/60</f>
        <v>681.7</v>
      </c>
      <c r="I4" s="105">
        <f>(F4*$I$2)/60</f>
        <v>721.8</v>
      </c>
      <c r="J4" s="106">
        <f>(F4*$J$2)/60</f>
        <v>761.9</v>
      </c>
      <c r="K4" s="106">
        <f>(F4*$K$2)/60</f>
        <v>802</v>
      </c>
    </row>
    <row r="5" spans="1:28" x14ac:dyDescent="0.25">
      <c r="A5" s="99">
        <v>2751</v>
      </c>
      <c r="B5" s="99">
        <v>0.7</v>
      </c>
      <c r="C5" s="99">
        <f t="shared" si="0"/>
        <v>1925.6999999999998</v>
      </c>
      <c r="F5" s="100">
        <v>5</v>
      </c>
      <c r="G5" s="104">
        <f>($G$2*F5)/60</f>
        <v>802</v>
      </c>
      <c r="H5" s="105">
        <f>($H$2*F5)/60</f>
        <v>852.125</v>
      </c>
      <c r="I5" s="105">
        <f>(F5*$I$2)/60</f>
        <v>902.25</v>
      </c>
      <c r="J5" s="106">
        <f>(F5*$J$2)/60</f>
        <v>952.375</v>
      </c>
      <c r="K5" s="106">
        <f>(F5*$K$2)/60</f>
        <v>1002.5</v>
      </c>
    </row>
    <row r="6" spans="1:28" x14ac:dyDescent="0.25">
      <c r="A6" s="99">
        <v>4250</v>
      </c>
      <c r="B6" s="99">
        <v>0.7</v>
      </c>
      <c r="C6" s="99">
        <f t="shared" si="0"/>
        <v>2975</v>
      </c>
      <c r="F6" s="100">
        <v>6</v>
      </c>
      <c r="G6" s="104">
        <f>($G$2*F6)/60</f>
        <v>962.4</v>
      </c>
      <c r="H6" s="105">
        <f>($H$2*F6)/60</f>
        <v>1022.55</v>
      </c>
      <c r="I6" s="105">
        <f>(F6*$I$2)/60</f>
        <v>1082.7</v>
      </c>
      <c r="J6" s="106">
        <f>(F6*$J$2)/60</f>
        <v>1142.8499999999999</v>
      </c>
      <c r="K6" s="106">
        <f>(F6*$K$2)/60</f>
        <v>1203</v>
      </c>
    </row>
    <row r="7" spans="1:28" x14ac:dyDescent="0.25">
      <c r="A7" s="99">
        <v>4251</v>
      </c>
      <c r="B7" s="99">
        <v>0.6</v>
      </c>
      <c r="C7" s="99">
        <f t="shared" si="0"/>
        <v>2550.6</v>
      </c>
      <c r="F7" s="100">
        <v>7</v>
      </c>
      <c r="G7" s="104">
        <f t="shared" ref="G7:G15" si="1">($G$2*F7)/60</f>
        <v>1122.8</v>
      </c>
      <c r="H7" s="105">
        <f t="shared" ref="H7:H15" si="2">($H$2*F7)/60</f>
        <v>1192.9749999999999</v>
      </c>
      <c r="I7" s="105">
        <f t="shared" ref="I7:I15" si="3">(F7*$I$2)/60</f>
        <v>1263.1500000000001</v>
      </c>
      <c r="J7" s="106">
        <f t="shared" ref="J7:J15" si="4">(F7*$J$2)/60</f>
        <v>1333.325</v>
      </c>
      <c r="K7" s="106">
        <f t="shared" ref="K7:K14" si="5">(F7*$K$2)/60</f>
        <v>1403.5</v>
      </c>
      <c r="M7" s="677" t="s">
        <v>282</v>
      </c>
      <c r="N7" s="678"/>
      <c r="O7" s="678"/>
      <c r="P7" s="678"/>
      <c r="Q7" s="678"/>
      <c r="R7" s="678"/>
      <c r="S7" s="678"/>
      <c r="T7" s="678"/>
      <c r="U7" s="678"/>
      <c r="V7" s="679"/>
    </row>
    <row r="8" spans="1:28" x14ac:dyDescent="0.25">
      <c r="A8" s="99">
        <v>5500</v>
      </c>
      <c r="B8" s="99">
        <v>0.6</v>
      </c>
      <c r="C8" s="99">
        <f t="shared" si="0"/>
        <v>3300</v>
      </c>
      <c r="F8" s="100">
        <v>8</v>
      </c>
      <c r="G8" s="104">
        <f t="shared" si="1"/>
        <v>1283.2</v>
      </c>
      <c r="H8" s="105">
        <f t="shared" si="2"/>
        <v>1363.4</v>
      </c>
      <c r="I8" s="105">
        <f t="shared" si="3"/>
        <v>1443.6</v>
      </c>
      <c r="J8" s="106">
        <f t="shared" si="4"/>
        <v>1523.8</v>
      </c>
      <c r="K8" s="106">
        <f t="shared" si="5"/>
        <v>1604</v>
      </c>
      <c r="M8" s="107" t="s">
        <v>283</v>
      </c>
      <c r="N8" s="108" t="e">
        <f>('Blower Door Duct Blaster Data'!M6*'Blower Door Duct Blaster Data'!K6)/60</f>
        <v>#VALUE!</v>
      </c>
      <c r="O8" s="107" t="s">
        <v>284</v>
      </c>
      <c r="P8" s="108" t="e">
        <f>(T8+R8)/2</f>
        <v>#VALUE!</v>
      </c>
      <c r="Q8" s="107" t="s">
        <v>285</v>
      </c>
      <c r="R8" s="108">
        <f>IF('Blower Door Duct Blaster Data'!E9&lt;1500,('Blower Door Duct Blaster Data'!E9*0.9), IF('Blower Door Duct Blaster Data'!E9&lt;2500,('Blower Door Duct Blaster Data'!E9*0.75),IF('Blower Door Duct Blaster Data'!E9&lt;4000,('Blower Door Duct Blaster Data'!E9*0.7),IF('Blower Door Duct Blaster Data'!E9&lt;5000,('Blower Door Duct Blaster Data'!E9*0.6),('Blower Door Duct Blaster Data'!E9*0.5)))))</f>
        <v>0</v>
      </c>
      <c r="S8" s="107" t="s">
        <v>286</v>
      </c>
      <c r="T8" s="99" t="e">
        <f>(0.35*18.5*'Blower Door Duct Blaster Data'!K6)/60</f>
        <v>#VALUE!</v>
      </c>
      <c r="U8" s="109" t="s">
        <v>287</v>
      </c>
      <c r="V8" s="99" t="str">
        <f>IF('Blower Door Duct Blaster Data'!E9&gt;1,ROUND(MIN('BD DB - DO NOT DELETE'!N8:'BD DB - DO NOT DELETE'!P8),0),"")</f>
        <v/>
      </c>
    </row>
    <row r="9" spans="1:28" x14ac:dyDescent="0.25">
      <c r="A9" s="99">
        <v>5501</v>
      </c>
      <c r="B9" s="99">
        <v>0.55000000000000004</v>
      </c>
      <c r="C9" s="99">
        <f t="shared" si="0"/>
        <v>3025.55</v>
      </c>
      <c r="F9" s="100">
        <v>9</v>
      </c>
      <c r="G9" s="110">
        <f t="shared" si="1"/>
        <v>1443.6</v>
      </c>
      <c r="H9" s="111">
        <f t="shared" si="2"/>
        <v>1533.825</v>
      </c>
      <c r="I9" s="111">
        <f t="shared" si="3"/>
        <v>1624.05</v>
      </c>
      <c r="J9" s="112">
        <f t="shared" si="4"/>
        <v>1714.2750000000001</v>
      </c>
      <c r="K9" s="112">
        <f t="shared" si="5"/>
        <v>1804.5</v>
      </c>
      <c r="V9" s="99">
        <f>'Blower Door Duct Blaster Data'!C6*1</f>
        <v>0</v>
      </c>
    </row>
    <row r="10" spans="1:28" x14ac:dyDescent="0.25">
      <c r="A10" s="99">
        <v>7500</v>
      </c>
      <c r="B10" s="99">
        <v>0.55000000000000004</v>
      </c>
      <c r="C10" s="99">
        <f t="shared" si="0"/>
        <v>4125</v>
      </c>
      <c r="F10" s="100">
        <v>10</v>
      </c>
      <c r="G10" s="110">
        <f t="shared" si="1"/>
        <v>1604</v>
      </c>
      <c r="H10" s="111">
        <f t="shared" si="2"/>
        <v>1704.25</v>
      </c>
      <c r="I10" s="111">
        <f t="shared" si="3"/>
        <v>1804.5</v>
      </c>
      <c r="J10" s="112">
        <f t="shared" si="4"/>
        <v>1904.75</v>
      </c>
      <c r="K10" s="112">
        <f t="shared" si="5"/>
        <v>2005</v>
      </c>
      <c r="V10" s="113" t="str">
        <f>IF(AND('Blower Door Duct Blaster Data'!C6&gt;0,V8=V9),V8,IF(AND('Blower Door Duct Blaster Data'!C6&gt;0,'BD DB - DO NOT DELETE'!V8&lt;'BD DB - DO NOT DELETE'!V9),'BD DB - DO NOT DELETE'!V8,IF(AND('Blower Door Duct Blaster Data'!C6&gt;0,'BD DB - DO NOT DELETE'!V8&gt;'BD DB - DO NOT DELETE'!V9),'BD DB - DO NOT DELETE'!V9,"")))</f>
        <v/>
      </c>
    </row>
    <row r="11" spans="1:28" x14ac:dyDescent="0.25">
      <c r="A11" s="99">
        <v>7501</v>
      </c>
      <c r="B11" s="99">
        <v>0.5</v>
      </c>
      <c r="C11" s="99">
        <f t="shared" si="0"/>
        <v>3750.5</v>
      </c>
      <c r="F11" s="100">
        <v>11</v>
      </c>
      <c r="G11" s="110">
        <f t="shared" si="1"/>
        <v>1764.4</v>
      </c>
      <c r="H11" s="111">
        <f t="shared" si="2"/>
        <v>1874.675</v>
      </c>
      <c r="I11" s="111">
        <f t="shared" si="3"/>
        <v>1984.95</v>
      </c>
      <c r="J11" s="112">
        <f t="shared" si="4"/>
        <v>2095.2249999999999</v>
      </c>
      <c r="K11" s="112">
        <f t="shared" si="5"/>
        <v>2205.5</v>
      </c>
    </row>
    <row r="12" spans="1:28" x14ac:dyDescent="0.25">
      <c r="F12" s="100">
        <v>12</v>
      </c>
      <c r="G12" s="110">
        <f t="shared" si="1"/>
        <v>1924.8</v>
      </c>
      <c r="H12" s="111">
        <f t="shared" si="2"/>
        <v>2045.1</v>
      </c>
      <c r="I12" s="111">
        <f t="shared" si="3"/>
        <v>2165.4</v>
      </c>
      <c r="J12" s="112">
        <f t="shared" si="4"/>
        <v>2285.6999999999998</v>
      </c>
      <c r="K12" s="112">
        <f t="shared" si="5"/>
        <v>2406</v>
      </c>
    </row>
    <row r="13" spans="1:28" x14ac:dyDescent="0.25">
      <c r="A13" s="676" t="s">
        <v>288</v>
      </c>
      <c r="B13" s="676"/>
      <c r="C13" s="676"/>
      <c r="F13" s="100">
        <v>13</v>
      </c>
      <c r="G13" s="110">
        <f t="shared" si="1"/>
        <v>2085.1999999999998</v>
      </c>
      <c r="H13" s="111">
        <f t="shared" si="2"/>
        <v>2215.5250000000001</v>
      </c>
      <c r="I13" s="111">
        <f t="shared" si="3"/>
        <v>2345.85</v>
      </c>
      <c r="J13" s="112">
        <f t="shared" si="4"/>
        <v>2476.1750000000002</v>
      </c>
      <c r="K13" s="112">
        <f t="shared" si="5"/>
        <v>2606.5</v>
      </c>
    </row>
    <row r="14" spans="1:28" x14ac:dyDescent="0.25">
      <c r="A14" s="99">
        <v>1500</v>
      </c>
      <c r="B14" s="99">
        <v>0.9</v>
      </c>
      <c r="C14" s="99">
        <f t="shared" ref="C14:C21" si="6">A14*B14</f>
        <v>1350</v>
      </c>
      <c r="F14" s="100">
        <v>14</v>
      </c>
      <c r="G14" s="110">
        <f t="shared" si="1"/>
        <v>2245.6</v>
      </c>
      <c r="H14" s="111">
        <f t="shared" si="2"/>
        <v>2385.9499999999998</v>
      </c>
      <c r="I14" s="111">
        <f t="shared" si="3"/>
        <v>2526.3000000000002</v>
      </c>
      <c r="J14" s="112">
        <f t="shared" si="4"/>
        <v>2666.65</v>
      </c>
      <c r="K14" s="112">
        <f t="shared" si="5"/>
        <v>2807</v>
      </c>
      <c r="M14" s="99" t="s">
        <v>289</v>
      </c>
    </row>
    <row r="15" spans="1:28" x14ac:dyDescent="0.25">
      <c r="A15" s="99">
        <v>1501</v>
      </c>
      <c r="B15" s="99">
        <v>0.75</v>
      </c>
      <c r="C15" s="99">
        <f t="shared" si="6"/>
        <v>1125.75</v>
      </c>
      <c r="F15" s="114">
        <v>15</v>
      </c>
      <c r="G15" s="115">
        <f t="shared" si="1"/>
        <v>2406</v>
      </c>
      <c r="H15" s="116">
        <f t="shared" si="2"/>
        <v>2556.375</v>
      </c>
      <c r="I15" s="116">
        <f t="shared" si="3"/>
        <v>2706.75</v>
      </c>
      <c r="J15" s="117">
        <f t="shared" si="4"/>
        <v>2857.125</v>
      </c>
      <c r="K15" s="117">
        <f>(F15*$K$2)/60</f>
        <v>3007.5</v>
      </c>
      <c r="M15" s="99" t="s">
        <v>290</v>
      </c>
    </row>
    <row r="16" spans="1:28" x14ac:dyDescent="0.25">
      <c r="A16" s="99">
        <v>2500</v>
      </c>
      <c r="B16" s="99">
        <v>0.75</v>
      </c>
      <c r="C16" s="99">
        <f t="shared" si="6"/>
        <v>1875</v>
      </c>
      <c r="E16" s="680" t="s">
        <v>279</v>
      </c>
      <c r="F16" s="681"/>
      <c r="G16" s="681"/>
      <c r="H16" s="681"/>
      <c r="I16" s="681"/>
      <c r="J16" s="681"/>
      <c r="K16" s="682"/>
      <c r="M16" s="99" t="s">
        <v>291</v>
      </c>
    </row>
    <row r="17" spans="1:13" ht="15" customHeight="1" x14ac:dyDescent="0.25">
      <c r="A17" s="99">
        <v>2501</v>
      </c>
      <c r="B17" s="99">
        <v>0.7</v>
      </c>
      <c r="C17" s="99">
        <f t="shared" si="6"/>
        <v>1750.6999999999998</v>
      </c>
      <c r="E17" s="118"/>
      <c r="F17" s="119" t="s">
        <v>286</v>
      </c>
      <c r="G17" s="120">
        <f>(0.35*18.5*G2)/60</f>
        <v>1038.5899999999999</v>
      </c>
      <c r="H17" s="120">
        <f t="shared" ref="H17:K17" si="7">(0.35*18.5*H2)/60</f>
        <v>1103.5018750000002</v>
      </c>
      <c r="I17" s="120">
        <f t="shared" si="7"/>
        <v>1168.4137499999999</v>
      </c>
      <c r="J17" s="120">
        <f t="shared" si="7"/>
        <v>1233.3256249999999</v>
      </c>
      <c r="K17" s="120">
        <f t="shared" si="7"/>
        <v>1298.2375</v>
      </c>
      <c r="M17" s="99" t="s">
        <v>292</v>
      </c>
    </row>
    <row r="18" spans="1:13" ht="15" customHeight="1" x14ac:dyDescent="0.25">
      <c r="A18" s="99">
        <v>4000</v>
      </c>
      <c r="B18" s="99">
        <v>0.7</v>
      </c>
      <c r="C18" s="99">
        <f t="shared" si="6"/>
        <v>2800</v>
      </c>
      <c r="E18" s="683" t="s">
        <v>293</v>
      </c>
      <c r="F18" s="121">
        <v>1500</v>
      </c>
      <c r="G18" s="122">
        <f>(1500+$G$17)/2</f>
        <v>1269.2950000000001</v>
      </c>
      <c r="H18" s="122">
        <f>(1500+$H$17)/2</f>
        <v>1301.7509375</v>
      </c>
      <c r="I18" s="122">
        <f>(1500+$I$17)/2</f>
        <v>1334.2068749999999</v>
      </c>
      <c r="J18" s="122">
        <f>(1500+$J$17)/2</f>
        <v>1366.6628125</v>
      </c>
      <c r="K18" s="122">
        <f>(1500+$K$17)/2</f>
        <v>1399.1187500000001</v>
      </c>
      <c r="M18" s="99" t="s">
        <v>294</v>
      </c>
    </row>
    <row r="19" spans="1:13" ht="15" customHeight="1" x14ac:dyDescent="0.25">
      <c r="A19" s="99">
        <v>4001</v>
      </c>
      <c r="B19" s="99">
        <v>0.6</v>
      </c>
      <c r="C19" s="99">
        <f t="shared" si="6"/>
        <v>2400.6</v>
      </c>
      <c r="E19" s="684"/>
      <c r="F19" s="121">
        <v>2500</v>
      </c>
      <c r="G19" s="122">
        <f>(1875+$G$17)/2</f>
        <v>1456.7950000000001</v>
      </c>
      <c r="H19" s="122">
        <f>(1875+$H$17)/2</f>
        <v>1489.2509375</v>
      </c>
      <c r="I19" s="122">
        <f>(1875+$I$17)/2</f>
        <v>1521.7068749999999</v>
      </c>
      <c r="J19" s="122">
        <f>(1875+$J$17)/2</f>
        <v>1554.1628125</v>
      </c>
      <c r="K19" s="122">
        <f>(1875+$K$17)/2</f>
        <v>1586.6187500000001</v>
      </c>
      <c r="M19" s="99" t="s">
        <v>295</v>
      </c>
    </row>
    <row r="20" spans="1:13" x14ac:dyDescent="0.25">
      <c r="A20" s="99">
        <v>5000</v>
      </c>
      <c r="B20" s="99">
        <v>0.6</v>
      </c>
      <c r="C20" s="99">
        <f t="shared" si="6"/>
        <v>3000</v>
      </c>
      <c r="E20" s="684"/>
      <c r="F20" s="121">
        <v>3774</v>
      </c>
      <c r="G20" s="122">
        <f>(2641.8+$G$17)/2</f>
        <v>1840.1950000000002</v>
      </c>
      <c r="H20" s="122">
        <f>(2641.8+$H$17)/2</f>
        <v>1872.6509375000001</v>
      </c>
      <c r="I20" s="122">
        <f>(2641.8+$I$17)/2</f>
        <v>1905.1068749999999</v>
      </c>
      <c r="J20" s="122">
        <f>(2641.8+$J$17)/2</f>
        <v>1937.5628125000001</v>
      </c>
      <c r="K20" s="122">
        <f>(2641.8+$K$17)/2</f>
        <v>1970.0187500000002</v>
      </c>
    </row>
    <row r="21" spans="1:13" x14ac:dyDescent="0.25">
      <c r="A21" s="99">
        <v>7501</v>
      </c>
      <c r="B21" s="99">
        <v>0.5</v>
      </c>
      <c r="C21" s="99">
        <f t="shared" si="6"/>
        <v>3750.5</v>
      </c>
      <c r="E21" s="684"/>
      <c r="F21" s="121">
        <v>4500</v>
      </c>
      <c r="G21" s="122">
        <f>(2700+$G$17)/2</f>
        <v>1869.2950000000001</v>
      </c>
      <c r="H21" s="122">
        <f>(2700+$H$17)/2</f>
        <v>1901.7509375</v>
      </c>
      <c r="I21" s="122">
        <f>(2700+$I$17)/2</f>
        <v>1934.2068749999999</v>
      </c>
      <c r="J21" s="122">
        <f>(2700+$J$17)/2</f>
        <v>1966.6628125</v>
      </c>
      <c r="K21" s="122">
        <f>(2700+$K$17)/2</f>
        <v>1999.1187500000001</v>
      </c>
    </row>
    <row r="22" spans="1:13" x14ac:dyDescent="0.25">
      <c r="E22" s="684"/>
      <c r="F22" s="121">
        <v>5500</v>
      </c>
      <c r="G22" s="122">
        <f>(3300+$G$17)/2</f>
        <v>2169.2950000000001</v>
      </c>
      <c r="H22" s="122">
        <f>(3300+$H$17)/2</f>
        <v>2201.7509375</v>
      </c>
      <c r="I22" s="122">
        <f>(3300+$I$17)/2</f>
        <v>2234.2068749999999</v>
      </c>
      <c r="J22" s="122">
        <f>(3300+$J$17)/2</f>
        <v>2266.6628124999997</v>
      </c>
      <c r="K22" s="122">
        <f>(3300+$K$17)/2</f>
        <v>2299.1187500000001</v>
      </c>
    </row>
    <row r="23" spans="1:13" x14ac:dyDescent="0.25">
      <c r="E23" s="684"/>
      <c r="F23" s="121">
        <v>6500</v>
      </c>
      <c r="G23" s="122">
        <f>(3575+$G$17)/2</f>
        <v>2306.7950000000001</v>
      </c>
      <c r="H23" s="122">
        <f>(3575+$H$17)/2</f>
        <v>2339.2509375</v>
      </c>
      <c r="I23" s="122">
        <f>(3575+$I$17)/2</f>
        <v>2371.7068749999999</v>
      </c>
      <c r="J23" s="122">
        <f>(3575+$J$17)/2</f>
        <v>2404.1628124999997</v>
      </c>
      <c r="K23" s="122">
        <f>(3575+$K$17)/2</f>
        <v>2436.6187500000001</v>
      </c>
    </row>
    <row r="24" spans="1:13" x14ac:dyDescent="0.25">
      <c r="E24" s="685"/>
      <c r="F24" s="121">
        <v>7501</v>
      </c>
      <c r="G24" s="122">
        <f>(3750.5+$G$17)/2</f>
        <v>2394.5450000000001</v>
      </c>
      <c r="H24" s="122">
        <f>(3750.5+$H$17)/2</f>
        <v>2427.0009375</v>
      </c>
      <c r="I24" s="122">
        <f>(3750.5+$I$17)/2</f>
        <v>2459.4568749999999</v>
      </c>
      <c r="J24" s="122">
        <f>(3750.5+$J$17)/2</f>
        <v>2491.9128124999997</v>
      </c>
      <c r="K24" s="122">
        <f>(3750.5+$K$17)/2</f>
        <v>2524.3687500000001</v>
      </c>
    </row>
    <row r="26" spans="1:13" x14ac:dyDescent="0.25">
      <c r="E26" s="680" t="s">
        <v>288</v>
      </c>
      <c r="F26" s="681"/>
      <c r="G26" s="681"/>
      <c r="H26" s="681"/>
      <c r="I26" s="681"/>
      <c r="J26" s="681"/>
      <c r="K26" s="682"/>
    </row>
    <row r="27" spans="1:13" x14ac:dyDescent="0.25">
      <c r="E27" s="118"/>
      <c r="F27" s="119" t="s">
        <v>286</v>
      </c>
      <c r="G27" s="120">
        <f>(0.35*18.5*G2)/60</f>
        <v>1038.5899999999999</v>
      </c>
      <c r="H27" s="120">
        <f>(0.35*18.5*H2)/60</f>
        <v>1103.5018750000002</v>
      </c>
      <c r="I27" s="120">
        <f>(0.35*18.5*I2)/60</f>
        <v>1168.4137499999999</v>
      </c>
      <c r="J27" s="120">
        <f>(0.35*18.5*J2)/60</f>
        <v>1233.3256249999999</v>
      </c>
      <c r="K27" s="120">
        <f>(0.35*18.5*K2)/60</f>
        <v>1298.2375</v>
      </c>
    </row>
    <row r="28" spans="1:13" x14ac:dyDescent="0.25">
      <c r="E28" s="675" t="s">
        <v>293</v>
      </c>
      <c r="F28" s="121">
        <v>1500</v>
      </c>
      <c r="G28" s="122">
        <f>(1350+$G$17)/2</f>
        <v>1194.2950000000001</v>
      </c>
      <c r="H28" s="122">
        <f>(1350+$H$17)/2</f>
        <v>1226.7509375</v>
      </c>
      <c r="I28" s="122">
        <f>(1350+$I$17)/2</f>
        <v>1259.2068749999999</v>
      </c>
      <c r="J28" s="122">
        <f>(1350+$J$17)/2</f>
        <v>1291.6628125</v>
      </c>
      <c r="K28" s="122">
        <f>(1350+$K$17)/2</f>
        <v>1324.1187500000001</v>
      </c>
    </row>
    <row r="29" spans="1:13" ht="15" customHeight="1" x14ac:dyDescent="0.25">
      <c r="E29" s="675"/>
      <c r="F29" s="121">
        <v>2500</v>
      </c>
      <c r="G29" s="122">
        <f>(1875+$G$17)/2</f>
        <v>1456.7950000000001</v>
      </c>
      <c r="H29" s="122">
        <f>(1875+$H$17)/2</f>
        <v>1489.2509375</v>
      </c>
      <c r="I29" s="122">
        <f>(1875+$I$17)/2</f>
        <v>1521.7068749999999</v>
      </c>
      <c r="J29" s="122">
        <f>(1875+$J$17)/2</f>
        <v>1554.1628125</v>
      </c>
      <c r="K29" s="122">
        <f>(1875+$K$17)/2</f>
        <v>1586.6187500000001</v>
      </c>
    </row>
    <row r="30" spans="1:13" x14ac:dyDescent="0.25">
      <c r="E30" s="675"/>
      <c r="F30" s="121">
        <v>3774</v>
      </c>
      <c r="G30" s="122">
        <f>(2641.8+$G$17)/2</f>
        <v>1840.1950000000002</v>
      </c>
      <c r="H30" s="122">
        <f>(2641.8+$H$17)/2</f>
        <v>1872.6509375000001</v>
      </c>
      <c r="I30" s="122">
        <f>(2641.8+$I$17)/2</f>
        <v>1905.1068749999999</v>
      </c>
      <c r="J30" s="122">
        <f>(2641.8+$J$17)/2</f>
        <v>1937.5628125000001</v>
      </c>
      <c r="K30" s="122">
        <f>(2641.8+$K$17)/2</f>
        <v>1970.0187500000002</v>
      </c>
    </row>
    <row r="31" spans="1:13" x14ac:dyDescent="0.25">
      <c r="E31" s="675"/>
      <c r="F31" s="121">
        <v>4500</v>
      </c>
      <c r="G31" s="122">
        <f>(2700+$G$17)/2</f>
        <v>1869.2950000000001</v>
      </c>
      <c r="H31" s="122">
        <f>(2700+$H$17)/2</f>
        <v>1901.7509375</v>
      </c>
      <c r="I31" s="122">
        <f>(2700+$I$17)/2</f>
        <v>1934.2068749999999</v>
      </c>
      <c r="J31" s="122">
        <f>(2700+$J$17)/2</f>
        <v>1966.6628125</v>
      </c>
      <c r="K31" s="122">
        <f>(2700+$K$17)/2</f>
        <v>1999.1187500000001</v>
      </c>
    </row>
    <row r="32" spans="1:13" x14ac:dyDescent="0.25">
      <c r="E32" s="675"/>
      <c r="F32" s="121">
        <v>5500</v>
      </c>
      <c r="G32" s="122">
        <f>(2750+$G$17)/2</f>
        <v>1894.2950000000001</v>
      </c>
      <c r="H32" s="122">
        <f>(2750+$H$17)/2</f>
        <v>1926.7509375</v>
      </c>
      <c r="I32" s="122">
        <f>(2750+$I$17)/2</f>
        <v>1959.2068749999999</v>
      </c>
      <c r="J32" s="122">
        <f>(2750+$J$17)/2</f>
        <v>1991.6628125</v>
      </c>
      <c r="K32" s="122">
        <f>(2750+$K$17)/2</f>
        <v>2024.1187500000001</v>
      </c>
    </row>
    <row r="33" spans="5:11" x14ac:dyDescent="0.25">
      <c r="E33" s="675"/>
      <c r="F33" s="121">
        <v>6500</v>
      </c>
      <c r="G33" s="122">
        <f>(3250+$G$17)/2</f>
        <v>2144.2950000000001</v>
      </c>
      <c r="H33" s="122">
        <f>(3250+$H$17)/2</f>
        <v>2176.7509375</v>
      </c>
      <c r="I33" s="122">
        <f>(3250+$I$17)/2</f>
        <v>2209.2068749999999</v>
      </c>
      <c r="J33" s="122">
        <f>(3250+$J$17)/2</f>
        <v>2241.6628124999997</v>
      </c>
      <c r="K33" s="122">
        <f>(3250+$K$17)/2</f>
        <v>2274.1187500000001</v>
      </c>
    </row>
    <row r="34" spans="5:11" x14ac:dyDescent="0.25">
      <c r="E34" s="675"/>
      <c r="F34" s="121">
        <v>7501</v>
      </c>
      <c r="G34" s="122">
        <f>(3750.5+$G$17)/2</f>
        <v>2394.5450000000001</v>
      </c>
      <c r="H34" s="122">
        <f>(3750.5+$H$17)/2</f>
        <v>2427.0009375</v>
      </c>
      <c r="I34" s="122">
        <f>(3750.5+$I$17)/2</f>
        <v>2459.4568749999999</v>
      </c>
      <c r="J34" s="122">
        <f>(3750.5+$J$17)/2</f>
        <v>2491.9128124999997</v>
      </c>
      <c r="K34" s="122">
        <f>(3750.5+$K$17)/2</f>
        <v>2524.3687500000001</v>
      </c>
    </row>
    <row r="35" spans="5:11" x14ac:dyDescent="0.25">
      <c r="E35" s="123"/>
    </row>
  </sheetData>
  <sheetProtection algorithmName="SHA-512" hashValue="gFnLfZmBSCwxMFvTO0QLXy2aTLsDqu3gWp0yKHDhVs9Qyb5LOMV0BU++vh3GM2XjWLzJFNtzmtcd0YvbR7Putg==" saltValue="tWFiKiOuMByWGGUeSNofnA==" spinCount="100000" sheet="1" objects="1" scenarios="1"/>
  <mergeCells count="7">
    <mergeCell ref="E28:E34"/>
    <mergeCell ref="A1:C1"/>
    <mergeCell ref="M7:V7"/>
    <mergeCell ref="A13:C13"/>
    <mergeCell ref="E16:K16"/>
    <mergeCell ref="E18:E24"/>
    <mergeCell ref="E26:K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146"/>
  <sheetViews>
    <sheetView showGridLines="0" zoomScale="80" zoomScaleNormal="80" zoomScalePageLayoutView="50" workbookViewId="0">
      <selection activeCell="C54" sqref="C54:E54"/>
    </sheetView>
  </sheetViews>
  <sheetFormatPr defaultColWidth="0" defaultRowHeight="18.75" x14ac:dyDescent="0.3"/>
  <cols>
    <col min="1" max="1" width="8.85546875" style="124" customWidth="1"/>
    <col min="2" max="2" width="15.85546875" style="124" customWidth="1"/>
    <col min="3" max="5" width="30.85546875" style="124" customWidth="1"/>
    <col min="6" max="9" width="18.85546875" style="124" customWidth="1"/>
    <col min="10" max="11" width="8.85546875" style="124" customWidth="1"/>
    <col min="12" max="16384" width="8.85546875" style="124" hidden="1"/>
  </cols>
  <sheetData>
    <row r="1" spans="2:9" ht="47.25" thickBot="1" x14ac:dyDescent="0.35">
      <c r="B1" s="774" t="s">
        <v>394</v>
      </c>
      <c r="C1" s="774"/>
      <c r="D1" s="774"/>
      <c r="E1" s="774"/>
      <c r="F1" s="774"/>
      <c r="G1" s="774"/>
      <c r="H1" s="774"/>
      <c r="I1" s="774"/>
    </row>
    <row r="2" spans="2:9" ht="19.5" thickTop="1" x14ac:dyDescent="0.3">
      <c r="B2" s="791" t="s">
        <v>647</v>
      </c>
      <c r="C2" s="792"/>
      <c r="D2" s="792"/>
      <c r="E2" s="792"/>
      <c r="F2" s="792"/>
      <c r="G2" s="792"/>
      <c r="H2" s="792"/>
      <c r="I2" s="793"/>
    </row>
    <row r="3" spans="2:9" s="171" customFormat="1" x14ac:dyDescent="0.3">
      <c r="B3" s="794"/>
      <c r="C3" s="795"/>
      <c r="D3" s="795"/>
      <c r="E3" s="795"/>
      <c r="F3" s="795"/>
      <c r="G3" s="795"/>
      <c r="H3" s="795"/>
      <c r="I3" s="796"/>
    </row>
    <row r="4" spans="2:9" ht="19.5" thickBot="1" x14ac:dyDescent="0.35">
      <c r="B4" s="797"/>
      <c r="C4" s="798"/>
      <c r="D4" s="798"/>
      <c r="E4" s="798"/>
      <c r="F4" s="798"/>
      <c r="G4" s="798"/>
      <c r="H4" s="798"/>
      <c r="I4" s="799"/>
    </row>
    <row r="5" spans="2:9" ht="24" thickBot="1" x14ac:dyDescent="0.4">
      <c r="B5" s="378" t="s">
        <v>197</v>
      </c>
      <c r="C5" s="782">
        <f>'Contact Info'!B3</f>
        <v>0</v>
      </c>
      <c r="D5" s="783"/>
      <c r="E5" s="295" t="s">
        <v>393</v>
      </c>
      <c r="F5" s="803">
        <f>'Contact Info'!D3</f>
        <v>0</v>
      </c>
      <c r="G5" s="804"/>
      <c r="H5" s="804"/>
      <c r="I5" s="805"/>
    </row>
    <row r="6" spans="2:9" ht="24" thickBot="1" x14ac:dyDescent="0.4">
      <c r="B6" s="806"/>
      <c r="C6" s="807"/>
      <c r="D6" s="808"/>
      <c r="E6" s="296" t="s">
        <v>392</v>
      </c>
      <c r="F6" s="800">
        <f>'Contact Info'!D4</f>
        <v>0</v>
      </c>
      <c r="G6" s="801"/>
      <c r="H6" s="801"/>
      <c r="I6" s="802"/>
    </row>
    <row r="7" spans="2:9" ht="24" thickBot="1" x14ac:dyDescent="0.4">
      <c r="B7" s="379"/>
      <c r="C7" s="248"/>
      <c r="D7" s="248"/>
      <c r="E7" s="249"/>
      <c r="F7" s="249"/>
      <c r="G7" s="249"/>
      <c r="H7" s="249"/>
      <c r="I7" s="380"/>
    </row>
    <row r="8" spans="2:9" ht="30" customHeight="1" x14ac:dyDescent="0.3">
      <c r="B8" s="701" t="s">
        <v>648</v>
      </c>
      <c r="C8" s="702"/>
      <c r="D8" s="702"/>
      <c r="E8" s="702"/>
      <c r="F8" s="702"/>
      <c r="G8" s="702"/>
      <c r="H8" s="702"/>
      <c r="I8" s="703"/>
    </row>
    <row r="9" spans="2:9" ht="23.25" x14ac:dyDescent="0.3">
      <c r="B9" s="704"/>
      <c r="C9" s="705"/>
      <c r="D9" s="705"/>
      <c r="E9" s="705"/>
      <c r="F9" s="705"/>
      <c r="G9" s="705"/>
      <c r="H9" s="705"/>
      <c r="I9" s="706"/>
    </row>
    <row r="10" spans="2:9" ht="27.6" customHeight="1" thickBot="1" x14ac:dyDescent="0.35">
      <c r="B10" s="707" t="s">
        <v>391</v>
      </c>
      <c r="C10" s="708"/>
      <c r="D10" s="708"/>
      <c r="E10" s="708"/>
      <c r="F10" s="708"/>
      <c r="G10" s="708"/>
      <c r="H10" s="708"/>
      <c r="I10" s="709"/>
    </row>
    <row r="11" spans="2:9" ht="55.35" customHeight="1" x14ac:dyDescent="0.3">
      <c r="B11" s="381" t="s">
        <v>390</v>
      </c>
      <c r="C11" s="250"/>
      <c r="D11" s="250"/>
      <c r="E11" s="250"/>
      <c r="F11" s="250" t="s">
        <v>396</v>
      </c>
      <c r="G11" s="250"/>
      <c r="H11" s="250"/>
      <c r="I11" s="382"/>
    </row>
    <row r="12" spans="2:9" ht="55.35" customHeight="1" x14ac:dyDescent="0.3">
      <c r="B12" s="383" t="s">
        <v>389</v>
      </c>
      <c r="C12" s="251"/>
      <c r="D12" s="251"/>
      <c r="E12" s="251"/>
      <c r="F12" s="251" t="s">
        <v>395</v>
      </c>
      <c r="G12" s="251"/>
      <c r="H12" s="251"/>
      <c r="I12" s="384"/>
    </row>
    <row r="13" spans="2:9" ht="41.45" customHeight="1" x14ac:dyDescent="0.3">
      <c r="B13" s="383" t="s">
        <v>388</v>
      </c>
      <c r="C13" s="251"/>
      <c r="D13" s="251"/>
      <c r="E13" s="251"/>
      <c r="F13" s="251" t="s">
        <v>658</v>
      </c>
      <c r="G13" s="251"/>
      <c r="H13" s="251"/>
      <c r="I13" s="384"/>
    </row>
    <row r="14" spans="2:9" ht="27.6" customHeight="1" x14ac:dyDescent="0.3">
      <c r="B14" s="383" t="s">
        <v>387</v>
      </c>
      <c r="C14" s="251"/>
      <c r="D14" s="251"/>
      <c r="E14" s="251"/>
      <c r="F14" s="776" t="s">
        <v>386</v>
      </c>
      <c r="G14" s="776"/>
      <c r="H14" s="776"/>
      <c r="I14" s="777"/>
    </row>
    <row r="15" spans="2:9" ht="55.35" customHeight="1" thickBot="1" x14ac:dyDescent="0.35">
      <c r="B15" s="385" t="s">
        <v>385</v>
      </c>
      <c r="C15" s="252"/>
      <c r="D15" s="253"/>
      <c r="E15" s="253"/>
      <c r="F15" s="778"/>
      <c r="G15" s="778"/>
      <c r="H15" s="778"/>
      <c r="I15" s="779"/>
    </row>
    <row r="16" spans="2:9" ht="24" customHeight="1" x14ac:dyDescent="0.3">
      <c r="B16" s="686" t="s">
        <v>384</v>
      </c>
      <c r="C16" s="687"/>
      <c r="D16" s="687"/>
      <c r="E16" s="687"/>
      <c r="F16" s="687"/>
      <c r="G16" s="687"/>
      <c r="H16" s="687"/>
      <c r="I16" s="688"/>
    </row>
    <row r="17" spans="2:9" ht="24" customHeight="1" x14ac:dyDescent="0.3">
      <c r="B17" s="689" t="s">
        <v>383</v>
      </c>
      <c r="C17" s="690"/>
      <c r="D17" s="690"/>
      <c r="E17" s="690"/>
      <c r="F17" s="690"/>
      <c r="G17" s="690"/>
      <c r="H17" s="690"/>
      <c r="I17" s="691"/>
    </row>
    <row r="18" spans="2:9" ht="24" customHeight="1" x14ac:dyDescent="0.35">
      <c r="B18" s="386"/>
      <c r="C18" s="690" t="s">
        <v>649</v>
      </c>
      <c r="D18" s="690"/>
      <c r="E18" s="690"/>
      <c r="F18" s="690"/>
      <c r="G18" s="690"/>
      <c r="H18" s="690"/>
      <c r="I18" s="691"/>
    </row>
    <row r="19" spans="2:9" ht="24" customHeight="1" x14ac:dyDescent="0.3">
      <c r="B19" s="689" t="s">
        <v>382</v>
      </c>
      <c r="C19" s="690"/>
      <c r="D19" s="690"/>
      <c r="E19" s="690"/>
      <c r="F19" s="690"/>
      <c r="G19" s="690"/>
      <c r="H19" s="690"/>
      <c r="I19" s="691"/>
    </row>
    <row r="20" spans="2:9" ht="24" customHeight="1" x14ac:dyDescent="0.3">
      <c r="B20" s="746" t="s">
        <v>381</v>
      </c>
      <c r="C20" s="724"/>
      <c r="D20" s="724"/>
      <c r="E20" s="724"/>
      <c r="F20" s="724"/>
      <c r="G20" s="724"/>
      <c r="H20" s="724"/>
      <c r="I20" s="747"/>
    </row>
    <row r="21" spans="2:9" ht="24" customHeight="1" x14ac:dyDescent="0.3">
      <c r="B21" s="689" t="s">
        <v>380</v>
      </c>
      <c r="C21" s="690"/>
      <c r="D21" s="690"/>
      <c r="E21" s="690"/>
      <c r="F21" s="690"/>
      <c r="G21" s="690"/>
      <c r="H21" s="690"/>
      <c r="I21" s="691"/>
    </row>
    <row r="22" spans="2:9" ht="24" customHeight="1" x14ac:dyDescent="0.3">
      <c r="B22" s="742" t="s">
        <v>650</v>
      </c>
      <c r="C22" s="740"/>
      <c r="D22" s="740"/>
      <c r="E22" s="740"/>
      <c r="F22" s="740"/>
      <c r="G22" s="740"/>
      <c r="H22" s="740"/>
      <c r="I22" s="741"/>
    </row>
    <row r="23" spans="2:9" ht="24" customHeight="1" x14ac:dyDescent="0.3">
      <c r="B23" s="387"/>
      <c r="C23" s="740" t="s">
        <v>379</v>
      </c>
      <c r="D23" s="740"/>
      <c r="E23" s="740"/>
      <c r="F23" s="740"/>
      <c r="G23" s="740"/>
      <c r="H23" s="740"/>
      <c r="I23" s="741"/>
    </row>
    <row r="24" spans="2:9" ht="24" customHeight="1" x14ac:dyDescent="0.3">
      <c r="B24" s="742" t="s">
        <v>378</v>
      </c>
      <c r="C24" s="740"/>
      <c r="D24" s="740"/>
      <c r="E24" s="740"/>
      <c r="F24" s="740"/>
      <c r="G24" s="740"/>
      <c r="H24" s="740"/>
      <c r="I24" s="741"/>
    </row>
    <row r="25" spans="2:9" ht="24" customHeight="1" x14ac:dyDescent="0.3">
      <c r="B25" s="689" t="s">
        <v>377</v>
      </c>
      <c r="C25" s="690"/>
      <c r="D25" s="690"/>
      <c r="E25" s="690"/>
      <c r="F25" s="690"/>
      <c r="G25" s="690"/>
      <c r="H25" s="690"/>
      <c r="I25" s="691"/>
    </row>
    <row r="26" spans="2:9" ht="24" customHeight="1" x14ac:dyDescent="0.3">
      <c r="B26" s="689" t="s">
        <v>376</v>
      </c>
      <c r="C26" s="690"/>
      <c r="D26" s="690"/>
      <c r="E26" s="690"/>
      <c r="F26" s="690"/>
      <c r="G26" s="690"/>
      <c r="H26" s="690"/>
      <c r="I26" s="691"/>
    </row>
    <row r="27" spans="2:9" ht="24" customHeight="1" x14ac:dyDescent="0.3">
      <c r="B27" s="689" t="s">
        <v>651</v>
      </c>
      <c r="C27" s="690"/>
      <c r="D27" s="690"/>
      <c r="E27" s="690"/>
      <c r="F27" s="690"/>
      <c r="G27" s="690"/>
      <c r="H27" s="690"/>
      <c r="I27" s="691"/>
    </row>
    <row r="28" spans="2:9" ht="24" customHeight="1" thickBot="1" x14ac:dyDescent="0.35">
      <c r="B28" s="689" t="s">
        <v>376</v>
      </c>
      <c r="C28" s="690"/>
      <c r="D28" s="690"/>
      <c r="E28" s="690"/>
      <c r="F28" s="690"/>
      <c r="G28" s="690"/>
      <c r="H28" s="690"/>
      <c r="I28" s="691"/>
    </row>
    <row r="29" spans="2:9" ht="24" thickBot="1" x14ac:dyDescent="0.35">
      <c r="B29" s="771"/>
      <c r="C29" s="772"/>
      <c r="D29" s="772"/>
      <c r="E29" s="772"/>
      <c r="F29" s="772"/>
      <c r="G29" s="772"/>
      <c r="H29" s="772"/>
      <c r="I29" s="773"/>
    </row>
    <row r="30" spans="2:9" ht="29.1" customHeight="1" thickBot="1" x14ac:dyDescent="0.35">
      <c r="B30" s="775" t="s">
        <v>652</v>
      </c>
      <c r="C30" s="775"/>
      <c r="D30" s="775"/>
      <c r="E30" s="768"/>
      <c r="F30" s="255">
        <v>1</v>
      </c>
      <c r="G30" s="255">
        <v>2</v>
      </c>
      <c r="H30" s="255">
        <v>3</v>
      </c>
      <c r="I30" s="388">
        <v>4</v>
      </c>
    </row>
    <row r="31" spans="2:9" ht="29.1" customHeight="1" thickBot="1" x14ac:dyDescent="0.35">
      <c r="B31" s="780" t="s">
        <v>375</v>
      </c>
      <c r="C31" s="780"/>
      <c r="D31" s="780"/>
      <c r="E31" s="781"/>
      <c r="F31" s="256"/>
      <c r="G31" s="256"/>
      <c r="H31" s="256"/>
      <c r="I31" s="389"/>
    </row>
    <row r="32" spans="2:9" ht="54.6" customHeight="1" thickBot="1" x14ac:dyDescent="0.35">
      <c r="B32" s="695" t="s">
        <v>374</v>
      </c>
      <c r="C32" s="696"/>
      <c r="D32" s="696"/>
      <c r="E32" s="697"/>
      <c r="F32" s="257"/>
      <c r="G32" s="258"/>
      <c r="H32" s="258"/>
      <c r="I32" s="390"/>
    </row>
    <row r="33" spans="2:9" ht="54.6" customHeight="1" thickBot="1" x14ac:dyDescent="0.35">
      <c r="B33" s="695" t="s">
        <v>653</v>
      </c>
      <c r="C33" s="696"/>
      <c r="D33" s="696"/>
      <c r="E33" s="697"/>
      <c r="F33" s="259"/>
      <c r="G33" s="258"/>
      <c r="H33" s="258"/>
      <c r="I33" s="390"/>
    </row>
    <row r="34" spans="2:9" ht="54.6" customHeight="1" thickBot="1" x14ac:dyDescent="0.35">
      <c r="B34" s="692" t="s">
        <v>654</v>
      </c>
      <c r="C34" s="693"/>
      <c r="D34" s="693"/>
      <c r="E34" s="694"/>
      <c r="F34" s="259"/>
      <c r="G34" s="258"/>
      <c r="H34" s="258"/>
      <c r="I34" s="390"/>
    </row>
    <row r="35" spans="2:9" ht="54.6" customHeight="1" thickBot="1" x14ac:dyDescent="0.35">
      <c r="B35" s="759" t="s">
        <v>655</v>
      </c>
      <c r="C35" s="760"/>
      <c r="D35" s="760"/>
      <c r="E35" s="761"/>
      <c r="F35" s="259"/>
      <c r="G35" s="258"/>
      <c r="H35" s="258"/>
      <c r="I35" s="390"/>
    </row>
    <row r="36" spans="2:9" ht="62.45" customHeight="1" thickBot="1" x14ac:dyDescent="0.35">
      <c r="B36" s="762" t="s">
        <v>656</v>
      </c>
      <c r="C36" s="763"/>
      <c r="D36" s="763"/>
      <c r="E36" s="764"/>
      <c r="F36" s="260"/>
      <c r="G36" s="260"/>
      <c r="H36" s="260"/>
      <c r="I36" s="391"/>
    </row>
    <row r="37" spans="2:9" ht="17.45" customHeight="1" x14ac:dyDescent="0.3">
      <c r="B37" s="768" t="s">
        <v>3</v>
      </c>
      <c r="C37" s="769"/>
      <c r="D37" s="769"/>
      <c r="E37" s="769"/>
      <c r="F37" s="769"/>
      <c r="G37" s="769"/>
      <c r="H37" s="769"/>
      <c r="I37" s="770"/>
    </row>
    <row r="38" spans="2:9" ht="31.35" customHeight="1" thickBot="1" x14ac:dyDescent="0.35">
      <c r="B38" s="765" t="s">
        <v>657</v>
      </c>
      <c r="C38" s="766"/>
      <c r="D38" s="766"/>
      <c r="E38" s="766"/>
      <c r="F38" s="766"/>
      <c r="G38" s="766"/>
      <c r="H38" s="766"/>
      <c r="I38" s="767"/>
    </row>
    <row r="39" spans="2:9" ht="24" thickBot="1" x14ac:dyDescent="0.35">
      <c r="B39" s="754" t="s">
        <v>373</v>
      </c>
      <c r="C39" s="755"/>
      <c r="D39" s="755"/>
      <c r="E39" s="755"/>
      <c r="F39" s="756"/>
      <c r="G39" s="757" t="s">
        <v>2</v>
      </c>
      <c r="H39" s="755"/>
      <c r="I39" s="758"/>
    </row>
    <row r="40" spans="2:9" ht="40.35" customHeight="1" thickBot="1" x14ac:dyDescent="0.35">
      <c r="B40" s="751" t="s">
        <v>372</v>
      </c>
      <c r="C40" s="752"/>
      <c r="D40" s="752"/>
      <c r="E40" s="752"/>
      <c r="F40" s="753"/>
      <c r="G40" s="743" t="s">
        <v>371</v>
      </c>
      <c r="H40" s="744"/>
      <c r="I40" s="787"/>
    </row>
    <row r="41" spans="2:9" ht="40.35" customHeight="1" thickBot="1" x14ac:dyDescent="0.35">
      <c r="B41" s="748" t="s">
        <v>370</v>
      </c>
      <c r="C41" s="749"/>
      <c r="D41" s="749"/>
      <c r="E41" s="749"/>
      <c r="F41" s="750"/>
      <c r="G41" s="757" t="s">
        <v>369</v>
      </c>
      <c r="H41" s="755"/>
      <c r="I41" s="758"/>
    </row>
    <row r="42" spans="2:9" ht="40.35" customHeight="1" thickBot="1" x14ac:dyDescent="0.35">
      <c r="B42" s="751" t="s">
        <v>368</v>
      </c>
      <c r="C42" s="752"/>
      <c r="D42" s="752"/>
      <c r="E42" s="752"/>
      <c r="F42" s="753"/>
      <c r="G42" s="743" t="s">
        <v>365</v>
      </c>
      <c r="H42" s="744"/>
      <c r="I42" s="787"/>
    </row>
    <row r="43" spans="2:9" ht="40.35" customHeight="1" thickBot="1" x14ac:dyDescent="0.35">
      <c r="B43" s="748" t="s">
        <v>367</v>
      </c>
      <c r="C43" s="749"/>
      <c r="D43" s="749"/>
      <c r="E43" s="749"/>
      <c r="F43" s="750"/>
      <c r="G43" s="757" t="s">
        <v>365</v>
      </c>
      <c r="H43" s="755"/>
      <c r="I43" s="758"/>
    </row>
    <row r="44" spans="2:9" ht="40.35" customHeight="1" thickBot="1" x14ac:dyDescent="0.35">
      <c r="B44" s="751" t="s">
        <v>366</v>
      </c>
      <c r="C44" s="752"/>
      <c r="D44" s="752"/>
      <c r="E44" s="752"/>
      <c r="F44" s="753"/>
      <c r="G44" s="743" t="s">
        <v>365</v>
      </c>
      <c r="H44" s="744"/>
      <c r="I44" s="787"/>
    </row>
    <row r="45" spans="2:9" ht="40.35" customHeight="1" thickBot="1" x14ac:dyDescent="0.35">
      <c r="B45" s="748" t="s">
        <v>364</v>
      </c>
      <c r="C45" s="749"/>
      <c r="D45" s="749"/>
      <c r="E45" s="749"/>
      <c r="F45" s="750"/>
      <c r="G45" s="757" t="s">
        <v>363</v>
      </c>
      <c r="H45" s="755"/>
      <c r="I45" s="758"/>
    </row>
    <row r="46" spans="2:9" ht="45.75" customHeight="1" thickBot="1" x14ac:dyDescent="0.35">
      <c r="B46" s="784" t="s">
        <v>362</v>
      </c>
      <c r="C46" s="785"/>
      <c r="D46" s="785"/>
      <c r="E46" s="785"/>
      <c r="F46" s="786"/>
      <c r="G46" s="788" t="s">
        <v>361</v>
      </c>
      <c r="H46" s="789"/>
      <c r="I46" s="790"/>
    </row>
    <row r="47" spans="2:9" ht="20.25" thickTop="1" thickBot="1" x14ac:dyDescent="0.35">
      <c r="B47" s="864"/>
      <c r="C47" s="865"/>
      <c r="D47" s="865"/>
      <c r="E47" s="865"/>
      <c r="F47" s="865"/>
      <c r="G47" s="865"/>
      <c r="H47" s="865"/>
      <c r="I47" s="866"/>
    </row>
    <row r="48" spans="2:9" ht="20.25" thickTop="1" thickBot="1" x14ac:dyDescent="0.35"/>
    <row r="49" spans="2:10" ht="24" customHeight="1" thickBot="1" x14ac:dyDescent="0.35">
      <c r="B49" s="743" t="s">
        <v>659</v>
      </c>
      <c r="C49" s="744"/>
      <c r="D49" s="744"/>
      <c r="E49" s="744"/>
      <c r="F49" s="744"/>
      <c r="G49" s="744"/>
      <c r="H49" s="744"/>
      <c r="I49" s="745"/>
      <c r="J49" s="159"/>
    </row>
    <row r="50" spans="2:10" ht="18" customHeight="1" thickBot="1" x14ac:dyDescent="0.35">
      <c r="B50" s="261"/>
      <c r="C50" s="249"/>
      <c r="D50" s="249"/>
      <c r="E50" s="249"/>
      <c r="F50" s="249"/>
      <c r="G50" s="249"/>
      <c r="H50" s="249"/>
      <c r="I50" s="262"/>
      <c r="J50" s="159"/>
    </row>
    <row r="51" spans="2:10" ht="24" customHeight="1" thickBot="1" x14ac:dyDescent="0.35">
      <c r="B51" s="332" t="s">
        <v>360</v>
      </c>
      <c r="C51" s="333"/>
      <c r="D51" s="333"/>
      <c r="E51" s="333"/>
      <c r="F51" s="333"/>
      <c r="G51" s="333"/>
      <c r="H51" s="333"/>
      <c r="I51" s="334"/>
      <c r="J51" s="159"/>
    </row>
    <row r="52" spans="2:10" ht="21" customHeight="1" thickBot="1" x14ac:dyDescent="0.4">
      <c r="B52" s="263"/>
      <c r="C52" s="848" t="s">
        <v>359</v>
      </c>
      <c r="D52" s="849"/>
      <c r="E52" s="850"/>
      <c r="F52" s="848" t="s">
        <v>358</v>
      </c>
      <c r="G52" s="849"/>
      <c r="H52" s="849"/>
      <c r="I52" s="850"/>
    </row>
    <row r="53" spans="2:10" ht="18.600000000000001" customHeight="1" thickBot="1" x14ac:dyDescent="0.4">
      <c r="B53" s="264"/>
      <c r="C53" s="851" t="s">
        <v>660</v>
      </c>
      <c r="D53" s="852"/>
      <c r="E53" s="853"/>
      <c r="F53" s="848" t="s">
        <v>661</v>
      </c>
      <c r="G53" s="849"/>
      <c r="H53" s="849"/>
      <c r="I53" s="850"/>
    </row>
    <row r="54" spans="2:10" ht="21" customHeight="1" thickBot="1" x14ac:dyDescent="0.4">
      <c r="B54" s="264"/>
      <c r="C54" s="851" t="s">
        <v>662</v>
      </c>
      <c r="D54" s="852"/>
      <c r="E54" s="853"/>
      <c r="F54" s="848" t="s">
        <v>663</v>
      </c>
      <c r="G54" s="849"/>
      <c r="H54" s="849"/>
      <c r="I54" s="850"/>
    </row>
    <row r="55" spans="2:10" ht="18.600000000000001" customHeight="1" thickBot="1" x14ac:dyDescent="0.4">
      <c r="B55" s="264"/>
      <c r="C55" s="851" t="s">
        <v>664</v>
      </c>
      <c r="D55" s="852"/>
      <c r="E55" s="853"/>
      <c r="F55" s="848" t="s">
        <v>665</v>
      </c>
      <c r="G55" s="849"/>
      <c r="H55" s="849"/>
      <c r="I55" s="850"/>
    </row>
    <row r="56" spans="2:10" ht="18.600000000000001" customHeight="1" thickBot="1" x14ac:dyDescent="0.4">
      <c r="B56" s="265"/>
      <c r="C56" s="851" t="s">
        <v>357</v>
      </c>
      <c r="D56" s="852"/>
      <c r="E56" s="852"/>
      <c r="F56" s="852"/>
      <c r="G56" s="852"/>
      <c r="H56" s="852"/>
      <c r="I56" s="853"/>
    </row>
    <row r="57" spans="2:10" ht="24" customHeight="1" thickBot="1" x14ac:dyDescent="0.4">
      <c r="B57" s="854" t="s">
        <v>666</v>
      </c>
      <c r="C57" s="855"/>
      <c r="D57" s="855"/>
      <c r="E57" s="855"/>
      <c r="F57" s="855"/>
      <c r="G57" s="855"/>
      <c r="H57" s="855"/>
      <c r="I57" s="856"/>
    </row>
    <row r="58" spans="2:10" ht="24" customHeight="1" thickBot="1" x14ac:dyDescent="0.4">
      <c r="B58" s="263"/>
      <c r="C58" s="266" t="s">
        <v>356</v>
      </c>
      <c r="D58" s="267"/>
      <c r="E58" s="268"/>
      <c r="F58" s="269" t="s">
        <v>355</v>
      </c>
      <c r="G58" s="270"/>
      <c r="H58" s="271"/>
      <c r="I58" s="272"/>
      <c r="J58" s="141"/>
    </row>
    <row r="59" spans="2:10" ht="24" customHeight="1" thickBot="1" x14ac:dyDescent="0.4">
      <c r="B59" s="264"/>
      <c r="C59" s="330" t="s">
        <v>354</v>
      </c>
      <c r="D59" s="273"/>
      <c r="E59" s="268" t="str">
        <f>IF(E58&lt;1,"",IF(E58&lt;=10,"-2.5",IF(E58&lt;=90,E58/40-2.75,IF(E58&gt;=90,"-0.5"))))</f>
        <v/>
      </c>
      <c r="F59" s="269" t="s">
        <v>1</v>
      </c>
      <c r="G59" s="274"/>
      <c r="H59" s="275"/>
      <c r="I59" s="276"/>
      <c r="J59" s="141"/>
    </row>
    <row r="60" spans="2:10" ht="24" customHeight="1" thickBot="1" x14ac:dyDescent="0.4">
      <c r="B60" s="265"/>
      <c r="C60" s="857" t="s">
        <v>353</v>
      </c>
      <c r="D60" s="857"/>
      <c r="E60" s="857"/>
      <c r="F60" s="857"/>
      <c r="G60" s="277"/>
      <c r="H60" s="278"/>
      <c r="I60" s="279"/>
      <c r="J60" s="141"/>
    </row>
    <row r="61" spans="2:10" ht="24" customHeight="1" x14ac:dyDescent="0.3">
      <c r="B61" s="332" t="s">
        <v>352</v>
      </c>
      <c r="C61" s="333"/>
      <c r="D61" s="333"/>
      <c r="E61" s="333"/>
      <c r="F61" s="333"/>
      <c r="G61" s="333"/>
      <c r="H61" s="333"/>
      <c r="I61" s="334"/>
      <c r="J61" s="159"/>
    </row>
    <row r="62" spans="2:10" ht="24" customHeight="1" x14ac:dyDescent="0.3">
      <c r="B62" s="332" t="s">
        <v>351</v>
      </c>
      <c r="C62" s="333"/>
      <c r="D62" s="333"/>
      <c r="E62" s="333"/>
      <c r="F62" s="333"/>
      <c r="G62" s="333"/>
      <c r="H62" s="333"/>
      <c r="I62" s="334"/>
      <c r="J62" s="159"/>
    </row>
    <row r="63" spans="2:10" ht="24" customHeight="1" x14ac:dyDescent="0.3">
      <c r="B63" s="329" t="s">
        <v>350</v>
      </c>
      <c r="C63" s="333"/>
      <c r="D63" s="333"/>
      <c r="E63" s="333"/>
      <c r="F63" s="333"/>
      <c r="G63" s="333"/>
      <c r="H63" s="333"/>
      <c r="I63" s="334"/>
      <c r="J63" s="159"/>
    </row>
    <row r="64" spans="2:10" ht="24" customHeight="1" x14ac:dyDescent="0.35">
      <c r="B64" s="280"/>
      <c r="C64" s="330" t="s">
        <v>667</v>
      </c>
      <c r="D64" s="330"/>
      <c r="E64" s="330"/>
      <c r="F64" s="330"/>
      <c r="G64" s="330"/>
      <c r="H64" s="330"/>
      <c r="I64" s="331"/>
      <c r="J64" s="141"/>
    </row>
    <row r="65" spans="2:10" ht="24" customHeight="1" x14ac:dyDescent="0.35">
      <c r="B65" s="280"/>
      <c r="C65" s="330" t="s">
        <v>668</v>
      </c>
      <c r="D65" s="330"/>
      <c r="E65" s="330"/>
      <c r="F65" s="330"/>
      <c r="G65" s="330"/>
      <c r="H65" s="330"/>
      <c r="I65" s="331"/>
      <c r="J65" s="141"/>
    </row>
    <row r="66" spans="2:10" ht="24" customHeight="1" x14ac:dyDescent="0.3">
      <c r="B66" s="332" t="s">
        <v>669</v>
      </c>
      <c r="C66" s="330"/>
      <c r="D66" s="330"/>
      <c r="E66" s="330"/>
      <c r="F66" s="330"/>
      <c r="G66" s="330"/>
      <c r="H66" s="330"/>
      <c r="I66" s="331"/>
      <c r="J66" s="141"/>
    </row>
    <row r="67" spans="2:10" ht="24" customHeight="1" thickBot="1" x14ac:dyDescent="0.35">
      <c r="B67" s="738" t="s">
        <v>670</v>
      </c>
      <c r="C67" s="708"/>
      <c r="D67" s="708"/>
      <c r="E67" s="708"/>
      <c r="F67" s="708"/>
      <c r="G67" s="708"/>
      <c r="H67" s="708"/>
      <c r="I67" s="739"/>
      <c r="J67" s="159"/>
    </row>
    <row r="68" spans="2:10" ht="24" customHeight="1" thickBot="1" x14ac:dyDescent="0.4">
      <c r="B68" s="858"/>
      <c r="C68" s="859"/>
      <c r="D68" s="859"/>
      <c r="E68" s="859"/>
      <c r="F68" s="859"/>
      <c r="G68" s="859"/>
      <c r="H68" s="859"/>
      <c r="I68" s="860"/>
      <c r="J68" s="159"/>
    </row>
    <row r="69" spans="2:10" ht="24" customHeight="1" thickBot="1" x14ac:dyDescent="0.35">
      <c r="B69" s="743" t="s">
        <v>349</v>
      </c>
      <c r="C69" s="744"/>
      <c r="D69" s="744"/>
      <c r="E69" s="744"/>
      <c r="F69" s="744"/>
      <c r="G69" s="744"/>
      <c r="H69" s="744"/>
      <c r="I69" s="745"/>
    </row>
    <row r="70" spans="2:10" ht="24" customHeight="1" x14ac:dyDescent="0.3">
      <c r="B70" s="832" t="s">
        <v>671</v>
      </c>
      <c r="C70" s="702"/>
      <c r="D70" s="702"/>
      <c r="E70" s="702"/>
      <c r="F70" s="702"/>
      <c r="G70" s="702"/>
      <c r="H70" s="702"/>
      <c r="I70" s="833"/>
      <c r="J70" s="169"/>
    </row>
    <row r="71" spans="2:10" ht="24" customHeight="1" x14ac:dyDescent="0.3">
      <c r="B71" s="845" t="s">
        <v>0</v>
      </c>
      <c r="C71" s="846"/>
      <c r="D71" s="846"/>
      <c r="E71" s="846"/>
      <c r="F71" s="846"/>
      <c r="G71" s="846"/>
      <c r="H71" s="846"/>
      <c r="I71" s="847"/>
      <c r="J71" s="168"/>
    </row>
    <row r="72" spans="2:10" ht="24" customHeight="1" x14ac:dyDescent="0.3">
      <c r="B72" s="723" t="s">
        <v>672</v>
      </c>
      <c r="C72" s="724"/>
      <c r="D72" s="724"/>
      <c r="E72" s="724"/>
      <c r="F72" s="724"/>
      <c r="G72" s="724"/>
      <c r="H72" s="724"/>
      <c r="I72" s="725"/>
      <c r="J72" s="159"/>
    </row>
    <row r="73" spans="2:10" ht="24" customHeight="1" x14ac:dyDescent="0.3">
      <c r="B73" s="723" t="s">
        <v>673</v>
      </c>
      <c r="C73" s="724"/>
      <c r="D73" s="724"/>
      <c r="E73" s="724"/>
      <c r="F73" s="724"/>
      <c r="G73" s="724"/>
      <c r="H73" s="724"/>
      <c r="I73" s="725"/>
      <c r="J73" s="159"/>
    </row>
    <row r="74" spans="2:10" ht="24" customHeight="1" thickBot="1" x14ac:dyDescent="0.4">
      <c r="B74" s="254"/>
      <c r="C74" s="724" t="s">
        <v>674</v>
      </c>
      <c r="D74" s="724"/>
      <c r="E74" s="724"/>
      <c r="F74" s="724"/>
      <c r="G74" s="724"/>
      <c r="H74" s="724"/>
      <c r="I74" s="725"/>
      <c r="J74" s="159"/>
    </row>
    <row r="75" spans="2:10" ht="24" customHeight="1" thickBot="1" x14ac:dyDescent="0.4">
      <c r="B75" s="167"/>
      <c r="C75" s="166"/>
      <c r="D75" s="166"/>
      <c r="E75" s="166"/>
      <c r="F75" s="166"/>
      <c r="G75" s="826" t="s">
        <v>312</v>
      </c>
      <c r="H75" s="827"/>
      <c r="I75" s="336" t="s">
        <v>311</v>
      </c>
    </row>
    <row r="76" spans="2:10" ht="24" customHeight="1" thickBot="1" x14ac:dyDescent="0.35">
      <c r="B76" s="874"/>
      <c r="C76" s="157" t="s">
        <v>348</v>
      </c>
      <c r="D76" s="720"/>
      <c r="E76" s="721"/>
      <c r="F76" s="722"/>
      <c r="G76" s="175"/>
      <c r="H76" s="134" t="s">
        <v>306</v>
      </c>
      <c r="I76" s="174"/>
    </row>
    <row r="77" spans="2:10" ht="24" customHeight="1" thickBot="1" x14ac:dyDescent="0.35">
      <c r="B77" s="874"/>
      <c r="C77" s="157" t="s">
        <v>347</v>
      </c>
      <c r="D77" s="720"/>
      <c r="E77" s="721"/>
      <c r="F77" s="722"/>
      <c r="G77" s="173"/>
      <c r="H77" s="132" t="s">
        <v>306</v>
      </c>
      <c r="I77" s="174"/>
    </row>
    <row r="78" spans="2:10" ht="24" customHeight="1" thickBot="1" x14ac:dyDescent="0.35">
      <c r="B78" s="874"/>
      <c r="C78" s="157" t="s">
        <v>346</v>
      </c>
      <c r="D78" s="720"/>
      <c r="E78" s="721"/>
      <c r="F78" s="722"/>
      <c r="G78" s="173"/>
      <c r="H78" s="132" t="s">
        <v>306</v>
      </c>
      <c r="I78" s="174"/>
    </row>
    <row r="79" spans="2:10" ht="24" customHeight="1" thickBot="1" x14ac:dyDescent="0.35">
      <c r="B79" s="874"/>
      <c r="C79" s="157" t="s">
        <v>345</v>
      </c>
      <c r="D79" s="885"/>
      <c r="E79" s="886"/>
      <c r="F79" s="887"/>
      <c r="G79" s="173"/>
      <c r="H79" s="132" t="s">
        <v>306</v>
      </c>
      <c r="I79" s="174"/>
      <c r="J79" s="97"/>
    </row>
    <row r="80" spans="2:10" ht="24" customHeight="1" x14ac:dyDescent="0.3">
      <c r="B80" s="874"/>
      <c r="C80" s="843" t="s">
        <v>344</v>
      </c>
      <c r="D80" s="843"/>
      <c r="E80" s="843"/>
      <c r="F80" s="843"/>
      <c r="G80" s="843"/>
      <c r="H80" s="843"/>
      <c r="I80" s="844"/>
      <c r="J80" s="165"/>
    </row>
    <row r="81" spans="2:11" ht="24" customHeight="1" thickBot="1" x14ac:dyDescent="0.35">
      <c r="B81" s="164"/>
      <c r="C81" s="163"/>
      <c r="D81" s="163"/>
      <c r="E81" s="163"/>
      <c r="F81" s="163"/>
      <c r="G81" s="163"/>
      <c r="H81" s="163"/>
      <c r="I81" s="162"/>
      <c r="J81" s="160"/>
    </row>
    <row r="82" spans="2:11" ht="24" customHeight="1" x14ac:dyDescent="0.3">
      <c r="B82" s="729" t="s">
        <v>675</v>
      </c>
      <c r="C82" s="730"/>
      <c r="D82" s="730"/>
      <c r="E82" s="730"/>
      <c r="F82" s="730"/>
      <c r="G82" s="730"/>
      <c r="H82" s="730"/>
      <c r="I82" s="731"/>
      <c r="J82" s="161"/>
      <c r="K82" s="161"/>
    </row>
    <row r="83" spans="2:11" ht="24" customHeight="1" x14ac:dyDescent="0.3">
      <c r="B83" s="732"/>
      <c r="C83" s="733"/>
      <c r="D83" s="733"/>
      <c r="E83" s="733"/>
      <c r="F83" s="733"/>
      <c r="G83" s="733"/>
      <c r="H83" s="733"/>
      <c r="I83" s="734"/>
      <c r="J83" s="161"/>
      <c r="K83" s="161"/>
    </row>
    <row r="84" spans="2:11" ht="24" customHeight="1" x14ac:dyDescent="0.3">
      <c r="B84" s="735" t="s">
        <v>343</v>
      </c>
      <c r="C84" s="736"/>
      <c r="D84" s="736"/>
      <c r="E84" s="736"/>
      <c r="F84" s="736"/>
      <c r="G84" s="736"/>
      <c r="H84" s="736"/>
      <c r="I84" s="737"/>
      <c r="J84" s="160"/>
    </row>
    <row r="85" spans="2:11" ht="24" customHeight="1" x14ac:dyDescent="0.3">
      <c r="B85" s="735"/>
      <c r="C85" s="736"/>
      <c r="D85" s="736"/>
      <c r="E85" s="736"/>
      <c r="F85" s="736"/>
      <c r="G85" s="736"/>
      <c r="H85" s="736"/>
      <c r="I85" s="737"/>
      <c r="J85" s="160"/>
    </row>
    <row r="86" spans="2:11" ht="24" customHeight="1" x14ac:dyDescent="0.3">
      <c r="B86" s="723" t="s">
        <v>342</v>
      </c>
      <c r="C86" s="724"/>
      <c r="D86" s="724"/>
      <c r="E86" s="724"/>
      <c r="F86" s="724"/>
      <c r="G86" s="724"/>
      <c r="H86" s="724"/>
      <c r="I86" s="725"/>
      <c r="J86" s="160"/>
    </row>
    <row r="87" spans="2:11" ht="24" customHeight="1" x14ac:dyDescent="0.3">
      <c r="B87" s="723" t="s">
        <v>341</v>
      </c>
      <c r="C87" s="724"/>
      <c r="D87" s="724"/>
      <c r="E87" s="724"/>
      <c r="F87" s="724"/>
      <c r="G87" s="724"/>
      <c r="H87" s="724"/>
      <c r="I87" s="725"/>
      <c r="J87" s="159"/>
    </row>
    <row r="88" spans="2:11" ht="24" customHeight="1" x14ac:dyDescent="0.35">
      <c r="B88" s="254"/>
      <c r="C88" s="330" t="s">
        <v>676</v>
      </c>
      <c r="D88" s="330"/>
      <c r="E88" s="330"/>
      <c r="F88" s="330"/>
      <c r="G88" s="330"/>
      <c r="H88" s="330"/>
      <c r="I88" s="331"/>
      <c r="J88" s="159"/>
    </row>
    <row r="89" spans="2:11" ht="24" customHeight="1" thickBot="1" x14ac:dyDescent="0.35">
      <c r="B89" s="332"/>
      <c r="C89" s="330" t="s">
        <v>677</v>
      </c>
      <c r="D89" s="333"/>
      <c r="E89" s="333"/>
      <c r="F89" s="333"/>
      <c r="G89" s="333"/>
      <c r="H89" s="333"/>
      <c r="I89" s="334"/>
      <c r="J89" s="159"/>
    </row>
    <row r="90" spans="2:11" ht="24" customHeight="1" thickBot="1" x14ac:dyDescent="0.4">
      <c r="B90" s="878"/>
      <c r="C90" s="879"/>
      <c r="D90" s="879"/>
      <c r="E90" s="879"/>
      <c r="F90" s="880"/>
      <c r="G90" s="128" t="s">
        <v>304</v>
      </c>
      <c r="H90" s="128" t="s">
        <v>303</v>
      </c>
      <c r="I90" s="128" t="s">
        <v>302</v>
      </c>
    </row>
    <row r="91" spans="2:11" ht="24" customHeight="1" thickBot="1" x14ac:dyDescent="0.35">
      <c r="B91" s="874"/>
      <c r="C91" s="158" t="s">
        <v>340</v>
      </c>
      <c r="D91" s="726"/>
      <c r="E91" s="727"/>
      <c r="F91" s="728"/>
      <c r="G91" s="172"/>
      <c r="H91" s="173" t="str">
        <f>E59</f>
        <v/>
      </c>
      <c r="I91" s="174"/>
    </row>
    <row r="92" spans="2:11" ht="24" customHeight="1" thickBot="1" x14ac:dyDescent="0.35">
      <c r="B92" s="874"/>
      <c r="C92" s="157" t="s">
        <v>339</v>
      </c>
      <c r="D92" s="720"/>
      <c r="E92" s="721"/>
      <c r="F92" s="722"/>
      <c r="G92" s="172"/>
      <c r="H92" s="173" t="str">
        <f>E59</f>
        <v/>
      </c>
      <c r="I92" s="174"/>
    </row>
    <row r="93" spans="2:11" ht="24" customHeight="1" thickBot="1" x14ac:dyDescent="0.35">
      <c r="B93" s="874"/>
      <c r="C93" s="157" t="s">
        <v>338</v>
      </c>
      <c r="D93" s="720"/>
      <c r="E93" s="721"/>
      <c r="F93" s="722"/>
      <c r="G93" s="172"/>
      <c r="H93" s="173" t="str">
        <f>E59</f>
        <v/>
      </c>
      <c r="I93" s="174"/>
    </row>
    <row r="94" spans="2:11" ht="24" customHeight="1" thickBot="1" x14ac:dyDescent="0.35">
      <c r="B94" s="874"/>
      <c r="C94" s="157" t="s">
        <v>337</v>
      </c>
      <c r="D94" s="720"/>
      <c r="E94" s="721"/>
      <c r="F94" s="722"/>
      <c r="G94" s="172"/>
      <c r="H94" s="173" t="str">
        <f>E59</f>
        <v/>
      </c>
      <c r="I94" s="174"/>
      <c r="J94"/>
    </row>
    <row r="95" spans="2:11" ht="24" customHeight="1" thickBot="1" x14ac:dyDescent="0.35">
      <c r="B95" s="881"/>
      <c r="C95" s="156" t="s">
        <v>336</v>
      </c>
      <c r="D95" s="156"/>
      <c r="E95" s="156"/>
      <c r="F95" s="156"/>
      <c r="G95" s="156"/>
      <c r="H95" s="155"/>
      <c r="I95" s="154"/>
      <c r="J95"/>
    </row>
    <row r="96" spans="2:11" ht="24" customHeight="1" thickBot="1" x14ac:dyDescent="0.4">
      <c r="B96" s="375"/>
      <c r="C96" s="153"/>
      <c r="D96" s="153"/>
      <c r="E96" s="153"/>
      <c r="F96" s="153"/>
      <c r="G96" s="153"/>
      <c r="H96" s="153"/>
      <c r="I96" s="376"/>
      <c r="J96"/>
    </row>
    <row r="97" spans="2:11" ht="24" customHeight="1" x14ac:dyDescent="0.3">
      <c r="B97" s="832" t="s">
        <v>678</v>
      </c>
      <c r="C97" s="702"/>
      <c r="D97" s="702"/>
      <c r="E97" s="702"/>
      <c r="F97" s="702"/>
      <c r="G97" s="702"/>
      <c r="H97" s="702"/>
      <c r="I97" s="833"/>
      <c r="J97"/>
    </row>
    <row r="98" spans="2:11" ht="24" customHeight="1" thickBot="1" x14ac:dyDescent="0.35">
      <c r="B98" s="281"/>
      <c r="C98" s="857" t="s">
        <v>335</v>
      </c>
      <c r="D98" s="857"/>
      <c r="E98" s="857"/>
      <c r="F98" s="857"/>
      <c r="G98" s="857"/>
      <c r="H98" s="857"/>
      <c r="I98" s="883"/>
      <c r="J98"/>
    </row>
    <row r="99" spans="2:11" ht="18.600000000000001" customHeight="1" thickBot="1" x14ac:dyDescent="0.35">
      <c r="B99" s="861" t="s">
        <v>334</v>
      </c>
      <c r="C99" s="862"/>
      <c r="D99" s="862"/>
      <c r="E99" s="862"/>
      <c r="F99" s="862"/>
      <c r="G99" s="862"/>
      <c r="H99" s="862"/>
      <c r="I99" s="863"/>
      <c r="J99"/>
    </row>
    <row r="100" spans="2:11" ht="18.600000000000001" customHeight="1" thickBot="1" x14ac:dyDescent="0.4">
      <c r="B100" s="717"/>
      <c r="C100" s="718"/>
      <c r="D100" s="718"/>
      <c r="E100" s="718"/>
      <c r="F100" s="718"/>
      <c r="G100" s="718"/>
      <c r="H100" s="718"/>
      <c r="I100" s="719"/>
      <c r="J100"/>
      <c r="K100"/>
    </row>
    <row r="101" spans="2:11" ht="18" customHeight="1" thickBot="1" x14ac:dyDescent="0.4">
      <c r="B101" s="710" t="s">
        <v>310</v>
      </c>
      <c r="C101" s="335"/>
      <c r="D101" s="177" t="s">
        <v>327</v>
      </c>
      <c r="E101" s="142"/>
      <c r="F101" s="151"/>
      <c r="G101" s="150"/>
      <c r="H101" s="150"/>
      <c r="I101" s="149"/>
      <c r="J101"/>
      <c r="K101"/>
    </row>
    <row r="102" spans="2:11" ht="21.75" thickBot="1" x14ac:dyDescent="0.4">
      <c r="B102" s="711"/>
      <c r="C102" s="335"/>
      <c r="D102" s="177" t="s">
        <v>324</v>
      </c>
      <c r="E102" s="137"/>
      <c r="F102" s="712" t="s">
        <v>333</v>
      </c>
      <c r="G102" s="713"/>
      <c r="H102" s="713"/>
      <c r="I102" s="714"/>
      <c r="J102"/>
      <c r="K102"/>
    </row>
    <row r="103" spans="2:11" ht="21.75" thickBot="1" x14ac:dyDescent="0.4">
      <c r="B103" s="145"/>
      <c r="C103" s="144"/>
      <c r="D103" s="144"/>
      <c r="E103" s="137"/>
      <c r="F103" s="152" t="s">
        <v>332</v>
      </c>
      <c r="G103" s="178"/>
      <c r="H103" s="152" t="s">
        <v>331</v>
      </c>
      <c r="I103" s="179"/>
      <c r="J103"/>
      <c r="K103"/>
    </row>
    <row r="104" spans="2:11" ht="21.75" thickBot="1" x14ac:dyDescent="0.4">
      <c r="B104" s="710" t="s">
        <v>309</v>
      </c>
      <c r="C104" s="335"/>
      <c r="D104" s="177" t="s">
        <v>327</v>
      </c>
      <c r="E104" s="147"/>
      <c r="F104" s="811" t="s">
        <v>330</v>
      </c>
      <c r="G104" s="812"/>
      <c r="H104" s="715">
        <f>I103-G103</f>
        <v>0</v>
      </c>
      <c r="I104" s="716"/>
      <c r="J104"/>
      <c r="K104"/>
    </row>
    <row r="105" spans="2:11" ht="18" customHeight="1" thickBot="1" x14ac:dyDescent="0.4">
      <c r="B105" s="711"/>
      <c r="C105" s="335"/>
      <c r="D105" s="177" t="s">
        <v>324</v>
      </c>
      <c r="E105" s="147"/>
      <c r="F105" s="824" t="s">
        <v>329</v>
      </c>
      <c r="G105" s="825"/>
      <c r="H105" s="834"/>
      <c r="I105" s="835"/>
      <c r="J105"/>
      <c r="K105"/>
    </row>
    <row r="106" spans="2:11" ht="21.75" thickBot="1" x14ac:dyDescent="0.4">
      <c r="B106" s="145"/>
      <c r="C106" s="144"/>
      <c r="D106" s="144"/>
      <c r="E106" s="186"/>
      <c r="F106" s="836"/>
      <c r="G106" s="837"/>
      <c r="H106" s="837"/>
      <c r="I106" s="838"/>
      <c r="J106"/>
      <c r="K106"/>
    </row>
    <row r="107" spans="2:11" ht="21.75" thickBot="1" x14ac:dyDescent="0.4">
      <c r="B107" s="710" t="s">
        <v>308</v>
      </c>
      <c r="C107" s="335"/>
      <c r="D107" s="177" t="s">
        <v>327</v>
      </c>
      <c r="E107" s="187"/>
      <c r="F107" s="188" t="s">
        <v>400</v>
      </c>
      <c r="G107" s="189"/>
      <c r="H107" s="836"/>
      <c r="I107" s="838"/>
      <c r="J107"/>
      <c r="K107"/>
    </row>
    <row r="108" spans="2:11" ht="21.75" thickBot="1" x14ac:dyDescent="0.4">
      <c r="B108" s="711"/>
      <c r="C108" s="335"/>
      <c r="D108" s="177" t="s">
        <v>324</v>
      </c>
      <c r="E108" s="147"/>
      <c r="F108" s="828" t="s">
        <v>328</v>
      </c>
      <c r="G108" s="829"/>
      <c r="H108" s="830" t="str">
        <f>IF(G107&lt;=120,"Yes","No")</f>
        <v>Yes</v>
      </c>
      <c r="I108" s="831"/>
      <c r="J108"/>
      <c r="K108"/>
    </row>
    <row r="109" spans="2:11" ht="21.75" thickBot="1" x14ac:dyDescent="0.4">
      <c r="B109" s="145"/>
      <c r="C109" s="144"/>
      <c r="D109" s="144"/>
      <c r="E109" s="147"/>
      <c r="F109" s="151"/>
      <c r="G109" s="150"/>
      <c r="H109" s="150"/>
      <c r="I109" s="149"/>
      <c r="J109"/>
      <c r="K109"/>
    </row>
    <row r="110" spans="2:11" ht="21.75" thickBot="1" x14ac:dyDescent="0.4">
      <c r="B110" s="710" t="s">
        <v>307</v>
      </c>
      <c r="C110" s="335"/>
      <c r="D110" s="177" t="s">
        <v>327</v>
      </c>
      <c r="E110" s="147"/>
      <c r="F110" s="148" t="s">
        <v>326</v>
      </c>
      <c r="G110" s="809"/>
      <c r="H110" s="810"/>
      <c r="I110" s="180" t="s">
        <v>325</v>
      </c>
      <c r="J110"/>
      <c r="K110"/>
    </row>
    <row r="111" spans="2:11" ht="21.75" thickBot="1" x14ac:dyDescent="0.4">
      <c r="B111" s="711"/>
      <c r="C111" s="335"/>
      <c r="D111" s="177" t="s">
        <v>324</v>
      </c>
      <c r="E111" s="147"/>
      <c r="F111" s="377"/>
      <c r="G111" s="190" t="s">
        <v>323</v>
      </c>
      <c r="H111" s="181"/>
      <c r="I111" s="146"/>
      <c r="J111"/>
      <c r="K111"/>
    </row>
    <row r="112" spans="2:11" ht="21.75" thickBot="1" x14ac:dyDescent="0.4">
      <c r="B112" s="145"/>
      <c r="C112" s="144"/>
      <c r="D112" s="144"/>
      <c r="E112" s="143"/>
      <c r="F112" s="875"/>
      <c r="G112" s="876"/>
      <c r="H112" s="876"/>
      <c r="I112" s="877"/>
      <c r="J112"/>
      <c r="K112"/>
    </row>
    <row r="113" spans="2:10" ht="21.75" thickBot="1" x14ac:dyDescent="0.4">
      <c r="B113" s="821"/>
      <c r="C113" s="822"/>
      <c r="D113" s="822"/>
      <c r="E113" s="822"/>
      <c r="F113" s="822"/>
      <c r="G113" s="822"/>
      <c r="H113" s="822"/>
      <c r="I113" s="823"/>
      <c r="J113"/>
    </row>
    <row r="114" spans="2:10" ht="21.75" thickBot="1" x14ac:dyDescent="0.4">
      <c r="B114" s="142"/>
      <c r="C114" s="183" t="s">
        <v>322</v>
      </c>
      <c r="D114" s="185" t="s">
        <v>321</v>
      </c>
      <c r="E114" s="128" t="s">
        <v>399</v>
      </c>
      <c r="F114" s="336" t="s">
        <v>320</v>
      </c>
      <c r="G114" s="128" t="s">
        <v>319</v>
      </c>
      <c r="H114" s="128" t="s">
        <v>318</v>
      </c>
      <c r="I114" s="128" t="s">
        <v>317</v>
      </c>
      <c r="J114" s="141"/>
    </row>
    <row r="115" spans="2:10" ht="18" customHeight="1" thickBot="1" x14ac:dyDescent="0.4">
      <c r="B115" s="137"/>
      <c r="C115" s="184"/>
      <c r="D115" s="176"/>
      <c r="E115" s="176"/>
      <c r="F115" s="182"/>
      <c r="G115" s="176"/>
      <c r="H115" s="176"/>
      <c r="I115" s="176"/>
      <c r="J115"/>
    </row>
    <row r="116" spans="2:10" ht="18.600000000000001" customHeight="1" thickBot="1" x14ac:dyDescent="0.4">
      <c r="B116" s="137"/>
      <c r="C116" s="140"/>
      <c r="D116" s="170"/>
      <c r="E116" s="170"/>
      <c r="F116" s="139"/>
      <c r="G116" s="139"/>
      <c r="H116" s="139"/>
      <c r="I116" s="138"/>
      <c r="J116"/>
    </row>
    <row r="117" spans="2:10" ht="18" customHeight="1" x14ac:dyDescent="0.35">
      <c r="B117" s="137"/>
      <c r="C117" s="819" t="s">
        <v>316</v>
      </c>
      <c r="D117" s="813"/>
      <c r="E117" s="814"/>
      <c r="F117" s="814"/>
      <c r="G117" s="814"/>
      <c r="H117" s="814"/>
      <c r="I117" s="815"/>
      <c r="J117"/>
    </row>
    <row r="118" spans="2:10" ht="21.75" thickBot="1" x14ac:dyDescent="0.35">
      <c r="B118" s="136"/>
      <c r="C118" s="820"/>
      <c r="D118" s="816"/>
      <c r="E118" s="817"/>
      <c r="F118" s="817"/>
      <c r="G118" s="817"/>
      <c r="H118" s="817"/>
      <c r="I118" s="818"/>
      <c r="J118"/>
    </row>
    <row r="119" spans="2:10" ht="21.75" thickBot="1" x14ac:dyDescent="0.4">
      <c r="B119" s="373"/>
      <c r="C119" s="374"/>
      <c r="D119" s="374"/>
      <c r="E119" s="374"/>
      <c r="F119" s="374"/>
      <c r="G119" s="374"/>
      <c r="H119" s="374"/>
      <c r="I119" s="374"/>
      <c r="J119"/>
    </row>
    <row r="120" spans="2:10" ht="21.75" thickBot="1" x14ac:dyDescent="0.4">
      <c r="B120" s="698"/>
      <c r="C120" s="699"/>
      <c r="D120" s="699"/>
      <c r="E120" s="699"/>
      <c r="F120" s="699"/>
      <c r="G120" s="699"/>
      <c r="H120" s="699"/>
      <c r="I120" s="700"/>
      <c r="J120"/>
    </row>
    <row r="121" spans="2:10" ht="18.600000000000001" customHeight="1" thickBot="1" x14ac:dyDescent="0.35">
      <c r="B121" s="743" t="s">
        <v>315</v>
      </c>
      <c r="C121" s="744"/>
      <c r="D121" s="744"/>
      <c r="E121" s="744"/>
      <c r="F121" s="744"/>
      <c r="G121" s="744"/>
      <c r="H121" s="744"/>
      <c r="I121" s="745"/>
      <c r="J121"/>
    </row>
    <row r="122" spans="2:10" ht="18" customHeight="1" x14ac:dyDescent="0.3">
      <c r="B122" s="832" t="s">
        <v>679</v>
      </c>
      <c r="C122" s="702"/>
      <c r="D122" s="702"/>
      <c r="E122" s="702"/>
      <c r="F122" s="702"/>
      <c r="G122" s="702"/>
      <c r="H122" s="702"/>
      <c r="I122" s="833"/>
      <c r="J122"/>
    </row>
    <row r="123" spans="2:10" ht="18" customHeight="1" x14ac:dyDescent="0.3">
      <c r="B123" s="723" t="s">
        <v>680</v>
      </c>
      <c r="C123" s="724"/>
      <c r="D123" s="724"/>
      <c r="E123" s="724"/>
      <c r="F123" s="724"/>
      <c r="G123" s="724"/>
      <c r="H123" s="724"/>
      <c r="I123" s="725"/>
      <c r="J123"/>
    </row>
    <row r="124" spans="2:10" ht="18" customHeight="1" x14ac:dyDescent="0.3">
      <c r="B124" s="723" t="s">
        <v>681</v>
      </c>
      <c r="C124" s="724"/>
      <c r="D124" s="724"/>
      <c r="E124" s="724"/>
      <c r="F124" s="724"/>
      <c r="G124" s="724"/>
      <c r="H124" s="724"/>
      <c r="I124" s="725"/>
      <c r="J124"/>
    </row>
    <row r="125" spans="2:10" ht="18" customHeight="1" x14ac:dyDescent="0.3">
      <c r="B125" s="723" t="s">
        <v>682</v>
      </c>
      <c r="C125" s="724"/>
      <c r="D125" s="724"/>
      <c r="E125" s="724"/>
      <c r="F125" s="724"/>
      <c r="G125" s="724"/>
      <c r="H125" s="724"/>
      <c r="I125" s="725"/>
      <c r="J125"/>
    </row>
    <row r="126" spans="2:10" ht="18" customHeight="1" x14ac:dyDescent="0.3">
      <c r="B126" s="723" t="s">
        <v>683</v>
      </c>
      <c r="C126" s="724"/>
      <c r="D126" s="724"/>
      <c r="E126" s="724"/>
      <c r="F126" s="724"/>
      <c r="G126" s="724"/>
      <c r="H126" s="724"/>
      <c r="I126" s="725"/>
      <c r="J126"/>
    </row>
    <row r="127" spans="2:10" ht="18" customHeight="1" x14ac:dyDescent="0.3">
      <c r="B127" s="723" t="s">
        <v>684</v>
      </c>
      <c r="C127" s="724"/>
      <c r="D127" s="724"/>
      <c r="E127" s="724"/>
      <c r="F127" s="724"/>
      <c r="G127" s="724"/>
      <c r="H127" s="724"/>
      <c r="I127" s="725"/>
      <c r="J127"/>
    </row>
    <row r="128" spans="2:10" ht="23.25" x14ac:dyDescent="0.3">
      <c r="B128" s="882"/>
      <c r="C128" s="690" t="s">
        <v>685</v>
      </c>
      <c r="D128" s="690"/>
      <c r="E128" s="690"/>
      <c r="F128" s="690"/>
      <c r="G128" s="690"/>
      <c r="H128" s="690"/>
      <c r="I128" s="842"/>
      <c r="J128"/>
    </row>
    <row r="129" spans="2:10" ht="18" customHeight="1" thickBot="1" x14ac:dyDescent="0.35">
      <c r="B129" s="882"/>
      <c r="C129" s="690" t="s">
        <v>314</v>
      </c>
      <c r="D129" s="690"/>
      <c r="E129" s="690"/>
      <c r="F129" s="690"/>
      <c r="G129" s="690"/>
      <c r="H129" s="690"/>
      <c r="I129" s="842"/>
      <c r="J129"/>
    </row>
    <row r="130" spans="2:10" ht="18.600000000000001" customHeight="1" thickBot="1" x14ac:dyDescent="0.4">
      <c r="B130" s="884"/>
      <c r="C130" s="879"/>
      <c r="D130" s="879"/>
      <c r="E130" s="879"/>
      <c r="F130" s="879"/>
      <c r="G130" s="879"/>
      <c r="H130" s="879"/>
      <c r="I130" s="880"/>
      <c r="J130"/>
    </row>
    <row r="131" spans="2:10" ht="28.35" customHeight="1" thickBot="1" x14ac:dyDescent="0.35">
      <c r="B131" s="131" t="s">
        <v>313</v>
      </c>
      <c r="C131" s="130"/>
      <c r="D131" s="130"/>
      <c r="E131" s="130"/>
      <c r="F131" s="130"/>
      <c r="G131" s="826" t="s">
        <v>312</v>
      </c>
      <c r="H131" s="827"/>
      <c r="I131" s="135" t="s">
        <v>311</v>
      </c>
      <c r="J131"/>
    </row>
    <row r="132" spans="2:10" ht="21.75" thickBot="1" x14ac:dyDescent="0.35">
      <c r="B132" s="131" t="s">
        <v>310</v>
      </c>
      <c r="C132" s="720"/>
      <c r="D132" s="721"/>
      <c r="E132" s="721"/>
      <c r="F132" s="722"/>
      <c r="G132" s="175"/>
      <c r="H132" s="134" t="s">
        <v>306</v>
      </c>
      <c r="I132" s="174"/>
      <c r="J132"/>
    </row>
    <row r="133" spans="2:10" ht="21.75" thickBot="1" x14ac:dyDescent="0.35">
      <c r="B133" s="133" t="s">
        <v>309</v>
      </c>
      <c r="C133" s="720"/>
      <c r="D133" s="721"/>
      <c r="E133" s="721"/>
      <c r="F133" s="722"/>
      <c r="G133" s="173"/>
      <c r="H133" s="132" t="s">
        <v>306</v>
      </c>
      <c r="I133" s="174"/>
      <c r="J133"/>
    </row>
    <row r="134" spans="2:10" ht="21.75" thickBot="1" x14ac:dyDescent="0.35">
      <c r="B134" s="131" t="s">
        <v>308</v>
      </c>
      <c r="C134" s="720"/>
      <c r="D134" s="721"/>
      <c r="E134" s="721"/>
      <c r="F134" s="722"/>
      <c r="G134" s="173"/>
      <c r="H134" s="132" t="s">
        <v>306</v>
      </c>
      <c r="I134" s="174"/>
      <c r="J134"/>
    </row>
    <row r="135" spans="2:10" ht="21.75" thickBot="1" x14ac:dyDescent="0.35">
      <c r="B135" s="131" t="s">
        <v>307</v>
      </c>
      <c r="C135" s="720"/>
      <c r="D135" s="721"/>
      <c r="E135" s="721"/>
      <c r="F135" s="722"/>
      <c r="G135" s="173"/>
      <c r="H135" s="132" t="s">
        <v>306</v>
      </c>
      <c r="I135" s="174"/>
      <c r="J135"/>
    </row>
    <row r="136" spans="2:10" ht="21.75" thickBot="1" x14ac:dyDescent="0.35">
      <c r="B136" s="839"/>
      <c r="C136" s="840"/>
      <c r="D136" s="840"/>
      <c r="E136" s="840"/>
      <c r="F136" s="840"/>
      <c r="G136" s="840"/>
      <c r="H136" s="840"/>
      <c r="I136" s="841"/>
      <c r="J136"/>
    </row>
    <row r="137" spans="2:10" ht="28.35" customHeight="1" thickBot="1" x14ac:dyDescent="0.35">
      <c r="B137" s="131" t="s">
        <v>305</v>
      </c>
      <c r="C137" s="130"/>
      <c r="D137" s="130"/>
      <c r="E137" s="130"/>
      <c r="F137" s="129"/>
      <c r="G137" s="128" t="s">
        <v>304</v>
      </c>
      <c r="H137" s="128" t="s">
        <v>303</v>
      </c>
      <c r="I137" s="128" t="s">
        <v>302</v>
      </c>
      <c r="J137"/>
    </row>
    <row r="138" spans="2:10" ht="21.75" thickBot="1" x14ac:dyDescent="0.35">
      <c r="B138" s="127" t="s">
        <v>301</v>
      </c>
      <c r="C138" s="720"/>
      <c r="D138" s="721"/>
      <c r="E138" s="721"/>
      <c r="F138" s="722"/>
      <c r="G138" s="172"/>
      <c r="H138" s="173" t="str">
        <f>E59</f>
        <v/>
      </c>
      <c r="I138" s="174"/>
      <c r="J138"/>
    </row>
    <row r="139" spans="2:10" ht="21.75" thickBot="1" x14ac:dyDescent="0.35">
      <c r="B139" s="127" t="s">
        <v>300</v>
      </c>
      <c r="C139" s="720"/>
      <c r="D139" s="721"/>
      <c r="E139" s="721"/>
      <c r="F139" s="722"/>
      <c r="G139" s="172"/>
      <c r="H139" s="173" t="str">
        <f>E59</f>
        <v/>
      </c>
      <c r="I139" s="174"/>
      <c r="J139"/>
    </row>
    <row r="140" spans="2:10" ht="21.75" thickBot="1" x14ac:dyDescent="0.35">
      <c r="B140" s="127" t="s">
        <v>299</v>
      </c>
      <c r="C140" s="720"/>
      <c r="D140" s="721"/>
      <c r="E140" s="721"/>
      <c r="F140" s="722"/>
      <c r="G140" s="172"/>
      <c r="H140" s="173" t="str">
        <f>E59</f>
        <v/>
      </c>
      <c r="I140" s="174"/>
      <c r="J140"/>
    </row>
    <row r="141" spans="2:10" ht="21.75" thickBot="1" x14ac:dyDescent="0.35">
      <c r="B141" s="127" t="s">
        <v>298</v>
      </c>
      <c r="C141" s="720"/>
      <c r="D141" s="721"/>
      <c r="E141" s="721"/>
      <c r="F141" s="722"/>
      <c r="G141" s="172"/>
      <c r="H141" s="173" t="str">
        <f>E59</f>
        <v/>
      </c>
      <c r="I141" s="174"/>
      <c r="J141"/>
    </row>
    <row r="142" spans="2:10" x14ac:dyDescent="0.3">
      <c r="J142"/>
    </row>
    <row r="143" spans="2:10" ht="19.5" thickBot="1" x14ac:dyDescent="0.35"/>
    <row r="144" spans="2:10" ht="59.1" customHeight="1" thickBot="1" x14ac:dyDescent="0.35">
      <c r="B144" s="867" t="s">
        <v>297</v>
      </c>
      <c r="C144" s="868"/>
      <c r="D144" s="869"/>
      <c r="E144" s="870"/>
      <c r="F144" s="871"/>
      <c r="G144" s="126" t="s">
        <v>296</v>
      </c>
      <c r="H144" s="872">
        <f>'Contact Info'!B4</f>
        <v>0</v>
      </c>
      <c r="I144" s="873"/>
    </row>
    <row r="146" spans="8:8" x14ac:dyDescent="0.3">
      <c r="H146" s="125"/>
    </row>
  </sheetData>
  <mergeCells count="134">
    <mergeCell ref="B99:I99"/>
    <mergeCell ref="B47:I47"/>
    <mergeCell ref="B144:C144"/>
    <mergeCell ref="D144:F144"/>
    <mergeCell ref="H144:I144"/>
    <mergeCell ref="C132:F132"/>
    <mergeCell ref="C133:F133"/>
    <mergeCell ref="B73:I73"/>
    <mergeCell ref="G75:H75"/>
    <mergeCell ref="B76:B80"/>
    <mergeCell ref="B124:I124"/>
    <mergeCell ref="B125:I125"/>
    <mergeCell ref="B126:I126"/>
    <mergeCell ref="F112:I112"/>
    <mergeCell ref="B90:F90"/>
    <mergeCell ref="B91:B95"/>
    <mergeCell ref="B128:B129"/>
    <mergeCell ref="B97:I97"/>
    <mergeCell ref="C98:I98"/>
    <mergeCell ref="C141:F141"/>
    <mergeCell ref="B130:I130"/>
    <mergeCell ref="C128:I128"/>
    <mergeCell ref="D78:F78"/>
    <mergeCell ref="D79:F79"/>
    <mergeCell ref="D94:F94"/>
    <mergeCell ref="C74:I74"/>
    <mergeCell ref="C80:I80"/>
    <mergeCell ref="B70:I70"/>
    <mergeCell ref="B71:I71"/>
    <mergeCell ref="C52:E52"/>
    <mergeCell ref="F55:I55"/>
    <mergeCell ref="C56:I56"/>
    <mergeCell ref="B57:I57"/>
    <mergeCell ref="C53:E53"/>
    <mergeCell ref="D76:F76"/>
    <mergeCell ref="D77:F77"/>
    <mergeCell ref="C60:F60"/>
    <mergeCell ref="B68:I68"/>
    <mergeCell ref="F52:I52"/>
    <mergeCell ref="F53:I53"/>
    <mergeCell ref="F54:I54"/>
    <mergeCell ref="B69:I69"/>
    <mergeCell ref="B72:I72"/>
    <mergeCell ref="C55:E55"/>
    <mergeCell ref="C54:E54"/>
    <mergeCell ref="C139:F139"/>
    <mergeCell ref="C140:F140"/>
    <mergeCell ref="C134:F134"/>
    <mergeCell ref="C135:F135"/>
    <mergeCell ref="G110:H110"/>
    <mergeCell ref="F104:G104"/>
    <mergeCell ref="D117:I118"/>
    <mergeCell ref="C117:C118"/>
    <mergeCell ref="B113:I113"/>
    <mergeCell ref="F105:G105"/>
    <mergeCell ref="G131:H131"/>
    <mergeCell ref="B127:I127"/>
    <mergeCell ref="F108:G108"/>
    <mergeCell ref="H108:I108"/>
    <mergeCell ref="B121:I121"/>
    <mergeCell ref="B122:I122"/>
    <mergeCell ref="B123:I123"/>
    <mergeCell ref="H105:I105"/>
    <mergeCell ref="B107:B108"/>
    <mergeCell ref="F106:I106"/>
    <mergeCell ref="H107:I107"/>
    <mergeCell ref="B136:I136"/>
    <mergeCell ref="C138:F138"/>
    <mergeCell ref="C129:I129"/>
    <mergeCell ref="B1:I1"/>
    <mergeCell ref="B30:E30"/>
    <mergeCell ref="F14:I15"/>
    <mergeCell ref="B31:E31"/>
    <mergeCell ref="C5:D5"/>
    <mergeCell ref="B46:F46"/>
    <mergeCell ref="B45:F45"/>
    <mergeCell ref="B44:F44"/>
    <mergeCell ref="B43:F43"/>
    <mergeCell ref="B42:F42"/>
    <mergeCell ref="G40:I40"/>
    <mergeCell ref="G41:I41"/>
    <mergeCell ref="G43:I43"/>
    <mergeCell ref="G42:I42"/>
    <mergeCell ref="G44:I44"/>
    <mergeCell ref="G46:I46"/>
    <mergeCell ref="G45:I45"/>
    <mergeCell ref="B2:I4"/>
    <mergeCell ref="F6:I6"/>
    <mergeCell ref="F5:I5"/>
    <mergeCell ref="B6:D6"/>
    <mergeCell ref="B19:I19"/>
    <mergeCell ref="B27:I27"/>
    <mergeCell ref="B22:I22"/>
    <mergeCell ref="C23:I23"/>
    <mergeCell ref="B24:I24"/>
    <mergeCell ref="B25:I25"/>
    <mergeCell ref="B26:I26"/>
    <mergeCell ref="B49:I49"/>
    <mergeCell ref="B20:I20"/>
    <mergeCell ref="B41:F41"/>
    <mergeCell ref="B40:F40"/>
    <mergeCell ref="B39:F39"/>
    <mergeCell ref="G39:I39"/>
    <mergeCell ref="B35:E35"/>
    <mergeCell ref="B36:E36"/>
    <mergeCell ref="B38:I38"/>
    <mergeCell ref="B37:I37"/>
    <mergeCell ref="B21:I21"/>
    <mergeCell ref="B29:I29"/>
    <mergeCell ref="B28:I28"/>
    <mergeCell ref="B16:I16"/>
    <mergeCell ref="B17:I17"/>
    <mergeCell ref="B34:E34"/>
    <mergeCell ref="B33:E33"/>
    <mergeCell ref="B32:E32"/>
    <mergeCell ref="B120:I120"/>
    <mergeCell ref="B8:I8"/>
    <mergeCell ref="B9:I9"/>
    <mergeCell ref="B10:I10"/>
    <mergeCell ref="B110:B111"/>
    <mergeCell ref="B101:B102"/>
    <mergeCell ref="B104:B105"/>
    <mergeCell ref="F102:I102"/>
    <mergeCell ref="H104:I104"/>
    <mergeCell ref="B100:I100"/>
    <mergeCell ref="D92:F92"/>
    <mergeCell ref="D93:F93"/>
    <mergeCell ref="B86:I86"/>
    <mergeCell ref="B87:I87"/>
    <mergeCell ref="D91:F91"/>
    <mergeCell ref="B82:I83"/>
    <mergeCell ref="B84:I85"/>
    <mergeCell ref="B67:I67"/>
    <mergeCell ref="C18:I18"/>
  </mergeCells>
  <dataValidations disablePrompts="1" xWindow="1416" yWindow="605" count="9">
    <dataValidation type="list" allowBlank="1" showInputMessage="1" showErrorMessage="1" sqref="I76:I79 F36:I36 I91:I94 H111 C115 I132:I135 I138:I141" xr:uid="{00000000-0002-0000-0400-000000000000}">
      <formula1>"Yes, No"</formula1>
    </dataValidation>
    <dataValidation allowBlank="1" showInputMessage="1" showErrorMessage="1" promptTitle="Outside Temperature" prompt="Enter the Current Outside Temp. During Assessment in Fahrenheit " sqref="E58" xr:uid="{00000000-0002-0000-0400-000001000000}"/>
    <dataValidation allowBlank="1" showInputMessage="1" showErrorMessage="1" promptTitle="Spillage " prompt="Enter Amount of Time in Seconds _x000a_" sqref="G76:G79" xr:uid="{00000000-0002-0000-0400-000002000000}"/>
    <dataValidation allowBlank="1" showInputMessage="1" showErrorMessage="1" promptTitle="Pressure (Pa)" prompt="Enter Pressure Recording During Draft Test at Assessment_x000a_" sqref="G91:G94" xr:uid="{00000000-0002-0000-0400-000003000000}"/>
    <dataValidation allowBlank="1" showInputMessage="1" showErrorMessage="1" promptTitle="Ambient CO" prompt="Enter Ambient CO from Monitor During Assessment_x000a_" sqref="G110:H110" xr:uid="{00000000-0002-0000-0400-000004000000}"/>
    <dataValidation allowBlank="1" showInputMessage="1" showErrorMessage="1" promptTitle="HWH Temp" prompt="Auto-populated from Assessment Form_x000a_" sqref="G107" xr:uid="{00000000-0002-0000-0400-000005000000}"/>
    <dataValidation allowBlank="1" showInputMessage="1" showErrorMessage="1" promptTitle="Return Temp" prompt="Auto-populated from Assessment Form" sqref="F103" xr:uid="{00000000-0002-0000-0400-000006000000}"/>
    <dataValidation allowBlank="1" showInputMessage="1" showErrorMessage="1" promptTitle="Supply Temp" prompt="Auto-populated from Assessment Form" sqref="H103" xr:uid="{00000000-0002-0000-0400-000007000000}"/>
    <dataValidation allowBlank="1" showInputMessage="1" showErrorMessage="1" promptTitle="Furnace Heat Rise Range" prompt="Check Tag for Acceptable Range for Appliance _x000a_" sqref="H104:I104" xr:uid="{00000000-0002-0000-0400-000008000000}"/>
  </dataValidations>
  <pageMargins left="0.7" right="0.7" top="0.75" bottom="0.75" header="0.3" footer="0.3"/>
  <pageSetup scale="42" orientation="portrait" r:id="rId1"/>
  <rowBreaks count="3" manualBreakCount="3">
    <brk id="47" max="16383" man="1"/>
    <brk id="119" max="9" man="1"/>
    <brk id="19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53"/>
  <sheetViews>
    <sheetView showGridLines="0" zoomScale="90" zoomScaleNormal="90" workbookViewId="0">
      <selection activeCell="H3" sqref="H3"/>
    </sheetView>
  </sheetViews>
  <sheetFormatPr defaultRowHeight="15" x14ac:dyDescent="0.25"/>
  <cols>
    <col min="2" max="2" width="12.140625" bestFit="1" customWidth="1"/>
    <col min="6" max="6" width="10.85546875" customWidth="1"/>
    <col min="7" max="7" width="29.85546875" customWidth="1"/>
    <col min="8" max="9" width="10.85546875" customWidth="1"/>
  </cols>
  <sheetData>
    <row r="1" spans="1:10" x14ac:dyDescent="0.25">
      <c r="A1" s="900"/>
      <c r="B1" s="900"/>
      <c r="C1" s="900"/>
      <c r="D1" s="900"/>
      <c r="E1" s="900"/>
      <c r="F1" s="900"/>
      <c r="G1" s="900"/>
      <c r="H1" s="900"/>
      <c r="I1" s="900"/>
      <c r="J1" s="900"/>
    </row>
    <row r="2" spans="1:10" x14ac:dyDescent="0.25">
      <c r="A2" s="900"/>
      <c r="B2" s="945"/>
      <c r="C2" s="367" t="s">
        <v>106</v>
      </c>
      <c r="D2" s="901"/>
      <c r="E2" s="901"/>
      <c r="F2" s="901"/>
      <c r="G2" s="366"/>
      <c r="H2" s="365" t="s">
        <v>131</v>
      </c>
      <c r="I2" s="355"/>
      <c r="J2" s="941"/>
    </row>
    <row r="3" spans="1:10" x14ac:dyDescent="0.25">
      <c r="A3" s="900"/>
      <c r="B3" s="945"/>
      <c r="C3" s="364" t="s">
        <v>4</v>
      </c>
      <c r="D3" s="902"/>
      <c r="E3" s="902"/>
      <c r="F3" s="902"/>
      <c r="G3" s="363"/>
      <c r="H3" s="362" t="s">
        <v>130</v>
      </c>
      <c r="I3" s="355"/>
      <c r="J3" s="941"/>
    </row>
    <row r="4" spans="1:10" ht="2.1" customHeight="1" x14ac:dyDescent="0.25">
      <c r="A4" s="900"/>
      <c r="B4" s="945"/>
      <c r="C4" s="911"/>
      <c r="D4" s="912"/>
      <c r="E4" s="912"/>
      <c r="F4" s="912"/>
      <c r="G4" s="912"/>
      <c r="H4" s="912"/>
      <c r="I4" s="913"/>
      <c r="J4" s="941"/>
    </row>
    <row r="5" spans="1:10" ht="2.1" customHeight="1" x14ac:dyDescent="0.25">
      <c r="A5" s="900"/>
      <c r="B5" s="945"/>
      <c r="C5" s="914"/>
      <c r="D5" s="915"/>
      <c r="E5" s="915"/>
      <c r="F5" s="915"/>
      <c r="G5" s="915"/>
      <c r="H5" s="915"/>
      <c r="I5" s="916"/>
      <c r="J5" s="941"/>
    </row>
    <row r="6" spans="1:10" x14ac:dyDescent="0.25">
      <c r="A6" s="900"/>
      <c r="B6" s="945"/>
      <c r="C6" s="908" t="s">
        <v>871</v>
      </c>
      <c r="D6" s="909"/>
      <c r="E6" s="909"/>
      <c r="F6" s="909"/>
      <c r="G6" s="909"/>
      <c r="H6" s="909"/>
      <c r="I6" s="910"/>
      <c r="J6" s="941"/>
    </row>
    <row r="7" spans="1:10" ht="30" customHeight="1" x14ac:dyDescent="0.25">
      <c r="A7" s="900"/>
      <c r="B7" s="946"/>
      <c r="C7" s="359" t="s">
        <v>127</v>
      </c>
      <c r="D7" s="359" t="s">
        <v>126</v>
      </c>
      <c r="E7" s="359" t="s">
        <v>125</v>
      </c>
      <c r="F7" s="359" t="s">
        <v>124</v>
      </c>
      <c r="G7" s="358" t="s">
        <v>123</v>
      </c>
      <c r="H7" s="361" t="s">
        <v>122</v>
      </c>
      <c r="I7" s="358" t="s">
        <v>121</v>
      </c>
      <c r="J7" s="942"/>
    </row>
    <row r="8" spans="1:10" x14ac:dyDescent="0.25">
      <c r="A8" s="900"/>
      <c r="B8" s="357"/>
      <c r="C8" s="360"/>
      <c r="D8" s="360"/>
      <c r="E8" s="355"/>
      <c r="F8" s="354">
        <f t="shared" ref="F8:F17" si="0">((C8*D8)/144)*E8</f>
        <v>0</v>
      </c>
      <c r="G8" s="353"/>
      <c r="H8" s="352" t="str">
        <f t="shared" ref="H8:H17" si="1">IF(G8="1/4 inch Mesh NO Louvers","0.25","0.56")</f>
        <v>0.56</v>
      </c>
      <c r="I8" s="351">
        <f t="shared" ref="I8:I17" si="2">F8*(1-H8)</f>
        <v>0</v>
      </c>
      <c r="J8" s="356" t="s">
        <v>862</v>
      </c>
    </row>
    <row r="9" spans="1:10" x14ac:dyDescent="0.25">
      <c r="A9" s="900"/>
      <c r="B9" s="357"/>
      <c r="C9" s="360"/>
      <c r="D9" s="360"/>
      <c r="E9" s="355"/>
      <c r="F9" s="354">
        <f t="shared" si="0"/>
        <v>0</v>
      </c>
      <c r="G9" s="353"/>
      <c r="H9" s="352" t="str">
        <f t="shared" si="1"/>
        <v>0.56</v>
      </c>
      <c r="I9" s="351">
        <f t="shared" si="2"/>
        <v>0</v>
      </c>
      <c r="J9" s="356" t="s">
        <v>862</v>
      </c>
    </row>
    <row r="10" spans="1:10" x14ac:dyDescent="0.25">
      <c r="A10" s="900"/>
      <c r="B10" s="357"/>
      <c r="C10" s="360"/>
      <c r="D10" s="360"/>
      <c r="E10" s="355"/>
      <c r="F10" s="354">
        <f t="shared" si="0"/>
        <v>0</v>
      </c>
      <c r="G10" s="353"/>
      <c r="H10" s="352" t="str">
        <f t="shared" si="1"/>
        <v>0.56</v>
      </c>
      <c r="I10" s="351">
        <f t="shared" si="2"/>
        <v>0</v>
      </c>
      <c r="J10" s="356" t="s">
        <v>862</v>
      </c>
    </row>
    <row r="11" spans="1:10" x14ac:dyDescent="0.25">
      <c r="A11" s="900"/>
      <c r="B11" s="357"/>
      <c r="C11" s="360"/>
      <c r="D11" s="360"/>
      <c r="E11" s="355"/>
      <c r="F11" s="354">
        <f t="shared" si="0"/>
        <v>0</v>
      </c>
      <c r="G11" s="353"/>
      <c r="H11" s="352" t="str">
        <f t="shared" si="1"/>
        <v>0.56</v>
      </c>
      <c r="I11" s="351">
        <f t="shared" si="2"/>
        <v>0</v>
      </c>
      <c r="J11" s="356" t="s">
        <v>862</v>
      </c>
    </row>
    <row r="12" spans="1:10" x14ac:dyDescent="0.25">
      <c r="A12" s="900"/>
      <c r="B12" s="357"/>
      <c r="C12" s="360"/>
      <c r="D12" s="360"/>
      <c r="E12" s="355"/>
      <c r="F12" s="354">
        <f t="shared" si="0"/>
        <v>0</v>
      </c>
      <c r="G12" s="353"/>
      <c r="H12" s="352" t="str">
        <f t="shared" si="1"/>
        <v>0.56</v>
      </c>
      <c r="I12" s="351">
        <f t="shared" si="2"/>
        <v>0</v>
      </c>
      <c r="J12" s="356" t="s">
        <v>862</v>
      </c>
    </row>
    <row r="13" spans="1:10" x14ac:dyDescent="0.25">
      <c r="A13" s="900"/>
      <c r="B13" s="357"/>
      <c r="C13" s="360"/>
      <c r="D13" s="360"/>
      <c r="E13" s="355"/>
      <c r="F13" s="354">
        <f t="shared" si="0"/>
        <v>0</v>
      </c>
      <c r="G13" s="353"/>
      <c r="H13" s="352" t="str">
        <f t="shared" si="1"/>
        <v>0.56</v>
      </c>
      <c r="I13" s="351">
        <f t="shared" si="2"/>
        <v>0</v>
      </c>
      <c r="J13" s="356" t="s">
        <v>862</v>
      </c>
    </row>
    <row r="14" spans="1:10" x14ac:dyDescent="0.25">
      <c r="A14" s="900"/>
      <c r="B14" s="417"/>
      <c r="C14" s="360"/>
      <c r="D14" s="360"/>
      <c r="E14" s="355"/>
      <c r="F14" s="354">
        <f t="shared" si="0"/>
        <v>0</v>
      </c>
      <c r="G14" s="353"/>
      <c r="H14" s="352" t="str">
        <f t="shared" si="1"/>
        <v>0.56</v>
      </c>
      <c r="I14" s="351">
        <f t="shared" si="2"/>
        <v>0</v>
      </c>
      <c r="J14" s="416" t="s">
        <v>861</v>
      </c>
    </row>
    <row r="15" spans="1:10" x14ac:dyDescent="0.25">
      <c r="A15" s="900"/>
      <c r="B15" s="417"/>
      <c r="C15" s="360"/>
      <c r="D15" s="360"/>
      <c r="E15" s="355"/>
      <c r="F15" s="354">
        <f t="shared" si="0"/>
        <v>0</v>
      </c>
      <c r="G15" s="353"/>
      <c r="H15" s="352" t="str">
        <f t="shared" si="1"/>
        <v>0.56</v>
      </c>
      <c r="I15" s="351">
        <f t="shared" si="2"/>
        <v>0</v>
      </c>
      <c r="J15" s="416" t="s">
        <v>861</v>
      </c>
    </row>
    <row r="16" spans="1:10" x14ac:dyDescent="0.25">
      <c r="A16" s="900"/>
      <c r="B16" s="417"/>
      <c r="C16" s="360"/>
      <c r="D16" s="360"/>
      <c r="E16" s="355"/>
      <c r="F16" s="354">
        <f t="shared" si="0"/>
        <v>0</v>
      </c>
      <c r="G16" s="353"/>
      <c r="H16" s="352" t="str">
        <f t="shared" si="1"/>
        <v>0.56</v>
      </c>
      <c r="I16" s="351">
        <f t="shared" si="2"/>
        <v>0</v>
      </c>
      <c r="J16" s="416" t="s">
        <v>861</v>
      </c>
    </row>
    <row r="17" spans="1:10" x14ac:dyDescent="0.25">
      <c r="A17" s="900"/>
      <c r="B17" s="417"/>
      <c r="C17" s="360"/>
      <c r="D17" s="360"/>
      <c r="E17" s="355"/>
      <c r="F17" s="354">
        <f t="shared" si="0"/>
        <v>0</v>
      </c>
      <c r="G17" s="353"/>
      <c r="H17" s="352" t="str">
        <f t="shared" si="1"/>
        <v>0.56</v>
      </c>
      <c r="I17" s="351">
        <f t="shared" si="2"/>
        <v>0</v>
      </c>
      <c r="J17" s="416" t="s">
        <v>861</v>
      </c>
    </row>
    <row r="18" spans="1:10" x14ac:dyDescent="0.25">
      <c r="A18" s="900"/>
      <c r="B18" s="956"/>
      <c r="C18" s="926" t="s">
        <v>870</v>
      </c>
      <c r="D18" s="926"/>
      <c r="E18" s="926"/>
      <c r="F18" s="926"/>
      <c r="G18" s="926"/>
      <c r="H18" s="926"/>
      <c r="I18" s="343">
        <f>SUM(I8:I13)</f>
        <v>0</v>
      </c>
      <c r="J18" s="940"/>
    </row>
    <row r="19" spans="1:10" x14ac:dyDescent="0.25">
      <c r="A19" s="900"/>
      <c r="B19" s="957"/>
      <c r="C19" s="927" t="s">
        <v>869</v>
      </c>
      <c r="D19" s="927"/>
      <c r="E19" s="927"/>
      <c r="F19" s="927"/>
      <c r="G19" s="927"/>
      <c r="H19" s="927"/>
      <c r="I19" s="343">
        <f>SUM(I14:I17)</f>
        <v>0</v>
      </c>
      <c r="J19" s="941"/>
    </row>
    <row r="20" spans="1:10" x14ac:dyDescent="0.25">
      <c r="A20" s="900"/>
      <c r="B20" s="957"/>
      <c r="C20" s="917" t="s">
        <v>868</v>
      </c>
      <c r="D20" s="918"/>
      <c r="E20" s="918"/>
      <c r="F20" s="918"/>
      <c r="G20" s="919"/>
      <c r="H20" s="923" t="s">
        <v>129</v>
      </c>
      <c r="I20" s="923"/>
      <c r="J20" s="941"/>
    </row>
    <row r="21" spans="1:10" x14ac:dyDescent="0.25">
      <c r="A21" s="900"/>
      <c r="B21" s="957"/>
      <c r="C21" s="920"/>
      <c r="D21" s="921"/>
      <c r="E21" s="921"/>
      <c r="F21" s="921"/>
      <c r="G21" s="922"/>
      <c r="H21" s="923"/>
      <c r="I21" s="923"/>
      <c r="J21" s="941"/>
    </row>
    <row r="22" spans="1:10" hidden="1" x14ac:dyDescent="0.25">
      <c r="A22" s="900"/>
      <c r="B22" s="957"/>
      <c r="C22" s="928" t="s">
        <v>867</v>
      </c>
      <c r="D22" s="929"/>
      <c r="E22" s="929"/>
      <c r="F22" s="929"/>
      <c r="G22" s="930"/>
      <c r="H22" s="924">
        <f>(I3/300)</f>
        <v>0</v>
      </c>
      <c r="I22" s="925"/>
      <c r="J22" s="941"/>
    </row>
    <row r="23" spans="1:10" ht="4.3499999999999996" customHeight="1" x14ac:dyDescent="0.25">
      <c r="A23" s="900"/>
      <c r="B23" s="957"/>
      <c r="C23" s="903"/>
      <c r="D23" s="904"/>
      <c r="E23" s="904"/>
      <c r="F23" s="904"/>
      <c r="G23" s="904"/>
      <c r="H23" s="904"/>
      <c r="I23" s="905"/>
      <c r="J23" s="941"/>
    </row>
    <row r="24" spans="1:10" x14ac:dyDescent="0.25">
      <c r="A24" s="900"/>
      <c r="B24" s="957"/>
      <c r="C24" s="888" t="s">
        <v>866</v>
      </c>
      <c r="D24" s="889"/>
      <c r="E24" s="889"/>
      <c r="F24" s="889"/>
      <c r="G24" s="890"/>
      <c r="H24" s="906">
        <f>IF(H20="Yes","N/A",IF(H20="No",I3/150,"N/A"))</f>
        <v>0</v>
      </c>
      <c r="I24" s="907"/>
      <c r="J24" s="941"/>
    </row>
    <row r="25" spans="1:10" ht="4.3499999999999996" customHeight="1" x14ac:dyDescent="0.25">
      <c r="A25" s="900"/>
      <c r="B25" s="957"/>
      <c r="C25" s="903"/>
      <c r="D25" s="904"/>
      <c r="E25" s="904"/>
      <c r="F25" s="904"/>
      <c r="G25" s="904"/>
      <c r="H25" s="904"/>
      <c r="I25" s="905"/>
      <c r="J25" s="941"/>
    </row>
    <row r="26" spans="1:10" x14ac:dyDescent="0.25">
      <c r="A26" s="900"/>
      <c r="B26" s="957"/>
      <c r="C26" s="931" t="s">
        <v>865</v>
      </c>
      <c r="D26" s="932"/>
      <c r="E26" s="932"/>
      <c r="F26" s="932"/>
      <c r="G26" s="933"/>
      <c r="H26" s="906" t="str">
        <f>IF(H20="No","N/A",IF(H20="Yes",H22*0.5,""))</f>
        <v>N/A</v>
      </c>
      <c r="I26" s="907"/>
      <c r="J26" s="941"/>
    </row>
    <row r="27" spans="1:10" x14ac:dyDescent="0.25">
      <c r="A27" s="900"/>
      <c r="B27" s="957"/>
      <c r="C27" s="934" t="s">
        <v>864</v>
      </c>
      <c r="D27" s="935"/>
      <c r="E27" s="935"/>
      <c r="F27" s="935"/>
      <c r="G27" s="936"/>
      <c r="H27" s="906" t="str">
        <f>IF(H20="No","N/A",IF(H20="Yes",H22*0.5,""))</f>
        <v>N/A</v>
      </c>
      <c r="I27" s="907"/>
      <c r="J27" s="941"/>
    </row>
    <row r="28" spans="1:10" ht="4.3499999999999996" customHeight="1" x14ac:dyDescent="0.25">
      <c r="A28" s="900"/>
      <c r="B28" s="957"/>
      <c r="C28" s="903"/>
      <c r="D28" s="904"/>
      <c r="E28" s="904"/>
      <c r="F28" s="904"/>
      <c r="G28" s="904"/>
      <c r="H28" s="904"/>
      <c r="I28" s="905"/>
      <c r="J28" s="941"/>
    </row>
    <row r="29" spans="1:10" x14ac:dyDescent="0.25">
      <c r="A29" s="900"/>
      <c r="B29" s="957"/>
      <c r="C29" s="959" t="s">
        <v>128</v>
      </c>
      <c r="D29" s="959"/>
      <c r="E29" s="959"/>
      <c r="F29" s="959"/>
      <c r="G29" s="959"/>
      <c r="H29" s="959"/>
      <c r="I29" s="959"/>
      <c r="J29" s="941"/>
    </row>
    <row r="30" spans="1:10" x14ac:dyDescent="0.25">
      <c r="A30" s="900"/>
      <c r="B30" s="957"/>
      <c r="C30" s="948" t="s">
        <v>863</v>
      </c>
      <c r="D30" s="949"/>
      <c r="E30" s="949"/>
      <c r="F30" s="949"/>
      <c r="G30" s="949"/>
      <c r="H30" s="949"/>
      <c r="I30" s="950"/>
      <c r="J30" s="941"/>
    </row>
    <row r="31" spans="1:10" ht="38.25" x14ac:dyDescent="0.25">
      <c r="A31" s="900"/>
      <c r="B31" s="958"/>
      <c r="C31" s="359" t="s">
        <v>127</v>
      </c>
      <c r="D31" s="359" t="s">
        <v>126</v>
      </c>
      <c r="E31" s="359" t="s">
        <v>125</v>
      </c>
      <c r="F31" s="359" t="s">
        <v>124</v>
      </c>
      <c r="G31" s="358" t="s">
        <v>123</v>
      </c>
      <c r="H31" s="358" t="s">
        <v>122</v>
      </c>
      <c r="I31" s="358" t="s">
        <v>121</v>
      </c>
      <c r="J31" s="942"/>
    </row>
    <row r="32" spans="1:10" x14ac:dyDescent="0.25">
      <c r="A32" s="900"/>
      <c r="B32" s="357"/>
      <c r="C32" s="355"/>
      <c r="D32" s="355"/>
      <c r="E32" s="355"/>
      <c r="F32" s="354">
        <f t="shared" ref="F32:F37" si="3">((C32*D32)/144)*E32</f>
        <v>0</v>
      </c>
      <c r="G32" s="353"/>
      <c r="H32" s="352" t="str">
        <f t="shared" ref="H32:H37" si="4">IF(G32="1/4 inch Mesh NO Louvers","0.25","0.56")</f>
        <v>0.56</v>
      </c>
      <c r="I32" s="351">
        <f t="shared" ref="I32:I37" si="5">F32*(1-H32)</f>
        <v>0</v>
      </c>
      <c r="J32" s="356" t="s">
        <v>862</v>
      </c>
    </row>
    <row r="33" spans="1:10" x14ac:dyDescent="0.25">
      <c r="A33" s="900"/>
      <c r="B33" s="357"/>
      <c r="C33" s="355"/>
      <c r="D33" s="355"/>
      <c r="E33" s="355"/>
      <c r="F33" s="354">
        <f t="shared" si="3"/>
        <v>0</v>
      </c>
      <c r="G33" s="353"/>
      <c r="H33" s="352" t="str">
        <f t="shared" si="4"/>
        <v>0.56</v>
      </c>
      <c r="I33" s="351">
        <f t="shared" si="5"/>
        <v>0</v>
      </c>
      <c r="J33" s="356" t="s">
        <v>862</v>
      </c>
    </row>
    <row r="34" spans="1:10" x14ac:dyDescent="0.25">
      <c r="A34" s="900"/>
      <c r="B34" s="357"/>
      <c r="C34" s="355"/>
      <c r="D34" s="355"/>
      <c r="E34" s="355"/>
      <c r="F34" s="354">
        <f t="shared" si="3"/>
        <v>0</v>
      </c>
      <c r="G34" s="353"/>
      <c r="H34" s="352" t="str">
        <f t="shared" si="4"/>
        <v>0.56</v>
      </c>
      <c r="I34" s="351">
        <f t="shared" si="5"/>
        <v>0</v>
      </c>
      <c r="J34" s="356" t="s">
        <v>862</v>
      </c>
    </row>
    <row r="35" spans="1:10" x14ac:dyDescent="0.25">
      <c r="A35" s="900"/>
      <c r="B35" s="417"/>
      <c r="C35" s="355"/>
      <c r="D35" s="355"/>
      <c r="E35" s="355"/>
      <c r="F35" s="354">
        <f t="shared" si="3"/>
        <v>0</v>
      </c>
      <c r="G35" s="353"/>
      <c r="H35" s="352" t="str">
        <f t="shared" si="4"/>
        <v>0.56</v>
      </c>
      <c r="I35" s="351">
        <f t="shared" si="5"/>
        <v>0</v>
      </c>
      <c r="J35" s="416" t="s">
        <v>861</v>
      </c>
    </row>
    <row r="36" spans="1:10" x14ac:dyDescent="0.25">
      <c r="A36" s="900"/>
      <c r="B36" s="417"/>
      <c r="C36" s="355"/>
      <c r="D36" s="355"/>
      <c r="E36" s="355"/>
      <c r="F36" s="354">
        <f t="shared" si="3"/>
        <v>0</v>
      </c>
      <c r="G36" s="353"/>
      <c r="H36" s="352" t="str">
        <f t="shared" si="4"/>
        <v>0.56</v>
      </c>
      <c r="I36" s="351">
        <f t="shared" si="5"/>
        <v>0</v>
      </c>
      <c r="J36" s="416" t="s">
        <v>861</v>
      </c>
    </row>
    <row r="37" spans="1:10" x14ac:dyDescent="0.25">
      <c r="A37" s="900"/>
      <c r="B37" s="418"/>
      <c r="C37" s="350"/>
      <c r="D37" s="350"/>
      <c r="E37" s="350"/>
      <c r="F37" s="349">
        <f t="shared" si="3"/>
        <v>0</v>
      </c>
      <c r="G37" s="348"/>
      <c r="H37" s="347" t="str">
        <f t="shared" si="4"/>
        <v>0.56</v>
      </c>
      <c r="I37" s="346">
        <f t="shared" si="5"/>
        <v>0</v>
      </c>
      <c r="J37" s="419" t="s">
        <v>860</v>
      </c>
    </row>
    <row r="38" spans="1:10" ht="4.3499999999999996" customHeight="1" x14ac:dyDescent="0.25">
      <c r="A38" s="900"/>
      <c r="B38" s="345"/>
      <c r="C38" s="897"/>
      <c r="D38" s="898"/>
      <c r="E38" s="898"/>
      <c r="F38" s="898"/>
      <c r="G38" s="898"/>
      <c r="H38" s="898"/>
      <c r="I38" s="899"/>
      <c r="J38" s="344"/>
    </row>
    <row r="39" spans="1:10" x14ac:dyDescent="0.25">
      <c r="A39" s="900"/>
      <c r="B39" s="943"/>
      <c r="C39" s="953" t="s">
        <v>859</v>
      </c>
      <c r="D39" s="954"/>
      <c r="E39" s="954"/>
      <c r="F39" s="954"/>
      <c r="G39" s="954"/>
      <c r="H39" s="954"/>
      <c r="I39" s="343" t="str">
        <f>IF(H20="Yes","N/A",IF(SUM(I8:I17)+SUM(I32:I37)&gt;=H24,"Yes","No"))</f>
        <v>Yes</v>
      </c>
      <c r="J39" s="944"/>
    </row>
    <row r="40" spans="1:10" ht="4.3499999999999996" customHeight="1" x14ac:dyDescent="0.25">
      <c r="A40" s="900"/>
      <c r="B40" s="943"/>
      <c r="C40" s="903"/>
      <c r="D40" s="904"/>
      <c r="E40" s="904"/>
      <c r="F40" s="904"/>
      <c r="G40" s="904"/>
      <c r="H40" s="904"/>
      <c r="I40" s="905"/>
      <c r="J40" s="944"/>
    </row>
    <row r="41" spans="1:10" x14ac:dyDescent="0.25">
      <c r="A41" s="900"/>
      <c r="B41" s="943"/>
      <c r="C41" s="951" t="s">
        <v>858</v>
      </c>
      <c r="D41" s="951"/>
      <c r="E41" s="951"/>
      <c r="F41" s="951"/>
      <c r="G41" s="951"/>
      <c r="H41" s="951"/>
      <c r="I41" s="341" t="str">
        <f>IF(H20="No","N/A",IF(SUM(I8:I13)+SUM(I32:I34)&gt;=H26,"Yes",IF(SUM(I8:I13)+SUM(I32:I34)&gt;=H24,"Yes","No")))</f>
        <v>N/A</v>
      </c>
      <c r="J41" s="342"/>
    </row>
    <row r="42" spans="1:10" x14ac:dyDescent="0.25">
      <c r="A42" s="900"/>
      <c r="B42" s="943"/>
      <c r="C42" s="952" t="s">
        <v>857</v>
      </c>
      <c r="D42" s="952"/>
      <c r="E42" s="952"/>
      <c r="F42" s="952"/>
      <c r="G42" s="952"/>
      <c r="H42" s="952"/>
      <c r="I42" s="341" t="str">
        <f>IF(H20="No","N/A",IF(SUM(I14:I17)+SUM(I35:I37)&gt;=H26,"Yes",IF(SUM(I8:I13)+SUM(I32:I34)&gt;=H24,"Yes","No")))</f>
        <v>N/A</v>
      </c>
    </row>
    <row r="43" spans="1:10" hidden="1" x14ac:dyDescent="0.25">
      <c r="A43" s="900"/>
      <c r="B43" s="943"/>
      <c r="C43" s="955" t="s">
        <v>856</v>
      </c>
      <c r="D43" s="955"/>
      <c r="E43" s="955"/>
      <c r="F43" s="955"/>
      <c r="G43" s="955"/>
      <c r="H43" s="955"/>
      <c r="I43" s="245" t="str">
        <f>IF(SUM(I8:I13)+SUM(I32:I35)&gt;=H24,"Yes","No")&amp;IF(H20="Yes","False","")</f>
        <v>Yes</v>
      </c>
    </row>
    <row r="44" spans="1:10" x14ac:dyDescent="0.25">
      <c r="A44" s="900"/>
      <c r="B44" s="943"/>
      <c r="C44" s="947" t="s">
        <v>120</v>
      </c>
      <c r="D44" s="947"/>
      <c r="E44" s="947"/>
      <c r="F44" s="947"/>
      <c r="G44" s="947"/>
      <c r="H44" s="947"/>
      <c r="I44" s="947"/>
    </row>
    <row r="47" spans="1:10" x14ac:dyDescent="0.25">
      <c r="B47" s="97"/>
      <c r="C47" s="937" t="s">
        <v>855</v>
      </c>
      <c r="D47" s="938"/>
      <c r="E47" s="938"/>
      <c r="F47" s="938"/>
      <c r="G47" s="938"/>
      <c r="H47" s="938"/>
      <c r="I47" s="939"/>
      <c r="J47" s="97"/>
    </row>
    <row r="48" spans="1:10" ht="4.3499999999999996" customHeight="1" x14ac:dyDescent="0.25">
      <c r="B48" s="339"/>
      <c r="C48" s="897"/>
      <c r="D48" s="898"/>
      <c r="E48" s="898"/>
      <c r="F48" s="898"/>
      <c r="G48" s="898"/>
      <c r="H48" s="898"/>
      <c r="I48" s="899"/>
      <c r="J48" s="338"/>
    </row>
    <row r="49" spans="2:10" x14ac:dyDescent="0.25">
      <c r="B49" s="97"/>
      <c r="C49" s="888" t="s">
        <v>854</v>
      </c>
      <c r="D49" s="889"/>
      <c r="E49" s="889"/>
      <c r="F49" s="889"/>
      <c r="G49" s="889"/>
      <c r="H49" s="890"/>
      <c r="I49" s="340">
        <f>IF(H20="Yes","N/A",I18+I19+SUM(I32:I37)-H24)</f>
        <v>0</v>
      </c>
      <c r="J49" s="97"/>
    </row>
    <row r="50" spans="2:10" ht="4.3499999999999996" customHeight="1" x14ac:dyDescent="0.25">
      <c r="B50" s="339"/>
      <c r="C50" s="897"/>
      <c r="D50" s="898"/>
      <c r="E50" s="898"/>
      <c r="F50" s="898"/>
      <c r="G50" s="898"/>
      <c r="H50" s="898"/>
      <c r="I50" s="899"/>
      <c r="J50" s="338"/>
    </row>
    <row r="51" spans="2:10" x14ac:dyDescent="0.25">
      <c r="C51" s="891" t="s">
        <v>853</v>
      </c>
      <c r="D51" s="892"/>
      <c r="E51" s="892"/>
      <c r="F51" s="892"/>
      <c r="G51" s="892"/>
      <c r="H51" s="893"/>
      <c r="I51" s="340" t="str">
        <f>IF(H20="no","N/A",I18+SUM(I32:I34)-H22*0.5)</f>
        <v>N/A</v>
      </c>
    </row>
    <row r="52" spans="2:10" ht="4.3499999999999996" customHeight="1" x14ac:dyDescent="0.25">
      <c r="B52" s="339"/>
      <c r="C52" s="897"/>
      <c r="D52" s="898"/>
      <c r="E52" s="898"/>
      <c r="F52" s="898"/>
      <c r="G52" s="898"/>
      <c r="H52" s="898"/>
      <c r="I52" s="899"/>
      <c r="J52" s="338"/>
    </row>
    <row r="53" spans="2:10" x14ac:dyDescent="0.25">
      <c r="C53" s="894" t="s">
        <v>852</v>
      </c>
      <c r="D53" s="895"/>
      <c r="E53" s="895"/>
      <c r="F53" s="895"/>
      <c r="G53" s="895"/>
      <c r="H53" s="896"/>
      <c r="I53" s="337" t="str">
        <f>IF(H20="no","N/A",I19+SUM(I35:I37)-H22*0.5)</f>
        <v>N/A</v>
      </c>
    </row>
  </sheetData>
  <dataConsolidate/>
  <mergeCells count="43">
    <mergeCell ref="C47:I47"/>
    <mergeCell ref="J18:J31"/>
    <mergeCell ref="A2:A44"/>
    <mergeCell ref="B39:B44"/>
    <mergeCell ref="C40:I40"/>
    <mergeCell ref="J39:J40"/>
    <mergeCell ref="J2:J7"/>
    <mergeCell ref="B2:B7"/>
    <mergeCell ref="C44:I44"/>
    <mergeCell ref="C30:I30"/>
    <mergeCell ref="C41:H41"/>
    <mergeCell ref="C42:H42"/>
    <mergeCell ref="C39:H39"/>
    <mergeCell ref="C43:H43"/>
    <mergeCell ref="B18:B31"/>
    <mergeCell ref="C29:I29"/>
    <mergeCell ref="C24:G24"/>
    <mergeCell ref="C26:G26"/>
    <mergeCell ref="C27:G27"/>
    <mergeCell ref="C38:I38"/>
    <mergeCell ref="C23:I23"/>
    <mergeCell ref="A1:J1"/>
    <mergeCell ref="D2:F2"/>
    <mergeCell ref="D3:F3"/>
    <mergeCell ref="C28:I28"/>
    <mergeCell ref="H24:I24"/>
    <mergeCell ref="H26:I26"/>
    <mergeCell ref="H27:I27"/>
    <mergeCell ref="C6:I6"/>
    <mergeCell ref="C4:I5"/>
    <mergeCell ref="C25:I25"/>
    <mergeCell ref="C20:G21"/>
    <mergeCell ref="H20:I21"/>
    <mergeCell ref="H22:I22"/>
    <mergeCell ref="C18:H18"/>
    <mergeCell ref="C19:H19"/>
    <mergeCell ref="C22:G22"/>
    <mergeCell ref="C49:H49"/>
    <mergeCell ref="C51:H51"/>
    <mergeCell ref="C53:H53"/>
    <mergeCell ref="C48:I48"/>
    <mergeCell ref="C50:I50"/>
    <mergeCell ref="C52:I52"/>
  </mergeCells>
  <dataValidations count="26">
    <dataValidation type="list" allowBlank="1" showInputMessage="1" showErrorMessage="1" sqref="B14:B17 B35:B37" xr:uid="{00000000-0002-0000-0300-000000000000}">
      <formula1>"Soffit, C. Soffit, Other"</formula1>
    </dataValidation>
    <dataValidation type="list" allowBlank="1" showInputMessage="1" showErrorMessage="1" sqref="B8:B13 B32:B34" xr:uid="{00000000-0002-0000-0300-000001000000}">
      <formula1>"Static, Roof Turbine, Ridge, Gable, Other"</formula1>
    </dataValidation>
    <dataValidation allowBlank="1" showInputMessage="1" showErrorMessage="1" promptTitle="Attic Ventilation to Add" prompt="This is the total square footage of venting that needs to be added to achieve proper attic ventialtion, based on the information completed above." sqref="H27:I27" xr:uid="{00000000-0002-0000-0300-000002000000}"/>
    <dataValidation allowBlank="1" showInputMessage="1" showErrorMessage="1" promptTitle="Attic Ventilation to Add" prompt="This is the total square footage of venting that needs to be added to achieve proper attic ventialtion, based on the information completed above. " sqref="H26:I26" xr:uid="{00000000-0002-0000-0300-000003000000}"/>
    <dataValidation allowBlank="1" showInputMessage="1" showErrorMessage="1" promptTitle="Gable Vent Lenght In" prompt="Enter the custom length size of the existing gable vent in inches" sqref="C9" xr:uid="{00000000-0002-0000-0300-000004000000}"/>
    <dataValidation allowBlank="1" showInputMessage="1" showErrorMessage="1" promptTitle="Static Vent Length In " prompt="Enter the custom length size of the existing gable vent in inches" sqref="C10:C11" xr:uid="{00000000-0002-0000-0300-000005000000}"/>
    <dataValidation allowBlank="1" showInputMessage="1" showErrorMessage="1" promptTitle="Ridge Vent Length In" prompt="Enter the custom length size of the existing gable vent in inches" sqref="C12:C13" xr:uid="{00000000-0002-0000-0300-000006000000}"/>
    <dataValidation allowBlank="1" showInputMessage="1" showErrorMessage="1" promptTitle="Ridge Vent Width In" prompt="Enter the custom width size of the existing gable vent in inches" sqref="D12:D13" xr:uid="{00000000-0002-0000-0300-000007000000}"/>
    <dataValidation allowBlank="1" showInputMessage="1" showErrorMessage="1" promptTitle="Static Vent Width In" prompt="Enter the custom width size of the existing gable vent in inches" sqref="D10:D11" xr:uid="{00000000-0002-0000-0300-000008000000}"/>
    <dataValidation allowBlank="1" showInputMessage="1" showErrorMessage="1" promptTitle="Low Ventilation " sqref="I42" xr:uid="{00000000-0002-0000-0300-000009000000}"/>
    <dataValidation allowBlank="1" showInputMessage="1" showErrorMessage="1" promptTitle="Total Vent Sq Ft " prompt="Formula: Length x Width divided by 144" sqref="F7" xr:uid="{00000000-0002-0000-0300-00000A000000}"/>
    <dataValidation allowBlank="1" showInputMessage="1" showErrorMessage="1" promptTitle="Total Vent Sq Ft" prompt="Formula: Length x Width divided by 144" sqref="F31" xr:uid="{00000000-0002-0000-0300-00000B000000}"/>
    <dataValidation allowBlank="1" showInputMessage="1" showErrorMessage="1" promptTitle="Attic Square Footage" prompt="Enter the approximate attic square footage. If there is more than one attic space in the house, you will complete a ventilation calculator per attic space. Only enter square footage for the specific attic space you are assessing." sqref="I3" xr:uid="{00000000-0002-0000-0300-00000C000000}"/>
    <dataValidation allowBlank="1" showInputMessage="1" showErrorMessage="1" promptTitle="House Square Footage" prompt="Enter the approximate house square footage" sqref="I2" xr:uid="{00000000-0002-0000-0300-00000D000000}"/>
    <dataValidation allowBlank="1" showInputMessage="1" showErrorMessage="1" prompt="Enter Client's Name" sqref="D2" xr:uid="{00000000-0002-0000-0300-00000E000000}"/>
    <dataValidation allowBlank="1" showInputMessage="1" showErrorMessage="1" promptTitle="Job Number" prompt="Enter the job number/client ID/audit number for this client. " sqref="D3" xr:uid="{00000000-0002-0000-0300-00000F000000}"/>
    <dataValidation type="list" allowBlank="1" showInputMessage="1" showErrorMessage="1" promptTitle="Vent Mesh Type" prompt="Select Type of Venting Mesh closest to existing Vent Type._x000a_The typical vent is 1/16&quot; Mesh with Louvers." sqref="G32:G37" xr:uid="{00000000-0002-0000-0300-000010000000}">
      <formula1>"1/4 inch Mesh NO Louvers, 1/16 inch Mesh w/ Louvers"</formula1>
    </dataValidation>
    <dataValidation type="list" allowBlank="1" showInputMessage="1" showErrorMessage="1" promptTitle="Existing Vent Mesh Type" prompt="Select Type of Venting Mesh closest to existing Vent Type._x000a_The typical vent is 1/16&quot; Mesh with Louvers." sqref="G8:G17" xr:uid="{00000000-0002-0000-0300-000012000000}">
      <formula1>"1/4 inch Mesh NO Louvers, 1/16 inch Mesh w/ Louvers"</formula1>
    </dataValidation>
    <dataValidation allowBlank="1" showInputMessage="1" showErrorMessage="1" promptTitle="Gable Vent Width In" prompt="Enter the custom width size of the existing gable vent in inches" sqref="D32:D34 D8:D9" xr:uid="{00000000-0002-0000-0300-000014000000}"/>
    <dataValidation allowBlank="1" showInputMessage="1" showErrorMessage="1" promptTitle="Gable Vent Length In" prompt="Enter the custom length size of the existing gable vent in inches" sqref="C32:C34 C8" xr:uid="{00000000-0002-0000-0300-000015000000}"/>
    <dataValidation allowBlank="1" showInputMessage="1" showErrorMessage="1" promptTitle="Soffit Vent Width In" prompt="Enter the custom width size of the existing soffit vent in inches" sqref="D14:D17 D35:D37" xr:uid="{00000000-0002-0000-0300-000016000000}"/>
    <dataValidation allowBlank="1" showInputMessage="1" showErrorMessage="1" promptTitle="Soffit Vent Length In" prompt="Enter the custom length size of the existing soffit vent in inches" sqref="C35:C38 C14:C17 C48 C50 C52" xr:uid="{00000000-0002-0000-0300-000017000000}"/>
    <dataValidation allowBlank="1" showInputMessage="1" showErrorMessage="1" promptTitle="Venting Location" prompt="At the end of the work, will the venting be split ~50/50 high/low? Approximately 50% of the venting “high” (in the upper 60% of the attic space) and approximately 50% “low” (in the lower 40% of the attic space)?" sqref="C20" xr:uid="{00000000-0002-0000-0300-000018000000}"/>
    <dataValidation type="list" allowBlank="1" showInputMessage="1" showErrorMessage="1" sqref="H20" xr:uid="{00000000-0002-0000-0300-000019000000}">
      <formula1>"Yes, No"</formula1>
    </dataValidation>
    <dataValidation allowBlank="1" showInputMessage="1" showErrorMessage="1" promptTitle="Total Venting Needed for Attic" prompt="This is the total square footage of venting needed for this attic space based on the information completed above." sqref="H24 H22" xr:uid="{00000000-0002-0000-0300-00001A000000}"/>
    <dataValidation allowBlank="1" showInputMessage="1" showErrorMessage="1" promptTitle="Added Ventilation Enough?" prompt="This answer will auto-populate whether or not the estimated ventilation is sufficient, taking into consideration the vent free area. If this is a NO, more vents need to be added!" sqref="I43" xr:uid="{00000000-0002-0000-0300-00001B000000}"/>
  </dataValidations>
  <pageMargins left="0.2" right="0.2" top="0.18" bottom="0.25" header="0.75" footer="0.87"/>
  <pageSetup scale="86" orientation="portrait" r:id="rId1"/>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F7CA-5455-495D-A46C-90FF79A07393}">
  <dimension ref="B1:N54"/>
  <sheetViews>
    <sheetView zoomScale="115" zoomScaleNormal="115" workbookViewId="0">
      <selection activeCell="G22" sqref="G22"/>
    </sheetView>
  </sheetViews>
  <sheetFormatPr defaultRowHeight="15" x14ac:dyDescent="0.25"/>
  <cols>
    <col min="3" max="3" width="10.85546875" customWidth="1"/>
    <col min="7" max="7" width="20.85546875" customWidth="1"/>
  </cols>
  <sheetData>
    <row r="1" spans="2:14" x14ac:dyDescent="0.25">
      <c r="B1" t="s">
        <v>1086</v>
      </c>
    </row>
    <row r="2" spans="2:14" ht="15.75" thickBot="1" x14ac:dyDescent="0.3"/>
    <row r="3" spans="2:14" ht="19.5" thickBot="1" x14ac:dyDescent="0.35">
      <c r="B3" s="1462" t="s">
        <v>1087</v>
      </c>
      <c r="C3" s="1463"/>
      <c r="D3" s="1463"/>
      <c r="E3" s="1463"/>
      <c r="F3" s="1463"/>
      <c r="G3" s="1463"/>
      <c r="H3" s="1463"/>
      <c r="I3" s="1464"/>
      <c r="J3" s="1465"/>
    </row>
    <row r="5" spans="2:14" x14ac:dyDescent="0.25">
      <c r="C5" s="1466"/>
      <c r="D5" s="244" t="s">
        <v>1088</v>
      </c>
    </row>
    <row r="6" spans="2:14" ht="15.75" thickBot="1" x14ac:dyDescent="0.3">
      <c r="G6" s="1467" t="s">
        <v>1089</v>
      </c>
      <c r="H6" s="1467"/>
    </row>
    <row r="7" spans="2:14" ht="15.75" thickBot="1" x14ac:dyDescent="0.3">
      <c r="C7" s="1468" t="str">
        <f>IF(C5&lt;1,"",IF(C15="Yes",ROUND(C5/300,2),IF(C15="No",ROUND(C5/150,2),"")))</f>
        <v/>
      </c>
      <c r="D7" s="244" t="s">
        <v>1090</v>
      </c>
      <c r="G7" s="1469" t="str">
        <f>IF(C5&lt;1,"",IF(C8&gt;0.35,"Over Ventilated",IF(C8&lt;-0.35,"Under Ventilated","Meets Guidelines")))</f>
        <v/>
      </c>
      <c r="H7" s="1470"/>
    </row>
    <row r="8" spans="2:14" x14ac:dyDescent="0.25">
      <c r="C8" s="1471" t="str">
        <f>IF(C5&lt;1,"",H15-C7)</f>
        <v/>
      </c>
      <c r="D8" t="s">
        <v>1091</v>
      </c>
      <c r="G8" s="1472" t="s">
        <v>1092</v>
      </c>
    </row>
    <row r="9" spans="2:14" x14ac:dyDescent="0.25">
      <c r="G9" s="1472" t="s">
        <v>1093</v>
      </c>
    </row>
    <row r="10" spans="2:14" x14ac:dyDescent="0.25">
      <c r="G10" s="1472"/>
    </row>
    <row r="11" spans="2:14" x14ac:dyDescent="0.25">
      <c r="C11" s="1473" t="s">
        <v>1094</v>
      </c>
      <c r="D11" s="1473"/>
      <c r="E11" s="1473"/>
      <c r="F11" s="1473"/>
      <c r="G11" s="1474" t="s">
        <v>1095</v>
      </c>
      <c r="H11" s="1474"/>
      <c r="N11" s="299"/>
    </row>
    <row r="12" spans="2:14" x14ac:dyDescent="0.25">
      <c r="C12" s="1475" t="s">
        <v>1096</v>
      </c>
      <c r="D12" s="1475"/>
      <c r="E12" s="1475"/>
      <c r="F12" s="1475"/>
      <c r="G12" s="1474" t="s">
        <v>1097</v>
      </c>
      <c r="H12" s="1474"/>
    </row>
    <row r="13" spans="2:14" x14ac:dyDescent="0.25">
      <c r="C13" s="1475"/>
      <c r="D13" s="1475"/>
      <c r="E13" s="1475"/>
      <c r="F13" s="1475"/>
      <c r="G13" s="1476" t="s">
        <v>1098</v>
      </c>
      <c r="H13" s="1471">
        <f>SUM(I21:I30,I43:I47)</f>
        <v>0</v>
      </c>
      <c r="I13" s="1477" t="str">
        <f>IF(C5&lt;1,"",H13/H15)</f>
        <v/>
      </c>
    </row>
    <row r="14" spans="2:14" x14ac:dyDescent="0.25">
      <c r="C14" s="1475"/>
      <c r="D14" s="1475"/>
      <c r="E14" s="1475"/>
      <c r="F14" s="1475"/>
      <c r="G14" s="1476" t="s">
        <v>1099</v>
      </c>
      <c r="H14" s="1471">
        <f>SUM(I32:I36,I49:I53)</f>
        <v>0</v>
      </c>
      <c r="I14" s="1477" t="str">
        <f>IF(C5&lt;1,"",H14/H15)</f>
        <v/>
      </c>
    </row>
    <row r="15" spans="2:14" x14ac:dyDescent="0.25">
      <c r="C15" s="1478" t="str">
        <f>IF(C5&lt;1,"",IF(AND(I13&gt;=40%,I13&lt;=50%),"Yes","No"))</f>
        <v/>
      </c>
      <c r="D15" s="1478"/>
      <c r="E15" s="1478" t="str">
        <f>IF(C15="Yes","1/300 Rule",IF(C15="No","1/150 Rule",""))</f>
        <v/>
      </c>
      <c r="F15" s="1478"/>
      <c r="G15" s="1476" t="s">
        <v>1100</v>
      </c>
      <c r="H15" s="1471">
        <f>SUM(H13:H14)</f>
        <v>0</v>
      </c>
    </row>
    <row r="18" spans="2:13" x14ac:dyDescent="0.25">
      <c r="C18" s="1479" t="s">
        <v>1101</v>
      </c>
      <c r="D18" s="1480"/>
      <c r="E18" s="1480"/>
      <c r="F18" s="1480"/>
      <c r="G18" s="1480"/>
      <c r="H18" s="1480"/>
      <c r="I18" s="1481"/>
    </row>
    <row r="19" spans="2:13" ht="45" x14ac:dyDescent="0.25">
      <c r="B19" s="536"/>
      <c r="C19" s="1482" t="s">
        <v>127</v>
      </c>
      <c r="D19" s="1482" t="s">
        <v>126</v>
      </c>
      <c r="E19" s="1482" t="s">
        <v>125</v>
      </c>
      <c r="F19" s="1482" t="s">
        <v>124</v>
      </c>
      <c r="G19" s="1483" t="s">
        <v>123</v>
      </c>
      <c r="H19" s="1483" t="s">
        <v>122</v>
      </c>
      <c r="I19" s="1483" t="s">
        <v>121</v>
      </c>
    </row>
    <row r="20" spans="2:13" x14ac:dyDescent="0.25">
      <c r="B20" s="536"/>
      <c r="C20" s="1484" t="s">
        <v>1098</v>
      </c>
      <c r="D20" s="1485"/>
      <c r="E20" s="1485"/>
      <c r="F20" s="1485"/>
      <c r="G20" s="1485"/>
      <c r="H20" s="1485"/>
      <c r="I20" s="1486"/>
    </row>
    <row r="21" spans="2:13" x14ac:dyDescent="0.25">
      <c r="B21" s="1487" t="s">
        <v>1102</v>
      </c>
      <c r="C21" s="1488">
        <v>18</v>
      </c>
      <c r="D21" s="1488">
        <v>24</v>
      </c>
      <c r="E21" s="1488"/>
      <c r="F21" s="1489">
        <f t="shared" ref="F21:F36" si="0">((C21*D21)/144)*E21</f>
        <v>0</v>
      </c>
      <c r="G21" s="1490"/>
      <c r="H21" s="1491" t="str">
        <f>IF(G21="1/4 inch Mesh","0.25",IF(G21="1/16 inch Mesh","0.56",""))</f>
        <v/>
      </c>
      <c r="I21" s="1492" t="str">
        <f>IF(E21&gt;=1,F21*(1-H21),"")</f>
        <v/>
      </c>
      <c r="K21" s="1467" t="s">
        <v>1103</v>
      </c>
      <c r="L21" s="1467"/>
      <c r="M21" s="1467"/>
    </row>
    <row r="22" spans="2:13" x14ac:dyDescent="0.25">
      <c r="B22" s="1487" t="s">
        <v>1102</v>
      </c>
      <c r="C22" s="1488">
        <v>14</v>
      </c>
      <c r="D22" s="1488">
        <v>18</v>
      </c>
      <c r="E22" s="1488"/>
      <c r="F22" s="1489">
        <f t="shared" si="0"/>
        <v>0</v>
      </c>
      <c r="G22" s="1490"/>
      <c r="H22" s="1491" t="str">
        <f t="shared" ref="H22:H36" si="1">IF(G22="1/4 inch Mesh","0.25",IF(G22="1/16 inch Mesh","0.56",""))</f>
        <v/>
      </c>
      <c r="I22" s="1492" t="str">
        <f t="shared" ref="I22:I30" si="2">IF(E22&gt;=1,F22*(1-H22),"")</f>
        <v/>
      </c>
      <c r="K22" s="1493" t="s">
        <v>1104</v>
      </c>
      <c r="L22" s="1494"/>
      <c r="M22" s="1495"/>
    </row>
    <row r="23" spans="2:13" x14ac:dyDescent="0.25">
      <c r="B23" s="1487" t="s">
        <v>1102</v>
      </c>
      <c r="C23" s="1488">
        <v>12</v>
      </c>
      <c r="D23" s="1488">
        <v>18</v>
      </c>
      <c r="E23" s="1488"/>
      <c r="F23" s="1489">
        <f t="shared" si="0"/>
        <v>0</v>
      </c>
      <c r="G23" s="1490"/>
      <c r="H23" s="1491" t="str">
        <f t="shared" si="1"/>
        <v/>
      </c>
      <c r="I23" s="1492" t="str">
        <f t="shared" si="2"/>
        <v/>
      </c>
      <c r="K23" s="1493" t="s">
        <v>1105</v>
      </c>
      <c r="L23" s="1494"/>
      <c r="M23" s="1471">
        <f>(((M22/2)*(M22/2))*3.1416)/144</f>
        <v>0</v>
      </c>
    </row>
    <row r="24" spans="2:13" x14ac:dyDescent="0.25">
      <c r="B24" s="1487" t="s">
        <v>1102</v>
      </c>
      <c r="C24" s="1488">
        <v>12</v>
      </c>
      <c r="D24" s="1488">
        <v>12</v>
      </c>
      <c r="E24" s="1488"/>
      <c r="F24" s="1489">
        <f t="shared" si="0"/>
        <v>0</v>
      </c>
      <c r="G24" s="1490"/>
      <c r="H24" s="1491" t="str">
        <f t="shared" si="1"/>
        <v/>
      </c>
      <c r="I24" s="1492" t="str">
        <f t="shared" si="2"/>
        <v/>
      </c>
    </row>
    <row r="25" spans="2:13" x14ac:dyDescent="0.25">
      <c r="B25" s="1487" t="s">
        <v>1106</v>
      </c>
      <c r="C25" s="1488">
        <v>12</v>
      </c>
      <c r="D25" s="1488">
        <v>24</v>
      </c>
      <c r="E25" s="1488"/>
      <c r="F25" s="1489">
        <f t="shared" si="0"/>
        <v>0</v>
      </c>
      <c r="G25" s="1490"/>
      <c r="H25" s="1491" t="str">
        <f t="shared" si="1"/>
        <v/>
      </c>
      <c r="I25" s="1492" t="str">
        <f t="shared" si="2"/>
        <v/>
      </c>
    </row>
    <row r="26" spans="2:13" x14ac:dyDescent="0.25">
      <c r="B26" s="1487" t="s">
        <v>1107</v>
      </c>
      <c r="C26" s="1488"/>
      <c r="D26" s="1488"/>
      <c r="E26" s="1488"/>
      <c r="F26" s="1489">
        <f t="shared" si="0"/>
        <v>0</v>
      </c>
      <c r="G26" s="1490"/>
      <c r="H26" s="1491" t="str">
        <f t="shared" si="1"/>
        <v/>
      </c>
      <c r="I26" s="1492" t="str">
        <f t="shared" si="2"/>
        <v/>
      </c>
    </row>
    <row r="27" spans="2:13" x14ac:dyDescent="0.25">
      <c r="B27" s="1487" t="s">
        <v>1108</v>
      </c>
      <c r="C27" s="1496" t="s">
        <v>1109</v>
      </c>
      <c r="D27" s="1497"/>
      <c r="E27" s="1488"/>
      <c r="F27" s="1489">
        <f>((((D27/2)*(D27/2))*3.1416)/144)*E27</f>
        <v>0</v>
      </c>
      <c r="G27" s="1490"/>
      <c r="H27" s="1491" t="str">
        <f t="shared" si="1"/>
        <v/>
      </c>
      <c r="I27" s="1492" t="str">
        <f t="shared" si="2"/>
        <v/>
      </c>
    </row>
    <row r="28" spans="2:13" x14ac:dyDescent="0.25">
      <c r="B28" s="1487" t="s">
        <v>1108</v>
      </c>
      <c r="C28" s="1496" t="s">
        <v>1109</v>
      </c>
      <c r="D28" s="1497"/>
      <c r="E28" s="1488"/>
      <c r="F28" s="1489">
        <f>((((D28/2)*(D28/2))*3.1416)/144)*E28</f>
        <v>0</v>
      </c>
      <c r="G28" s="1490"/>
      <c r="H28" s="1491" t="str">
        <f t="shared" si="1"/>
        <v/>
      </c>
      <c r="I28" s="1492" t="str">
        <f t="shared" si="2"/>
        <v/>
      </c>
    </row>
    <row r="29" spans="2:13" x14ac:dyDescent="0.25">
      <c r="B29" s="1487" t="s">
        <v>1110</v>
      </c>
      <c r="C29" s="1488"/>
      <c r="D29" s="1488"/>
      <c r="E29" s="1488"/>
      <c r="F29" s="1489">
        <f t="shared" si="0"/>
        <v>0</v>
      </c>
      <c r="G29" s="1490"/>
      <c r="H29" s="1491" t="str">
        <f t="shared" si="1"/>
        <v/>
      </c>
      <c r="I29" s="1492" t="str">
        <f t="shared" si="2"/>
        <v/>
      </c>
    </row>
    <row r="30" spans="2:13" x14ac:dyDescent="0.25">
      <c r="B30" s="1487" t="s">
        <v>1110</v>
      </c>
      <c r="C30" s="1488"/>
      <c r="D30" s="1488"/>
      <c r="E30" s="1488"/>
      <c r="F30" s="1489">
        <f t="shared" si="0"/>
        <v>0</v>
      </c>
      <c r="G30" s="1490"/>
      <c r="H30" s="1491" t="str">
        <f t="shared" si="1"/>
        <v/>
      </c>
      <c r="I30" s="1492" t="str">
        <f t="shared" si="2"/>
        <v/>
      </c>
      <c r="K30" s="1498"/>
    </row>
    <row r="31" spans="2:13" x14ac:dyDescent="0.25">
      <c r="B31" s="1499"/>
      <c r="C31" s="1500" t="s">
        <v>1099</v>
      </c>
      <c r="D31" s="1501"/>
      <c r="E31" s="1501"/>
      <c r="F31" s="1501"/>
      <c r="G31" s="1501"/>
      <c r="H31" s="1501"/>
      <c r="I31" s="1502"/>
      <c r="K31" s="1498"/>
    </row>
    <row r="32" spans="2:13" x14ac:dyDescent="0.25">
      <c r="B32" s="1487" t="s">
        <v>1111</v>
      </c>
      <c r="C32" s="1488">
        <v>8</v>
      </c>
      <c r="D32" s="1488">
        <v>16</v>
      </c>
      <c r="E32" s="1488"/>
      <c r="F32" s="1489">
        <f t="shared" si="0"/>
        <v>0</v>
      </c>
      <c r="G32" s="1490"/>
      <c r="H32" s="1491" t="str">
        <f t="shared" si="1"/>
        <v/>
      </c>
      <c r="I32" s="1492" t="str">
        <f t="shared" ref="I32:I36" si="3">IF(E32&gt;=1,F32*(1-H32),"")</f>
        <v/>
      </c>
    </row>
    <row r="33" spans="2:9" x14ac:dyDescent="0.25">
      <c r="B33" s="1487" t="s">
        <v>1111</v>
      </c>
      <c r="C33" s="1488">
        <v>4</v>
      </c>
      <c r="D33" s="1488">
        <v>16</v>
      </c>
      <c r="E33" s="1488"/>
      <c r="F33" s="1489">
        <f t="shared" si="0"/>
        <v>0</v>
      </c>
      <c r="G33" s="1490"/>
      <c r="H33" s="1491" t="str">
        <f t="shared" si="1"/>
        <v/>
      </c>
      <c r="I33" s="1492" t="str">
        <f t="shared" si="3"/>
        <v/>
      </c>
    </row>
    <row r="34" spans="2:9" x14ac:dyDescent="0.25">
      <c r="B34" s="1487" t="s">
        <v>1112</v>
      </c>
      <c r="C34" s="1488"/>
      <c r="D34" s="1488"/>
      <c r="E34" s="1488"/>
      <c r="F34" s="1489">
        <f t="shared" si="0"/>
        <v>0</v>
      </c>
      <c r="G34" s="1490"/>
      <c r="H34" s="1491" t="str">
        <f t="shared" si="1"/>
        <v/>
      </c>
      <c r="I34" s="1492" t="str">
        <f t="shared" si="3"/>
        <v/>
      </c>
    </row>
    <row r="35" spans="2:9" x14ac:dyDescent="0.25">
      <c r="B35" s="1487"/>
      <c r="C35" s="1488"/>
      <c r="D35" s="1488"/>
      <c r="E35" s="1488"/>
      <c r="F35" s="1489">
        <f t="shared" si="0"/>
        <v>0</v>
      </c>
      <c r="G35" s="1490"/>
      <c r="H35" s="1491" t="str">
        <f t="shared" si="1"/>
        <v/>
      </c>
      <c r="I35" s="1492" t="str">
        <f t="shared" si="3"/>
        <v/>
      </c>
    </row>
    <row r="36" spans="2:9" x14ac:dyDescent="0.25">
      <c r="B36" s="1487"/>
      <c r="C36" s="1488"/>
      <c r="D36" s="1488"/>
      <c r="E36" s="1488"/>
      <c r="F36" s="1489">
        <f t="shared" si="0"/>
        <v>0</v>
      </c>
      <c r="G36" s="1490"/>
      <c r="H36" s="1491" t="str">
        <f t="shared" si="1"/>
        <v/>
      </c>
      <c r="I36" s="1492" t="str">
        <f t="shared" si="3"/>
        <v/>
      </c>
    </row>
    <row r="37" spans="2:9" x14ac:dyDescent="0.25">
      <c r="B37" s="536"/>
      <c r="C37" s="1503"/>
      <c r="D37" s="1504"/>
      <c r="E37" s="1504"/>
      <c r="F37" s="1504"/>
      <c r="G37" s="1505"/>
      <c r="H37" s="1506" t="s">
        <v>1113</v>
      </c>
      <c r="I37" s="1507">
        <f>SUM(I21:I36)</f>
        <v>0</v>
      </c>
    </row>
    <row r="40" spans="2:9" x14ac:dyDescent="0.25">
      <c r="C40" s="1508" t="s">
        <v>128</v>
      </c>
      <c r="D40" s="1509"/>
      <c r="E40" s="1509"/>
      <c r="F40" s="1509"/>
      <c r="G40" s="1509"/>
      <c r="H40" s="1509"/>
      <c r="I40" s="1510"/>
    </row>
    <row r="41" spans="2:9" x14ac:dyDescent="0.25">
      <c r="C41" s="1511" t="s">
        <v>1114</v>
      </c>
      <c r="D41" s="1509"/>
      <c r="E41" s="1509"/>
      <c r="F41" s="1509"/>
      <c r="G41" s="1512"/>
      <c r="H41" s="1509"/>
      <c r="I41" s="1510"/>
    </row>
    <row r="42" spans="2:9" ht="45" x14ac:dyDescent="0.25">
      <c r="B42" s="536"/>
      <c r="C42" s="1482" t="s">
        <v>127</v>
      </c>
      <c r="D42" s="1482" t="s">
        <v>126</v>
      </c>
      <c r="E42" s="1482" t="s">
        <v>125</v>
      </c>
      <c r="F42" s="1482" t="s">
        <v>124</v>
      </c>
      <c r="G42" s="1483" t="s">
        <v>123</v>
      </c>
      <c r="H42" s="1483" t="s">
        <v>122</v>
      </c>
      <c r="I42" s="1483" t="s">
        <v>121</v>
      </c>
    </row>
    <row r="43" spans="2:9" x14ac:dyDescent="0.25">
      <c r="B43" s="1487" t="s">
        <v>1102</v>
      </c>
      <c r="C43" s="1488"/>
      <c r="D43" s="1488"/>
      <c r="E43" s="1488"/>
      <c r="F43" s="1489">
        <f t="shared" ref="F43:F53" si="4">((C43*D43)/144)*E43</f>
        <v>0</v>
      </c>
      <c r="G43" s="1490"/>
      <c r="H43" s="1491" t="str">
        <f t="shared" ref="H43:H53" si="5">IF(G43="1/4 inch Mesh","0.25",IF(G43="1/16 inch Mesh","0.56",""))</f>
        <v/>
      </c>
      <c r="I43" s="1492" t="str">
        <f t="shared" ref="I43:I47" si="6">IF(E43&gt;=1,F43*(1-H43),"")</f>
        <v/>
      </c>
    </row>
    <row r="44" spans="2:9" x14ac:dyDescent="0.25">
      <c r="B44" s="1487" t="s">
        <v>1102</v>
      </c>
      <c r="C44" s="1488"/>
      <c r="D44" s="1488"/>
      <c r="E44" s="1488"/>
      <c r="F44" s="1489">
        <f t="shared" si="4"/>
        <v>0</v>
      </c>
      <c r="G44" s="1490"/>
      <c r="H44" s="1491" t="str">
        <f t="shared" si="5"/>
        <v/>
      </c>
      <c r="I44" s="1492" t="str">
        <f t="shared" si="6"/>
        <v/>
      </c>
    </row>
    <row r="45" spans="2:9" x14ac:dyDescent="0.25">
      <c r="B45" s="1487" t="s">
        <v>1102</v>
      </c>
      <c r="C45" s="1488"/>
      <c r="D45" s="1488"/>
      <c r="E45" s="1488"/>
      <c r="F45" s="1489">
        <f t="shared" si="4"/>
        <v>0</v>
      </c>
      <c r="G45" s="1490"/>
      <c r="H45" s="1491" t="str">
        <f t="shared" si="5"/>
        <v/>
      </c>
      <c r="I45" s="1492" t="str">
        <f t="shared" si="6"/>
        <v/>
      </c>
    </row>
    <row r="46" spans="2:9" x14ac:dyDescent="0.25">
      <c r="B46" s="1487"/>
      <c r="C46" s="1488"/>
      <c r="D46" s="1488"/>
      <c r="E46" s="1488"/>
      <c r="F46" s="1489">
        <f t="shared" si="4"/>
        <v>0</v>
      </c>
      <c r="G46" s="1490"/>
      <c r="H46" s="1491" t="str">
        <f t="shared" si="5"/>
        <v/>
      </c>
      <c r="I46" s="1492" t="str">
        <f t="shared" si="6"/>
        <v/>
      </c>
    </row>
    <row r="47" spans="2:9" x14ac:dyDescent="0.25">
      <c r="C47" s="1488"/>
      <c r="D47" s="1488"/>
      <c r="E47" s="1488"/>
      <c r="F47" s="1489">
        <f t="shared" si="4"/>
        <v>0</v>
      </c>
      <c r="G47" s="1490"/>
      <c r="H47" s="1491" t="str">
        <f t="shared" si="5"/>
        <v/>
      </c>
      <c r="I47" s="1492" t="str">
        <f t="shared" si="6"/>
        <v/>
      </c>
    </row>
    <row r="48" spans="2:9" x14ac:dyDescent="0.25">
      <c r="B48" s="1499"/>
      <c r="C48" s="1500" t="s">
        <v>1099</v>
      </c>
      <c r="D48" s="1501"/>
      <c r="E48" s="1501"/>
      <c r="F48" s="1501"/>
      <c r="G48" s="1501"/>
      <c r="H48" s="1501"/>
      <c r="I48" s="1502"/>
    </row>
    <row r="49" spans="2:9" x14ac:dyDescent="0.25">
      <c r="B49" s="1487" t="s">
        <v>1111</v>
      </c>
      <c r="C49" s="1488">
        <v>4</v>
      </c>
      <c r="D49" s="1488">
        <v>8</v>
      </c>
      <c r="E49" s="1488"/>
      <c r="F49" s="1513">
        <f t="shared" si="4"/>
        <v>0</v>
      </c>
      <c r="G49" s="1490"/>
      <c r="H49" s="1491" t="str">
        <f t="shared" si="5"/>
        <v/>
      </c>
      <c r="I49" s="1492" t="str">
        <f t="shared" ref="I49:I53" si="7">IF(E49&gt;=1,F49*(1-H49),"")</f>
        <v/>
      </c>
    </row>
    <row r="50" spans="2:9" x14ac:dyDescent="0.25">
      <c r="B50" s="1487" t="s">
        <v>1111</v>
      </c>
      <c r="C50" s="1488">
        <v>8</v>
      </c>
      <c r="D50" s="1488">
        <v>16</v>
      </c>
      <c r="E50" s="1488"/>
      <c r="F50" s="1513">
        <f t="shared" si="4"/>
        <v>0</v>
      </c>
      <c r="G50" s="1490"/>
      <c r="H50" s="1491" t="str">
        <f t="shared" si="5"/>
        <v/>
      </c>
      <c r="I50" s="1492" t="str">
        <f t="shared" si="7"/>
        <v/>
      </c>
    </row>
    <row r="51" spans="2:9" x14ac:dyDescent="0.25">
      <c r="B51" s="1487" t="s">
        <v>1115</v>
      </c>
      <c r="C51" s="1488">
        <v>4</v>
      </c>
      <c r="D51" s="1488">
        <v>4</v>
      </c>
      <c r="E51" s="1488"/>
      <c r="F51" s="1513">
        <f t="shared" si="4"/>
        <v>0</v>
      </c>
      <c r="G51" s="1490"/>
      <c r="H51" s="1491" t="str">
        <f t="shared" si="5"/>
        <v/>
      </c>
      <c r="I51" s="1492" t="str">
        <f t="shared" si="7"/>
        <v/>
      </c>
    </row>
    <row r="52" spans="2:9" x14ac:dyDescent="0.25">
      <c r="B52" s="1487"/>
      <c r="C52" s="1488"/>
      <c r="D52" s="1488"/>
      <c r="E52" s="1488"/>
      <c r="F52" s="1513">
        <f t="shared" si="4"/>
        <v>0</v>
      </c>
      <c r="G52" s="1490"/>
      <c r="H52" s="1491" t="str">
        <f t="shared" si="5"/>
        <v/>
      </c>
      <c r="I52" s="1492" t="str">
        <f t="shared" si="7"/>
        <v/>
      </c>
    </row>
    <row r="53" spans="2:9" x14ac:dyDescent="0.25">
      <c r="C53" s="1488"/>
      <c r="D53" s="1488"/>
      <c r="E53" s="1488"/>
      <c r="F53" s="1513">
        <f t="shared" si="4"/>
        <v>0</v>
      </c>
      <c r="G53" s="1490"/>
      <c r="H53" s="1491" t="str">
        <f t="shared" si="5"/>
        <v/>
      </c>
      <c r="I53" s="1492" t="str">
        <f t="shared" si="7"/>
        <v/>
      </c>
    </row>
    <row r="54" spans="2:9" x14ac:dyDescent="0.25">
      <c r="B54" s="536"/>
      <c r="C54" s="1503"/>
      <c r="D54" s="1504"/>
      <c r="E54" s="1504"/>
      <c r="F54" s="1504"/>
      <c r="G54" s="1514" t="s">
        <v>1116</v>
      </c>
      <c r="H54" s="1515"/>
      <c r="I54" s="1516">
        <f>SUM(I43:I53)</f>
        <v>0</v>
      </c>
    </row>
  </sheetData>
  <sheetProtection sheet="1" objects="1" scenarios="1" selectLockedCells="1"/>
  <mergeCells count="17">
    <mergeCell ref="K23:L23"/>
    <mergeCell ref="C31:I31"/>
    <mergeCell ref="C48:I48"/>
    <mergeCell ref="G54:H54"/>
    <mergeCell ref="C15:D15"/>
    <mergeCell ref="E15:F15"/>
    <mergeCell ref="C18:I18"/>
    <mergeCell ref="C20:I20"/>
    <mergeCell ref="K21:M21"/>
    <mergeCell ref="K22:L22"/>
    <mergeCell ref="B3:I3"/>
    <mergeCell ref="G6:H6"/>
    <mergeCell ref="G7:H7"/>
    <mergeCell ref="C11:F11"/>
    <mergeCell ref="G11:H11"/>
    <mergeCell ref="C12:F14"/>
    <mergeCell ref="G12:H12"/>
  </mergeCells>
  <dataValidations count="2">
    <dataValidation allowBlank="1" showErrorMessage="1" sqref="D29:D30 E32:E36 D49:E53 C36:D36 E21:E30 C43:C53 D43:E47 C27:C31" xr:uid="{CBE4F985-C338-40BE-B142-2926C2C56B26}"/>
    <dataValidation type="list" allowBlank="1" showInputMessage="1" showErrorMessage="1" sqref="G32:G36 G49:G53 G43:G47 G21:G30" xr:uid="{E995C5B3-24E6-4ABA-8B30-49F2B8814045}">
      <formula1>"1/4 inch Mesh, 1/16 inch Mesh"</formula1>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C8E0-A28F-4FCB-94A3-4BD5D1C807BE}">
  <dimension ref="A1:E38"/>
  <sheetViews>
    <sheetView tabSelected="1" zoomScaleNormal="100" workbookViewId="0">
      <selection activeCell="M31" sqref="M31"/>
    </sheetView>
  </sheetViews>
  <sheetFormatPr defaultRowHeight="15" x14ac:dyDescent="0.25"/>
  <cols>
    <col min="1" max="1" width="35.5703125" customWidth="1"/>
    <col min="2" max="2" width="18.5703125" customWidth="1"/>
    <col min="3" max="3" width="5.5703125" customWidth="1"/>
    <col min="4" max="4" width="18.5703125" customWidth="1"/>
    <col min="5" max="5" width="5.5703125" customWidth="1"/>
    <col min="257" max="257" width="35.5703125" customWidth="1"/>
    <col min="258" max="258" width="18.5703125" customWidth="1"/>
    <col min="259" max="259" width="5.5703125" customWidth="1"/>
    <col min="260" max="260" width="18.5703125" customWidth="1"/>
    <col min="261" max="261" width="5.5703125" customWidth="1"/>
    <col min="513" max="513" width="35.5703125" customWidth="1"/>
    <col min="514" max="514" width="18.5703125" customWidth="1"/>
    <col min="515" max="515" width="5.5703125" customWidth="1"/>
    <col min="516" max="516" width="18.5703125" customWidth="1"/>
    <col min="517" max="517" width="5.5703125" customWidth="1"/>
    <col min="769" max="769" width="35.5703125" customWidth="1"/>
    <col min="770" max="770" width="18.5703125" customWidth="1"/>
    <col min="771" max="771" width="5.5703125" customWidth="1"/>
    <col min="772" max="772" width="18.5703125" customWidth="1"/>
    <col min="773" max="773" width="5.5703125" customWidth="1"/>
    <col min="1025" max="1025" width="35.5703125" customWidth="1"/>
    <col min="1026" max="1026" width="18.5703125" customWidth="1"/>
    <col min="1027" max="1027" width="5.5703125" customWidth="1"/>
    <col min="1028" max="1028" width="18.5703125" customWidth="1"/>
    <col min="1029" max="1029" width="5.5703125" customWidth="1"/>
    <col min="1281" max="1281" width="35.5703125" customWidth="1"/>
    <col min="1282" max="1282" width="18.5703125" customWidth="1"/>
    <col min="1283" max="1283" width="5.5703125" customWidth="1"/>
    <col min="1284" max="1284" width="18.5703125" customWidth="1"/>
    <col min="1285" max="1285" width="5.5703125" customWidth="1"/>
    <col min="1537" max="1537" width="35.5703125" customWidth="1"/>
    <col min="1538" max="1538" width="18.5703125" customWidth="1"/>
    <col min="1539" max="1539" width="5.5703125" customWidth="1"/>
    <col min="1540" max="1540" width="18.5703125" customWidth="1"/>
    <col min="1541" max="1541" width="5.5703125" customWidth="1"/>
    <col min="1793" max="1793" width="35.5703125" customWidth="1"/>
    <col min="1794" max="1794" width="18.5703125" customWidth="1"/>
    <col min="1795" max="1795" width="5.5703125" customWidth="1"/>
    <col min="1796" max="1796" width="18.5703125" customWidth="1"/>
    <col min="1797" max="1797" width="5.5703125" customWidth="1"/>
    <col min="2049" max="2049" width="35.5703125" customWidth="1"/>
    <col min="2050" max="2050" width="18.5703125" customWidth="1"/>
    <col min="2051" max="2051" width="5.5703125" customWidth="1"/>
    <col min="2052" max="2052" width="18.5703125" customWidth="1"/>
    <col min="2053" max="2053" width="5.5703125" customWidth="1"/>
    <col min="2305" max="2305" width="35.5703125" customWidth="1"/>
    <col min="2306" max="2306" width="18.5703125" customWidth="1"/>
    <col min="2307" max="2307" width="5.5703125" customWidth="1"/>
    <col min="2308" max="2308" width="18.5703125" customWidth="1"/>
    <col min="2309" max="2309" width="5.5703125" customWidth="1"/>
    <col min="2561" max="2561" width="35.5703125" customWidth="1"/>
    <col min="2562" max="2562" width="18.5703125" customWidth="1"/>
    <col min="2563" max="2563" width="5.5703125" customWidth="1"/>
    <col min="2564" max="2564" width="18.5703125" customWidth="1"/>
    <col min="2565" max="2565" width="5.5703125" customWidth="1"/>
    <col min="2817" max="2817" width="35.5703125" customWidth="1"/>
    <col min="2818" max="2818" width="18.5703125" customWidth="1"/>
    <col min="2819" max="2819" width="5.5703125" customWidth="1"/>
    <col min="2820" max="2820" width="18.5703125" customWidth="1"/>
    <col min="2821" max="2821" width="5.5703125" customWidth="1"/>
    <col min="3073" max="3073" width="35.5703125" customWidth="1"/>
    <col min="3074" max="3074" width="18.5703125" customWidth="1"/>
    <col min="3075" max="3075" width="5.5703125" customWidth="1"/>
    <col min="3076" max="3076" width="18.5703125" customWidth="1"/>
    <col min="3077" max="3077" width="5.5703125" customWidth="1"/>
    <col min="3329" max="3329" width="35.5703125" customWidth="1"/>
    <col min="3330" max="3330" width="18.5703125" customWidth="1"/>
    <col min="3331" max="3331" width="5.5703125" customWidth="1"/>
    <col min="3332" max="3332" width="18.5703125" customWidth="1"/>
    <col min="3333" max="3333" width="5.5703125" customWidth="1"/>
    <col min="3585" max="3585" width="35.5703125" customWidth="1"/>
    <col min="3586" max="3586" width="18.5703125" customWidth="1"/>
    <col min="3587" max="3587" width="5.5703125" customWidth="1"/>
    <col min="3588" max="3588" width="18.5703125" customWidth="1"/>
    <col min="3589" max="3589" width="5.5703125" customWidth="1"/>
    <col min="3841" max="3841" width="35.5703125" customWidth="1"/>
    <col min="3842" max="3842" width="18.5703125" customWidth="1"/>
    <col min="3843" max="3843" width="5.5703125" customWidth="1"/>
    <col min="3844" max="3844" width="18.5703125" customWidth="1"/>
    <col min="3845" max="3845" width="5.5703125" customWidth="1"/>
    <col min="4097" max="4097" width="35.5703125" customWidth="1"/>
    <col min="4098" max="4098" width="18.5703125" customWidth="1"/>
    <col min="4099" max="4099" width="5.5703125" customWidth="1"/>
    <col min="4100" max="4100" width="18.5703125" customWidth="1"/>
    <col min="4101" max="4101" width="5.5703125" customWidth="1"/>
    <col min="4353" max="4353" width="35.5703125" customWidth="1"/>
    <col min="4354" max="4354" width="18.5703125" customWidth="1"/>
    <col min="4355" max="4355" width="5.5703125" customWidth="1"/>
    <col min="4356" max="4356" width="18.5703125" customWidth="1"/>
    <col min="4357" max="4357" width="5.5703125" customWidth="1"/>
    <col min="4609" max="4609" width="35.5703125" customWidth="1"/>
    <col min="4610" max="4610" width="18.5703125" customWidth="1"/>
    <col min="4611" max="4611" width="5.5703125" customWidth="1"/>
    <col min="4612" max="4612" width="18.5703125" customWidth="1"/>
    <col min="4613" max="4613" width="5.5703125" customWidth="1"/>
    <col min="4865" max="4865" width="35.5703125" customWidth="1"/>
    <col min="4866" max="4866" width="18.5703125" customWidth="1"/>
    <col min="4867" max="4867" width="5.5703125" customWidth="1"/>
    <col min="4868" max="4868" width="18.5703125" customWidth="1"/>
    <col min="4869" max="4869" width="5.5703125" customWidth="1"/>
    <col min="5121" max="5121" width="35.5703125" customWidth="1"/>
    <col min="5122" max="5122" width="18.5703125" customWidth="1"/>
    <col min="5123" max="5123" width="5.5703125" customWidth="1"/>
    <col min="5124" max="5124" width="18.5703125" customWidth="1"/>
    <col min="5125" max="5125" width="5.5703125" customWidth="1"/>
    <col min="5377" max="5377" width="35.5703125" customWidth="1"/>
    <col min="5378" max="5378" width="18.5703125" customWidth="1"/>
    <col min="5379" max="5379" width="5.5703125" customWidth="1"/>
    <col min="5380" max="5380" width="18.5703125" customWidth="1"/>
    <col min="5381" max="5381" width="5.5703125" customWidth="1"/>
    <col min="5633" max="5633" width="35.5703125" customWidth="1"/>
    <col min="5634" max="5634" width="18.5703125" customWidth="1"/>
    <col min="5635" max="5635" width="5.5703125" customWidth="1"/>
    <col min="5636" max="5636" width="18.5703125" customWidth="1"/>
    <col min="5637" max="5637" width="5.5703125" customWidth="1"/>
    <col min="5889" max="5889" width="35.5703125" customWidth="1"/>
    <col min="5890" max="5890" width="18.5703125" customWidth="1"/>
    <col min="5891" max="5891" width="5.5703125" customWidth="1"/>
    <col min="5892" max="5892" width="18.5703125" customWidth="1"/>
    <col min="5893" max="5893" width="5.5703125" customWidth="1"/>
    <col min="6145" max="6145" width="35.5703125" customWidth="1"/>
    <col min="6146" max="6146" width="18.5703125" customWidth="1"/>
    <col min="6147" max="6147" width="5.5703125" customWidth="1"/>
    <col min="6148" max="6148" width="18.5703125" customWidth="1"/>
    <col min="6149" max="6149" width="5.5703125" customWidth="1"/>
    <col min="6401" max="6401" width="35.5703125" customWidth="1"/>
    <col min="6402" max="6402" width="18.5703125" customWidth="1"/>
    <col min="6403" max="6403" width="5.5703125" customWidth="1"/>
    <col min="6404" max="6404" width="18.5703125" customWidth="1"/>
    <col min="6405" max="6405" width="5.5703125" customWidth="1"/>
    <col min="6657" max="6657" width="35.5703125" customWidth="1"/>
    <col min="6658" max="6658" width="18.5703125" customWidth="1"/>
    <col min="6659" max="6659" width="5.5703125" customWidth="1"/>
    <col min="6660" max="6660" width="18.5703125" customWidth="1"/>
    <col min="6661" max="6661" width="5.5703125" customWidth="1"/>
    <col min="6913" max="6913" width="35.5703125" customWidth="1"/>
    <col min="6914" max="6914" width="18.5703125" customWidth="1"/>
    <col min="6915" max="6915" width="5.5703125" customWidth="1"/>
    <col min="6916" max="6916" width="18.5703125" customWidth="1"/>
    <col min="6917" max="6917" width="5.5703125" customWidth="1"/>
    <col min="7169" max="7169" width="35.5703125" customWidth="1"/>
    <col min="7170" max="7170" width="18.5703125" customWidth="1"/>
    <col min="7171" max="7171" width="5.5703125" customWidth="1"/>
    <col min="7172" max="7172" width="18.5703125" customWidth="1"/>
    <col min="7173" max="7173" width="5.5703125" customWidth="1"/>
    <col min="7425" max="7425" width="35.5703125" customWidth="1"/>
    <col min="7426" max="7426" width="18.5703125" customWidth="1"/>
    <col min="7427" max="7427" width="5.5703125" customWidth="1"/>
    <col min="7428" max="7428" width="18.5703125" customWidth="1"/>
    <col min="7429" max="7429" width="5.5703125" customWidth="1"/>
    <col min="7681" max="7681" width="35.5703125" customWidth="1"/>
    <col min="7682" max="7682" width="18.5703125" customWidth="1"/>
    <col min="7683" max="7683" width="5.5703125" customWidth="1"/>
    <col min="7684" max="7684" width="18.5703125" customWidth="1"/>
    <col min="7685" max="7685" width="5.5703125" customWidth="1"/>
    <col min="7937" max="7937" width="35.5703125" customWidth="1"/>
    <col min="7938" max="7938" width="18.5703125" customWidth="1"/>
    <col min="7939" max="7939" width="5.5703125" customWidth="1"/>
    <col min="7940" max="7940" width="18.5703125" customWidth="1"/>
    <col min="7941" max="7941" width="5.5703125" customWidth="1"/>
    <col min="8193" max="8193" width="35.5703125" customWidth="1"/>
    <col min="8194" max="8194" width="18.5703125" customWidth="1"/>
    <col min="8195" max="8195" width="5.5703125" customWidth="1"/>
    <col min="8196" max="8196" width="18.5703125" customWidth="1"/>
    <col min="8197" max="8197" width="5.5703125" customWidth="1"/>
    <col min="8449" max="8449" width="35.5703125" customWidth="1"/>
    <col min="8450" max="8450" width="18.5703125" customWidth="1"/>
    <col min="8451" max="8451" width="5.5703125" customWidth="1"/>
    <col min="8452" max="8452" width="18.5703125" customWidth="1"/>
    <col min="8453" max="8453" width="5.5703125" customWidth="1"/>
    <col min="8705" max="8705" width="35.5703125" customWidth="1"/>
    <col min="8706" max="8706" width="18.5703125" customWidth="1"/>
    <col min="8707" max="8707" width="5.5703125" customWidth="1"/>
    <col min="8708" max="8708" width="18.5703125" customWidth="1"/>
    <col min="8709" max="8709" width="5.5703125" customWidth="1"/>
    <col min="8961" max="8961" width="35.5703125" customWidth="1"/>
    <col min="8962" max="8962" width="18.5703125" customWidth="1"/>
    <col min="8963" max="8963" width="5.5703125" customWidth="1"/>
    <col min="8964" max="8964" width="18.5703125" customWidth="1"/>
    <col min="8965" max="8965" width="5.5703125" customWidth="1"/>
    <col min="9217" max="9217" width="35.5703125" customWidth="1"/>
    <col min="9218" max="9218" width="18.5703125" customWidth="1"/>
    <col min="9219" max="9219" width="5.5703125" customWidth="1"/>
    <col min="9220" max="9220" width="18.5703125" customWidth="1"/>
    <col min="9221" max="9221" width="5.5703125" customWidth="1"/>
    <col min="9473" max="9473" width="35.5703125" customWidth="1"/>
    <col min="9474" max="9474" width="18.5703125" customWidth="1"/>
    <col min="9475" max="9475" width="5.5703125" customWidth="1"/>
    <col min="9476" max="9476" width="18.5703125" customWidth="1"/>
    <col min="9477" max="9477" width="5.5703125" customWidth="1"/>
    <col min="9729" max="9729" width="35.5703125" customWidth="1"/>
    <col min="9730" max="9730" width="18.5703125" customWidth="1"/>
    <col min="9731" max="9731" width="5.5703125" customWidth="1"/>
    <col min="9732" max="9732" width="18.5703125" customWidth="1"/>
    <col min="9733" max="9733" width="5.5703125" customWidth="1"/>
    <col min="9985" max="9985" width="35.5703125" customWidth="1"/>
    <col min="9986" max="9986" width="18.5703125" customWidth="1"/>
    <col min="9987" max="9987" width="5.5703125" customWidth="1"/>
    <col min="9988" max="9988" width="18.5703125" customWidth="1"/>
    <col min="9989" max="9989" width="5.5703125" customWidth="1"/>
    <col min="10241" max="10241" width="35.5703125" customWidth="1"/>
    <col min="10242" max="10242" width="18.5703125" customWidth="1"/>
    <col min="10243" max="10243" width="5.5703125" customWidth="1"/>
    <col min="10244" max="10244" width="18.5703125" customWidth="1"/>
    <col min="10245" max="10245" width="5.5703125" customWidth="1"/>
    <col min="10497" max="10497" width="35.5703125" customWidth="1"/>
    <col min="10498" max="10498" width="18.5703125" customWidth="1"/>
    <col min="10499" max="10499" width="5.5703125" customWidth="1"/>
    <col min="10500" max="10500" width="18.5703125" customWidth="1"/>
    <col min="10501" max="10501" width="5.5703125" customWidth="1"/>
    <col min="10753" max="10753" width="35.5703125" customWidth="1"/>
    <col min="10754" max="10754" width="18.5703125" customWidth="1"/>
    <col min="10755" max="10755" width="5.5703125" customWidth="1"/>
    <col min="10756" max="10756" width="18.5703125" customWidth="1"/>
    <col min="10757" max="10757" width="5.5703125" customWidth="1"/>
    <col min="11009" max="11009" width="35.5703125" customWidth="1"/>
    <col min="11010" max="11010" width="18.5703125" customWidth="1"/>
    <col min="11011" max="11011" width="5.5703125" customWidth="1"/>
    <col min="11012" max="11012" width="18.5703125" customWidth="1"/>
    <col min="11013" max="11013" width="5.5703125" customWidth="1"/>
    <col min="11265" max="11265" width="35.5703125" customWidth="1"/>
    <col min="11266" max="11266" width="18.5703125" customWidth="1"/>
    <col min="11267" max="11267" width="5.5703125" customWidth="1"/>
    <col min="11268" max="11268" width="18.5703125" customWidth="1"/>
    <col min="11269" max="11269" width="5.5703125" customWidth="1"/>
    <col min="11521" max="11521" width="35.5703125" customWidth="1"/>
    <col min="11522" max="11522" width="18.5703125" customWidth="1"/>
    <col min="11523" max="11523" width="5.5703125" customWidth="1"/>
    <col min="11524" max="11524" width="18.5703125" customWidth="1"/>
    <col min="11525" max="11525" width="5.5703125" customWidth="1"/>
    <col min="11777" max="11777" width="35.5703125" customWidth="1"/>
    <col min="11778" max="11778" width="18.5703125" customWidth="1"/>
    <col min="11779" max="11779" width="5.5703125" customWidth="1"/>
    <col min="11780" max="11780" width="18.5703125" customWidth="1"/>
    <col min="11781" max="11781" width="5.5703125" customWidth="1"/>
    <col min="12033" max="12033" width="35.5703125" customWidth="1"/>
    <col min="12034" max="12034" width="18.5703125" customWidth="1"/>
    <col min="12035" max="12035" width="5.5703125" customWidth="1"/>
    <col min="12036" max="12036" width="18.5703125" customWidth="1"/>
    <col min="12037" max="12037" width="5.5703125" customWidth="1"/>
    <col min="12289" max="12289" width="35.5703125" customWidth="1"/>
    <col min="12290" max="12290" width="18.5703125" customWidth="1"/>
    <col min="12291" max="12291" width="5.5703125" customWidth="1"/>
    <col min="12292" max="12292" width="18.5703125" customWidth="1"/>
    <col min="12293" max="12293" width="5.5703125" customWidth="1"/>
    <col min="12545" max="12545" width="35.5703125" customWidth="1"/>
    <col min="12546" max="12546" width="18.5703125" customWidth="1"/>
    <col min="12547" max="12547" width="5.5703125" customWidth="1"/>
    <col min="12548" max="12548" width="18.5703125" customWidth="1"/>
    <col min="12549" max="12549" width="5.5703125" customWidth="1"/>
    <col min="12801" max="12801" width="35.5703125" customWidth="1"/>
    <col min="12802" max="12802" width="18.5703125" customWidth="1"/>
    <col min="12803" max="12803" width="5.5703125" customWidth="1"/>
    <col min="12804" max="12804" width="18.5703125" customWidth="1"/>
    <col min="12805" max="12805" width="5.5703125" customWidth="1"/>
    <col min="13057" max="13057" width="35.5703125" customWidth="1"/>
    <col min="13058" max="13058" width="18.5703125" customWidth="1"/>
    <col min="13059" max="13059" width="5.5703125" customWidth="1"/>
    <col min="13060" max="13060" width="18.5703125" customWidth="1"/>
    <col min="13061" max="13061" width="5.5703125" customWidth="1"/>
    <col min="13313" max="13313" width="35.5703125" customWidth="1"/>
    <col min="13314" max="13314" width="18.5703125" customWidth="1"/>
    <col min="13315" max="13315" width="5.5703125" customWidth="1"/>
    <col min="13316" max="13316" width="18.5703125" customWidth="1"/>
    <col min="13317" max="13317" width="5.5703125" customWidth="1"/>
    <col min="13569" max="13569" width="35.5703125" customWidth="1"/>
    <col min="13570" max="13570" width="18.5703125" customWidth="1"/>
    <col min="13571" max="13571" width="5.5703125" customWidth="1"/>
    <col min="13572" max="13572" width="18.5703125" customWidth="1"/>
    <col min="13573" max="13573" width="5.5703125" customWidth="1"/>
    <col min="13825" max="13825" width="35.5703125" customWidth="1"/>
    <col min="13826" max="13826" width="18.5703125" customWidth="1"/>
    <col min="13827" max="13827" width="5.5703125" customWidth="1"/>
    <col min="13828" max="13828" width="18.5703125" customWidth="1"/>
    <col min="13829" max="13829" width="5.5703125" customWidth="1"/>
    <col min="14081" max="14081" width="35.5703125" customWidth="1"/>
    <col min="14082" max="14082" width="18.5703125" customWidth="1"/>
    <col min="14083" max="14083" width="5.5703125" customWidth="1"/>
    <col min="14084" max="14084" width="18.5703125" customWidth="1"/>
    <col min="14085" max="14085" width="5.5703125" customWidth="1"/>
    <col min="14337" max="14337" width="35.5703125" customWidth="1"/>
    <col min="14338" max="14338" width="18.5703125" customWidth="1"/>
    <col min="14339" max="14339" width="5.5703125" customWidth="1"/>
    <col min="14340" max="14340" width="18.5703125" customWidth="1"/>
    <col min="14341" max="14341" width="5.5703125" customWidth="1"/>
    <col min="14593" max="14593" width="35.5703125" customWidth="1"/>
    <col min="14594" max="14594" width="18.5703125" customWidth="1"/>
    <col min="14595" max="14595" width="5.5703125" customWidth="1"/>
    <col min="14596" max="14596" width="18.5703125" customWidth="1"/>
    <col min="14597" max="14597" width="5.5703125" customWidth="1"/>
    <col min="14849" max="14849" width="35.5703125" customWidth="1"/>
    <col min="14850" max="14850" width="18.5703125" customWidth="1"/>
    <col min="14851" max="14851" width="5.5703125" customWidth="1"/>
    <col min="14852" max="14852" width="18.5703125" customWidth="1"/>
    <col min="14853" max="14853" width="5.5703125" customWidth="1"/>
    <col min="15105" max="15105" width="35.5703125" customWidth="1"/>
    <col min="15106" max="15106" width="18.5703125" customWidth="1"/>
    <col min="15107" max="15107" width="5.5703125" customWidth="1"/>
    <col min="15108" max="15108" width="18.5703125" customWidth="1"/>
    <col min="15109" max="15109" width="5.5703125" customWidth="1"/>
    <col min="15361" max="15361" width="35.5703125" customWidth="1"/>
    <col min="15362" max="15362" width="18.5703125" customWidth="1"/>
    <col min="15363" max="15363" width="5.5703125" customWidth="1"/>
    <col min="15364" max="15364" width="18.5703125" customWidth="1"/>
    <col min="15365" max="15365" width="5.5703125" customWidth="1"/>
    <col min="15617" max="15617" width="35.5703125" customWidth="1"/>
    <col min="15618" max="15618" width="18.5703125" customWidth="1"/>
    <col min="15619" max="15619" width="5.5703125" customWidth="1"/>
    <col min="15620" max="15620" width="18.5703125" customWidth="1"/>
    <col min="15621" max="15621" width="5.5703125" customWidth="1"/>
    <col min="15873" max="15873" width="35.5703125" customWidth="1"/>
    <col min="15874" max="15874" width="18.5703125" customWidth="1"/>
    <col min="15875" max="15875" width="5.5703125" customWidth="1"/>
    <col min="15876" max="15876" width="18.5703125" customWidth="1"/>
    <col min="15877" max="15877" width="5.5703125" customWidth="1"/>
    <col min="16129" max="16129" width="35.5703125" customWidth="1"/>
    <col min="16130" max="16130" width="18.5703125" customWidth="1"/>
    <col min="16131" max="16131" width="5.5703125" customWidth="1"/>
    <col min="16132" max="16132" width="18.5703125" customWidth="1"/>
    <col min="16133" max="16133" width="5.5703125" customWidth="1"/>
  </cols>
  <sheetData>
    <row r="1" spans="1:5" ht="16.5" thickBot="1" x14ac:dyDescent="0.3">
      <c r="A1" s="960" t="s">
        <v>33</v>
      </c>
      <c r="B1" s="960"/>
      <c r="C1" s="960"/>
      <c r="D1" s="960"/>
      <c r="E1" s="960"/>
    </row>
    <row r="2" spans="1:5" x14ac:dyDescent="0.25">
      <c r="A2" s="191" t="s">
        <v>6</v>
      </c>
      <c r="B2" s="192"/>
      <c r="C2" s="192"/>
      <c r="D2" s="192"/>
      <c r="E2" s="193"/>
    </row>
    <row r="3" spans="1:5" ht="15.75" x14ac:dyDescent="0.25">
      <c r="A3" s="194" t="s">
        <v>5</v>
      </c>
      <c r="B3" s="195"/>
      <c r="C3" s="641"/>
      <c r="D3" s="641"/>
      <c r="E3" s="642"/>
    </row>
    <row r="4" spans="1:5" ht="15.75" x14ac:dyDescent="0.25">
      <c r="A4" s="196" t="s">
        <v>4</v>
      </c>
      <c r="B4" s="197"/>
      <c r="C4" s="198"/>
      <c r="D4" s="198"/>
      <c r="E4" s="199"/>
    </row>
    <row r="5" spans="1:5" x14ac:dyDescent="0.25">
      <c r="A5" s="200"/>
      <c r="B5" s="643"/>
      <c r="C5" s="643"/>
      <c r="D5" s="643"/>
      <c r="E5" s="201"/>
    </row>
    <row r="6" spans="1:5" x14ac:dyDescent="0.25">
      <c r="A6" s="200" t="s">
        <v>32</v>
      </c>
      <c r="B6" s="568"/>
      <c r="C6" s="568"/>
      <c r="D6" s="568"/>
      <c r="E6" s="202"/>
    </row>
    <row r="7" spans="1:5" x14ac:dyDescent="0.25">
      <c r="A7" s="203" t="s">
        <v>31</v>
      </c>
      <c r="B7" s="204"/>
      <c r="C7" s="568"/>
      <c r="D7" s="568"/>
      <c r="E7" s="202"/>
    </row>
    <row r="8" spans="1:5" x14ac:dyDescent="0.25">
      <c r="A8" s="205" t="s">
        <v>30</v>
      </c>
      <c r="B8" s="204"/>
      <c r="C8" s="568"/>
      <c r="D8" s="568"/>
      <c r="E8" s="202"/>
    </row>
    <row r="9" spans="1:5" x14ac:dyDescent="0.25">
      <c r="A9" s="205" t="s">
        <v>29</v>
      </c>
      <c r="B9" s="204"/>
      <c r="C9" s="568"/>
      <c r="D9" s="568"/>
      <c r="E9" s="202"/>
    </row>
    <row r="10" spans="1:5" x14ac:dyDescent="0.25">
      <c r="A10" s="205" t="s">
        <v>28</v>
      </c>
      <c r="B10" s="204"/>
      <c r="C10" s="568"/>
      <c r="D10" s="568"/>
      <c r="E10" s="202"/>
    </row>
    <row r="11" spans="1:5" x14ac:dyDescent="0.25">
      <c r="A11" s="205" t="s">
        <v>27</v>
      </c>
      <c r="B11" s="204"/>
      <c r="C11" s="568"/>
      <c r="D11" s="568"/>
      <c r="E11" s="202"/>
    </row>
    <row r="12" spans="1:5" x14ac:dyDescent="0.25">
      <c r="A12" s="205" t="s">
        <v>26</v>
      </c>
      <c r="B12" s="204"/>
      <c r="C12" s="568"/>
      <c r="D12" s="568"/>
      <c r="E12" s="202"/>
    </row>
    <row r="13" spans="1:5" x14ac:dyDescent="0.25">
      <c r="A13" s="205" t="s">
        <v>404</v>
      </c>
      <c r="B13" s="204"/>
      <c r="C13" s="568"/>
      <c r="D13" s="568"/>
      <c r="E13" s="202"/>
    </row>
    <row r="14" spans="1:5" x14ac:dyDescent="0.25">
      <c r="A14" s="205" t="s">
        <v>25</v>
      </c>
      <c r="B14" s="206"/>
      <c r="C14" s="568"/>
      <c r="D14" s="568"/>
      <c r="E14" s="202"/>
    </row>
    <row r="15" spans="1:5" x14ac:dyDescent="0.25">
      <c r="A15" s="961" t="s">
        <v>24</v>
      </c>
      <c r="B15" s="207"/>
      <c r="C15" s="207"/>
      <c r="D15" s="207"/>
      <c r="E15" s="208"/>
    </row>
    <row r="16" spans="1:5" x14ac:dyDescent="0.25">
      <c r="A16" s="962"/>
      <c r="B16" s="209"/>
      <c r="C16" s="209"/>
      <c r="D16" s="209"/>
      <c r="E16" s="210"/>
    </row>
    <row r="17" spans="1:5" x14ac:dyDescent="0.25">
      <c r="A17" s="211" t="s">
        <v>23</v>
      </c>
      <c r="B17" s="568"/>
      <c r="C17" s="568"/>
      <c r="D17" s="568"/>
      <c r="E17" s="202"/>
    </row>
    <row r="18" spans="1:5" x14ac:dyDescent="0.25">
      <c r="A18" s="211" t="s">
        <v>22</v>
      </c>
      <c r="B18" s="568"/>
      <c r="C18" s="568"/>
      <c r="D18" s="568"/>
      <c r="E18" s="202"/>
    </row>
    <row r="19" spans="1:5" x14ac:dyDescent="0.25">
      <c r="A19" s="200"/>
      <c r="B19" s="568"/>
      <c r="C19" s="568"/>
      <c r="D19" s="568"/>
      <c r="E19" s="202"/>
    </row>
    <row r="20" spans="1:5" x14ac:dyDescent="0.25">
      <c r="A20" s="203" t="s">
        <v>21</v>
      </c>
      <c r="B20" s="568"/>
      <c r="C20" s="568"/>
      <c r="D20" s="568"/>
      <c r="E20" s="202"/>
    </row>
    <row r="21" spans="1:5" x14ac:dyDescent="0.25">
      <c r="A21" s="205" t="s">
        <v>20</v>
      </c>
      <c r="B21" s="204"/>
      <c r="C21" s="568"/>
      <c r="D21" s="568"/>
      <c r="E21" s="202"/>
    </row>
    <row r="22" spans="1:5" x14ac:dyDescent="0.25">
      <c r="A22" s="205" t="s">
        <v>405</v>
      </c>
      <c r="B22" s="204"/>
      <c r="C22" s="568"/>
      <c r="D22" s="568"/>
      <c r="E22" s="202"/>
    </row>
    <row r="23" spans="1:5" x14ac:dyDescent="0.25">
      <c r="A23" s="205" t="s">
        <v>19</v>
      </c>
      <c r="B23" s="204"/>
      <c r="C23" s="568"/>
      <c r="D23" s="568"/>
      <c r="E23" s="202"/>
    </row>
    <row r="24" spans="1:5" ht="15.75" thickBot="1" x14ac:dyDescent="0.3">
      <c r="A24" s="200"/>
      <c r="B24" s="568"/>
      <c r="C24" s="568"/>
      <c r="D24" s="568"/>
      <c r="E24" s="202"/>
    </row>
    <row r="25" spans="1:5" ht="16.5" thickBot="1" x14ac:dyDescent="0.3">
      <c r="A25" s="212" t="s">
        <v>18</v>
      </c>
      <c r="B25" s="213"/>
      <c r="C25" s="213"/>
      <c r="D25" s="213"/>
      <c r="E25" s="214"/>
    </row>
    <row r="26" spans="1:5" ht="16.5" thickBot="1" x14ac:dyDescent="0.3">
      <c r="A26" s="215"/>
      <c r="B26" s="216" t="s">
        <v>17</v>
      </c>
      <c r="C26" s="217"/>
      <c r="D26" s="216" t="s">
        <v>16</v>
      </c>
      <c r="E26" s="218"/>
    </row>
    <row r="27" spans="1:5" ht="15.75" x14ac:dyDescent="0.25">
      <c r="A27" s="219" t="s">
        <v>15</v>
      </c>
      <c r="B27" s="220"/>
      <c r="C27" s="567"/>
      <c r="D27" s="221"/>
      <c r="E27" s="202"/>
    </row>
    <row r="28" spans="1:5" ht="15.75" x14ac:dyDescent="0.25">
      <c r="A28" s="219" t="s">
        <v>14</v>
      </c>
      <c r="B28" s="222"/>
      <c r="C28" s="567">
        <f>B27/60</f>
        <v>0</v>
      </c>
      <c r="D28" s="581"/>
      <c r="E28" s="202"/>
    </row>
    <row r="29" spans="1:5" ht="15.75" x14ac:dyDescent="0.25">
      <c r="A29" s="219" t="s">
        <v>1054</v>
      </c>
      <c r="B29" s="644"/>
      <c r="C29" s="567"/>
      <c r="D29" s="581"/>
      <c r="E29" s="202"/>
    </row>
    <row r="30" spans="1:5" ht="15.75" x14ac:dyDescent="0.25">
      <c r="A30" s="219" t="s">
        <v>13</v>
      </c>
      <c r="B30" s="223">
        <v>8760</v>
      </c>
      <c r="C30" s="567"/>
      <c r="D30" s="224"/>
      <c r="E30" s="202"/>
    </row>
    <row r="31" spans="1:5" ht="15.75" x14ac:dyDescent="0.25">
      <c r="A31" s="219" t="s">
        <v>12</v>
      </c>
      <c r="B31" s="225" t="e">
        <f>B30/C28*B28</f>
        <v>#DIV/0!</v>
      </c>
      <c r="C31" s="567"/>
      <c r="D31" s="226"/>
      <c r="E31" s="202"/>
    </row>
    <row r="32" spans="1:5" ht="15.75" x14ac:dyDescent="0.25">
      <c r="A32" s="219" t="s">
        <v>11</v>
      </c>
      <c r="B32" s="227"/>
      <c r="C32" s="568"/>
      <c r="D32" s="228"/>
      <c r="E32" s="202"/>
    </row>
    <row r="33" spans="1:5" ht="16.5" thickBot="1" x14ac:dyDescent="0.3">
      <c r="A33" s="229"/>
      <c r="B33" s="230"/>
      <c r="C33" s="231"/>
      <c r="D33" s="232"/>
      <c r="E33" s="233"/>
    </row>
    <row r="34" spans="1:5" ht="16.5" thickBot="1" x14ac:dyDescent="0.3">
      <c r="A34" s="234"/>
      <c r="B34" s="235"/>
      <c r="C34" s="236"/>
      <c r="D34" s="221"/>
      <c r="E34" s="237"/>
    </row>
    <row r="35" spans="1:5" ht="16.5" thickBot="1" x14ac:dyDescent="0.3">
      <c r="A35" s="219" t="s">
        <v>10</v>
      </c>
      <c r="B35" s="567"/>
      <c r="C35" s="568"/>
      <c r="D35" s="238" t="e">
        <f>(B31-D31)*B29</f>
        <v>#DIV/0!</v>
      </c>
      <c r="E35" s="202"/>
    </row>
    <row r="36" spans="1:5" ht="16.5" thickBot="1" x14ac:dyDescent="0.3">
      <c r="A36" s="219" t="s">
        <v>9</v>
      </c>
      <c r="B36" s="567"/>
      <c r="C36" s="568"/>
      <c r="D36" s="238" t="e">
        <f>D35*12</f>
        <v>#DIV/0!</v>
      </c>
      <c r="E36" s="202"/>
    </row>
    <row r="37" spans="1:5" ht="16.5" thickBot="1" x14ac:dyDescent="0.3">
      <c r="A37" s="219" t="s">
        <v>8</v>
      </c>
      <c r="B37" s="567"/>
      <c r="C37" s="568"/>
      <c r="D37" s="239" t="e">
        <f>D36/D32</f>
        <v>#DIV/0!</v>
      </c>
      <c r="E37" s="202"/>
    </row>
    <row r="38" spans="1:5" ht="15.75" thickBot="1" x14ac:dyDescent="0.3">
      <c r="A38" s="240"/>
      <c r="B38" s="241" t="s">
        <v>7</v>
      </c>
      <c r="C38" s="242"/>
      <c r="D38" s="218"/>
      <c r="E38" s="233"/>
    </row>
  </sheetData>
  <mergeCells count="2">
    <mergeCell ref="A1:E1"/>
    <mergeCell ref="A15:A16"/>
  </mergeCells>
  <dataValidations count="23">
    <dataValidation allowBlank="1" showInputMessage="1" showErrorMessage="1" promptTitle="kWh Reading of Existing" prompt="Enter the kWh reading at the end of the metering time limit."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A8426F5D-9B3A-4558-8088-5C4C7D057580}"/>
    <dataValidation allowBlank="1" showInputMessage="1" showErrorMessage="1" promptTitle="Time Metered of Existing" prompt="Enter time as minutes.  Example (one hour and three minutes = 63)._x000a_Minimum Metering time is 30 minutes. "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5EF2A08E-F0D9-43A3-8FE4-B54BCCF04D27}"/>
    <dataValidation allowBlank="1" showInputMessage="1" showErrorMessage="1" promptTitle="Annual Usage of Replacement" prompt="Enter the Annual Usage of the refrigerator as found on the appliance Energy Guide. " sqref="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7F77A3D3-6355-42C7-A72B-337D6BCBB54D}"/>
    <dataValidation allowBlank="1" showInputMessage="1" showErrorMessage="1" promptTitle="Color" prompt="Enter the color of the refrigerator being evaluated."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2755819-69DE-44D6-BAB5-96297B4F4579}"/>
    <dataValidation allowBlank="1" showInputMessage="1" showErrorMessage="1" promptTitle="Serial Number" prompt="Enter the serial numer of the refrigerator being evaluated."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BC39233A-C6DA-48DD-861A-519FEA6466F0}"/>
    <dataValidation allowBlank="1" showInputMessage="1" showErrorMessage="1" promptTitle="Model Number" prompt="Enter the model numer of the refrigerator being evaluated."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2EC17DD4-5453-4AD0-8541-22DDE38219DB}"/>
    <dataValidation allowBlank="1" showInputMessage="1" showErrorMessage="1" promptTitle="Manufacturer" prompt="Enter the name of the manufacturer of the refrigerator being evaluated."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EE44FA1B-20DA-497D-BAB9-37DA37DFD0FB}"/>
    <dataValidation allowBlank="1" showInputMessage="1" showErrorMessage="1" promptTitle="Refrigerator Location" prompt="Enter the location of the refrigerator being evaluated."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5A209E4C-A04C-4854-AA2B-254678FF6741}"/>
    <dataValidation type="list" allowBlank="1" showInputMessage="1" showErrorMessage="1" promptTitle="Door Seal Condition" prompt="Select the quality of door seal"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FD28AF4C-5A35-4B73-BFCF-3AE0C49BEFB0}">
      <formula1>"Poor, Fair, Good"</formula1>
    </dataValidation>
    <dataValidation type="list" allowBlank="1" showInputMessage="1" showErrorMessage="1" promptTitle="Type" prompt="Select the type of refrigerator that will be used as the replacement."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5D43C944-6CF3-486E-A239-2466C539CCD8}">
      <formula1>"Side by Side, Top Freezer, Single Door, Chest Freezer, Upright Freezer, Other"</formula1>
    </dataValidation>
    <dataValidation type="decimal" allowBlank="1" showInputMessage="1" showErrorMessage="1" promptTitle="Cubic Feet" prompt="Input how many cubic feet the existing refrigerator is."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39E51DEB-0E9C-43C9-B21F-075A8D5CDAE0}">
      <formula1>0</formula1>
      <formula2>35</formula2>
    </dataValidation>
    <dataValidation type="list" allowBlank="1" showInputMessage="1" showErrorMessage="1" promptTitle="Type" prompt="Select the type of refrigerator is existing."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 xr:uid="{344CFF85-9AE2-463D-BCC8-0FA2E77189E8}">
      <formula1>"Side by Side, Top Freezer, Single Door, Chest Freezer, Upright Freezer, Other"</formula1>
    </dataValidation>
    <dataValidation type="decimal" allowBlank="1" showInputMessage="1" showErrorMessage="1" promptTitle="Cubic Feet" prompt="Input how many cubic feet the replacement refrigerator will be." sqref="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xr:uid="{A6475414-7BEF-4C66-98A3-79B581586554}">
      <formula1>0</formula1>
      <formula2>35</formula2>
    </dataValidation>
    <dataValidation type="list" allowBlank="1" showInputMessage="1" showErrorMessage="1" promptTitle="Door Swing" prompt="Select which way the replacement door will swing."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D13DB6E3-5E45-4557-9F04-85B175EFD6D5}">
      <formula1>"Left, Right"</formula1>
    </dataValidation>
    <dataValidation allowBlank="1" showErrorMessage="1" sqref="B15:C16 IX15:IY16 ST15:SU16 ACP15:ACQ16 AML15:AMM16 AWH15:AWI16 BGD15:BGE16 BPZ15:BQA16 BZV15:BZW16 CJR15:CJS16 CTN15:CTO16 DDJ15:DDK16 DNF15:DNG16 DXB15:DXC16 EGX15:EGY16 EQT15:EQU16 FAP15:FAQ16 FKL15:FKM16 FUH15:FUI16 GED15:GEE16 GNZ15:GOA16 GXV15:GXW16 HHR15:HHS16 HRN15:HRO16 IBJ15:IBK16 ILF15:ILG16 IVB15:IVC16 JEX15:JEY16 JOT15:JOU16 JYP15:JYQ16 KIL15:KIM16 KSH15:KSI16 LCD15:LCE16 LLZ15:LMA16 LVV15:LVW16 MFR15:MFS16 MPN15:MPO16 MZJ15:MZK16 NJF15:NJG16 NTB15:NTC16 OCX15:OCY16 OMT15:OMU16 OWP15:OWQ16 PGL15:PGM16 PQH15:PQI16 QAD15:QAE16 QJZ15:QKA16 QTV15:QTW16 RDR15:RDS16 RNN15:RNO16 RXJ15:RXK16 SHF15:SHG16 SRB15:SRC16 TAX15:TAY16 TKT15:TKU16 TUP15:TUQ16 UEL15:UEM16 UOH15:UOI16 UYD15:UYE16 VHZ15:VIA16 VRV15:VRW16 WBR15:WBS16 WLN15:WLO16 WVJ15:WVK16 B65551:C65552 IX65551:IY65552 ST65551:SU65552 ACP65551:ACQ65552 AML65551:AMM65552 AWH65551:AWI65552 BGD65551:BGE65552 BPZ65551:BQA65552 BZV65551:BZW65552 CJR65551:CJS65552 CTN65551:CTO65552 DDJ65551:DDK65552 DNF65551:DNG65552 DXB65551:DXC65552 EGX65551:EGY65552 EQT65551:EQU65552 FAP65551:FAQ65552 FKL65551:FKM65552 FUH65551:FUI65552 GED65551:GEE65552 GNZ65551:GOA65552 GXV65551:GXW65552 HHR65551:HHS65552 HRN65551:HRO65552 IBJ65551:IBK65552 ILF65551:ILG65552 IVB65551:IVC65552 JEX65551:JEY65552 JOT65551:JOU65552 JYP65551:JYQ65552 KIL65551:KIM65552 KSH65551:KSI65552 LCD65551:LCE65552 LLZ65551:LMA65552 LVV65551:LVW65552 MFR65551:MFS65552 MPN65551:MPO65552 MZJ65551:MZK65552 NJF65551:NJG65552 NTB65551:NTC65552 OCX65551:OCY65552 OMT65551:OMU65552 OWP65551:OWQ65552 PGL65551:PGM65552 PQH65551:PQI65552 QAD65551:QAE65552 QJZ65551:QKA65552 QTV65551:QTW65552 RDR65551:RDS65552 RNN65551:RNO65552 RXJ65551:RXK65552 SHF65551:SHG65552 SRB65551:SRC65552 TAX65551:TAY65552 TKT65551:TKU65552 TUP65551:TUQ65552 UEL65551:UEM65552 UOH65551:UOI65552 UYD65551:UYE65552 VHZ65551:VIA65552 VRV65551:VRW65552 WBR65551:WBS65552 WLN65551:WLO65552 WVJ65551:WVK65552 B131087:C131088 IX131087:IY131088 ST131087:SU131088 ACP131087:ACQ131088 AML131087:AMM131088 AWH131087:AWI131088 BGD131087:BGE131088 BPZ131087:BQA131088 BZV131087:BZW131088 CJR131087:CJS131088 CTN131087:CTO131088 DDJ131087:DDK131088 DNF131087:DNG131088 DXB131087:DXC131088 EGX131087:EGY131088 EQT131087:EQU131088 FAP131087:FAQ131088 FKL131087:FKM131088 FUH131087:FUI131088 GED131087:GEE131088 GNZ131087:GOA131088 GXV131087:GXW131088 HHR131087:HHS131088 HRN131087:HRO131088 IBJ131087:IBK131088 ILF131087:ILG131088 IVB131087:IVC131088 JEX131087:JEY131088 JOT131087:JOU131088 JYP131087:JYQ131088 KIL131087:KIM131088 KSH131087:KSI131088 LCD131087:LCE131088 LLZ131087:LMA131088 LVV131087:LVW131088 MFR131087:MFS131088 MPN131087:MPO131088 MZJ131087:MZK131088 NJF131087:NJG131088 NTB131087:NTC131088 OCX131087:OCY131088 OMT131087:OMU131088 OWP131087:OWQ131088 PGL131087:PGM131088 PQH131087:PQI131088 QAD131087:QAE131088 QJZ131087:QKA131088 QTV131087:QTW131088 RDR131087:RDS131088 RNN131087:RNO131088 RXJ131087:RXK131088 SHF131087:SHG131088 SRB131087:SRC131088 TAX131087:TAY131088 TKT131087:TKU131088 TUP131087:TUQ131088 UEL131087:UEM131088 UOH131087:UOI131088 UYD131087:UYE131088 VHZ131087:VIA131088 VRV131087:VRW131088 WBR131087:WBS131088 WLN131087:WLO131088 WVJ131087:WVK131088 B196623:C196624 IX196623:IY196624 ST196623:SU196624 ACP196623:ACQ196624 AML196623:AMM196624 AWH196623:AWI196624 BGD196623:BGE196624 BPZ196623:BQA196624 BZV196623:BZW196624 CJR196623:CJS196624 CTN196623:CTO196624 DDJ196623:DDK196624 DNF196623:DNG196624 DXB196623:DXC196624 EGX196623:EGY196624 EQT196623:EQU196624 FAP196623:FAQ196624 FKL196623:FKM196624 FUH196623:FUI196624 GED196623:GEE196624 GNZ196623:GOA196624 GXV196623:GXW196624 HHR196623:HHS196624 HRN196623:HRO196624 IBJ196623:IBK196624 ILF196623:ILG196624 IVB196623:IVC196624 JEX196623:JEY196624 JOT196623:JOU196624 JYP196623:JYQ196624 KIL196623:KIM196624 KSH196623:KSI196624 LCD196623:LCE196624 LLZ196623:LMA196624 LVV196623:LVW196624 MFR196623:MFS196624 MPN196623:MPO196624 MZJ196623:MZK196624 NJF196623:NJG196624 NTB196623:NTC196624 OCX196623:OCY196624 OMT196623:OMU196624 OWP196623:OWQ196624 PGL196623:PGM196624 PQH196623:PQI196624 QAD196623:QAE196624 QJZ196623:QKA196624 QTV196623:QTW196624 RDR196623:RDS196624 RNN196623:RNO196624 RXJ196623:RXK196624 SHF196623:SHG196624 SRB196623:SRC196624 TAX196623:TAY196624 TKT196623:TKU196624 TUP196623:TUQ196624 UEL196623:UEM196624 UOH196623:UOI196624 UYD196623:UYE196624 VHZ196623:VIA196624 VRV196623:VRW196624 WBR196623:WBS196624 WLN196623:WLO196624 WVJ196623:WVK196624 B262159:C262160 IX262159:IY262160 ST262159:SU262160 ACP262159:ACQ262160 AML262159:AMM262160 AWH262159:AWI262160 BGD262159:BGE262160 BPZ262159:BQA262160 BZV262159:BZW262160 CJR262159:CJS262160 CTN262159:CTO262160 DDJ262159:DDK262160 DNF262159:DNG262160 DXB262159:DXC262160 EGX262159:EGY262160 EQT262159:EQU262160 FAP262159:FAQ262160 FKL262159:FKM262160 FUH262159:FUI262160 GED262159:GEE262160 GNZ262159:GOA262160 GXV262159:GXW262160 HHR262159:HHS262160 HRN262159:HRO262160 IBJ262159:IBK262160 ILF262159:ILG262160 IVB262159:IVC262160 JEX262159:JEY262160 JOT262159:JOU262160 JYP262159:JYQ262160 KIL262159:KIM262160 KSH262159:KSI262160 LCD262159:LCE262160 LLZ262159:LMA262160 LVV262159:LVW262160 MFR262159:MFS262160 MPN262159:MPO262160 MZJ262159:MZK262160 NJF262159:NJG262160 NTB262159:NTC262160 OCX262159:OCY262160 OMT262159:OMU262160 OWP262159:OWQ262160 PGL262159:PGM262160 PQH262159:PQI262160 QAD262159:QAE262160 QJZ262159:QKA262160 QTV262159:QTW262160 RDR262159:RDS262160 RNN262159:RNO262160 RXJ262159:RXK262160 SHF262159:SHG262160 SRB262159:SRC262160 TAX262159:TAY262160 TKT262159:TKU262160 TUP262159:TUQ262160 UEL262159:UEM262160 UOH262159:UOI262160 UYD262159:UYE262160 VHZ262159:VIA262160 VRV262159:VRW262160 WBR262159:WBS262160 WLN262159:WLO262160 WVJ262159:WVK262160 B327695:C327696 IX327695:IY327696 ST327695:SU327696 ACP327695:ACQ327696 AML327695:AMM327696 AWH327695:AWI327696 BGD327695:BGE327696 BPZ327695:BQA327696 BZV327695:BZW327696 CJR327695:CJS327696 CTN327695:CTO327696 DDJ327695:DDK327696 DNF327695:DNG327696 DXB327695:DXC327696 EGX327695:EGY327696 EQT327695:EQU327696 FAP327695:FAQ327696 FKL327695:FKM327696 FUH327695:FUI327696 GED327695:GEE327696 GNZ327695:GOA327696 GXV327695:GXW327696 HHR327695:HHS327696 HRN327695:HRO327696 IBJ327695:IBK327696 ILF327695:ILG327696 IVB327695:IVC327696 JEX327695:JEY327696 JOT327695:JOU327696 JYP327695:JYQ327696 KIL327695:KIM327696 KSH327695:KSI327696 LCD327695:LCE327696 LLZ327695:LMA327696 LVV327695:LVW327696 MFR327695:MFS327696 MPN327695:MPO327696 MZJ327695:MZK327696 NJF327695:NJG327696 NTB327695:NTC327696 OCX327695:OCY327696 OMT327695:OMU327696 OWP327695:OWQ327696 PGL327695:PGM327696 PQH327695:PQI327696 QAD327695:QAE327696 QJZ327695:QKA327696 QTV327695:QTW327696 RDR327695:RDS327696 RNN327695:RNO327696 RXJ327695:RXK327696 SHF327695:SHG327696 SRB327695:SRC327696 TAX327695:TAY327696 TKT327695:TKU327696 TUP327695:TUQ327696 UEL327695:UEM327696 UOH327695:UOI327696 UYD327695:UYE327696 VHZ327695:VIA327696 VRV327695:VRW327696 WBR327695:WBS327696 WLN327695:WLO327696 WVJ327695:WVK327696 B393231:C393232 IX393231:IY393232 ST393231:SU393232 ACP393231:ACQ393232 AML393231:AMM393232 AWH393231:AWI393232 BGD393231:BGE393232 BPZ393231:BQA393232 BZV393231:BZW393232 CJR393231:CJS393232 CTN393231:CTO393232 DDJ393231:DDK393232 DNF393231:DNG393232 DXB393231:DXC393232 EGX393231:EGY393232 EQT393231:EQU393232 FAP393231:FAQ393232 FKL393231:FKM393232 FUH393231:FUI393232 GED393231:GEE393232 GNZ393231:GOA393232 GXV393231:GXW393232 HHR393231:HHS393232 HRN393231:HRO393232 IBJ393231:IBK393232 ILF393231:ILG393232 IVB393231:IVC393232 JEX393231:JEY393232 JOT393231:JOU393232 JYP393231:JYQ393232 KIL393231:KIM393232 KSH393231:KSI393232 LCD393231:LCE393232 LLZ393231:LMA393232 LVV393231:LVW393232 MFR393231:MFS393232 MPN393231:MPO393232 MZJ393231:MZK393232 NJF393231:NJG393232 NTB393231:NTC393232 OCX393231:OCY393232 OMT393231:OMU393232 OWP393231:OWQ393232 PGL393231:PGM393232 PQH393231:PQI393232 QAD393231:QAE393232 QJZ393231:QKA393232 QTV393231:QTW393232 RDR393231:RDS393232 RNN393231:RNO393232 RXJ393231:RXK393232 SHF393231:SHG393232 SRB393231:SRC393232 TAX393231:TAY393232 TKT393231:TKU393232 TUP393231:TUQ393232 UEL393231:UEM393232 UOH393231:UOI393232 UYD393231:UYE393232 VHZ393231:VIA393232 VRV393231:VRW393232 WBR393231:WBS393232 WLN393231:WLO393232 WVJ393231:WVK393232 B458767:C458768 IX458767:IY458768 ST458767:SU458768 ACP458767:ACQ458768 AML458767:AMM458768 AWH458767:AWI458768 BGD458767:BGE458768 BPZ458767:BQA458768 BZV458767:BZW458768 CJR458767:CJS458768 CTN458767:CTO458768 DDJ458767:DDK458768 DNF458767:DNG458768 DXB458767:DXC458768 EGX458767:EGY458768 EQT458767:EQU458768 FAP458767:FAQ458768 FKL458767:FKM458768 FUH458767:FUI458768 GED458767:GEE458768 GNZ458767:GOA458768 GXV458767:GXW458768 HHR458767:HHS458768 HRN458767:HRO458768 IBJ458767:IBK458768 ILF458767:ILG458768 IVB458767:IVC458768 JEX458767:JEY458768 JOT458767:JOU458768 JYP458767:JYQ458768 KIL458767:KIM458768 KSH458767:KSI458768 LCD458767:LCE458768 LLZ458767:LMA458768 LVV458767:LVW458768 MFR458767:MFS458768 MPN458767:MPO458768 MZJ458767:MZK458768 NJF458767:NJG458768 NTB458767:NTC458768 OCX458767:OCY458768 OMT458767:OMU458768 OWP458767:OWQ458768 PGL458767:PGM458768 PQH458767:PQI458768 QAD458767:QAE458768 QJZ458767:QKA458768 QTV458767:QTW458768 RDR458767:RDS458768 RNN458767:RNO458768 RXJ458767:RXK458768 SHF458767:SHG458768 SRB458767:SRC458768 TAX458767:TAY458768 TKT458767:TKU458768 TUP458767:TUQ458768 UEL458767:UEM458768 UOH458767:UOI458768 UYD458767:UYE458768 VHZ458767:VIA458768 VRV458767:VRW458768 WBR458767:WBS458768 WLN458767:WLO458768 WVJ458767:WVK458768 B524303:C524304 IX524303:IY524304 ST524303:SU524304 ACP524303:ACQ524304 AML524303:AMM524304 AWH524303:AWI524304 BGD524303:BGE524304 BPZ524303:BQA524304 BZV524303:BZW524304 CJR524303:CJS524304 CTN524303:CTO524304 DDJ524303:DDK524304 DNF524303:DNG524304 DXB524303:DXC524304 EGX524303:EGY524304 EQT524303:EQU524304 FAP524303:FAQ524304 FKL524303:FKM524304 FUH524303:FUI524304 GED524303:GEE524304 GNZ524303:GOA524304 GXV524303:GXW524304 HHR524303:HHS524304 HRN524303:HRO524304 IBJ524303:IBK524304 ILF524303:ILG524304 IVB524303:IVC524304 JEX524303:JEY524304 JOT524303:JOU524304 JYP524303:JYQ524304 KIL524303:KIM524304 KSH524303:KSI524304 LCD524303:LCE524304 LLZ524303:LMA524304 LVV524303:LVW524304 MFR524303:MFS524304 MPN524303:MPO524304 MZJ524303:MZK524304 NJF524303:NJG524304 NTB524303:NTC524304 OCX524303:OCY524304 OMT524303:OMU524304 OWP524303:OWQ524304 PGL524303:PGM524304 PQH524303:PQI524304 QAD524303:QAE524304 QJZ524303:QKA524304 QTV524303:QTW524304 RDR524303:RDS524304 RNN524303:RNO524304 RXJ524303:RXK524304 SHF524303:SHG524304 SRB524303:SRC524304 TAX524303:TAY524304 TKT524303:TKU524304 TUP524303:TUQ524304 UEL524303:UEM524304 UOH524303:UOI524304 UYD524303:UYE524304 VHZ524303:VIA524304 VRV524303:VRW524304 WBR524303:WBS524304 WLN524303:WLO524304 WVJ524303:WVK524304 B589839:C589840 IX589839:IY589840 ST589839:SU589840 ACP589839:ACQ589840 AML589839:AMM589840 AWH589839:AWI589840 BGD589839:BGE589840 BPZ589839:BQA589840 BZV589839:BZW589840 CJR589839:CJS589840 CTN589839:CTO589840 DDJ589839:DDK589840 DNF589839:DNG589840 DXB589839:DXC589840 EGX589839:EGY589840 EQT589839:EQU589840 FAP589839:FAQ589840 FKL589839:FKM589840 FUH589839:FUI589840 GED589839:GEE589840 GNZ589839:GOA589840 GXV589839:GXW589840 HHR589839:HHS589840 HRN589839:HRO589840 IBJ589839:IBK589840 ILF589839:ILG589840 IVB589839:IVC589840 JEX589839:JEY589840 JOT589839:JOU589840 JYP589839:JYQ589840 KIL589839:KIM589840 KSH589839:KSI589840 LCD589839:LCE589840 LLZ589839:LMA589840 LVV589839:LVW589840 MFR589839:MFS589840 MPN589839:MPO589840 MZJ589839:MZK589840 NJF589839:NJG589840 NTB589839:NTC589840 OCX589839:OCY589840 OMT589839:OMU589840 OWP589839:OWQ589840 PGL589839:PGM589840 PQH589839:PQI589840 QAD589839:QAE589840 QJZ589839:QKA589840 QTV589839:QTW589840 RDR589839:RDS589840 RNN589839:RNO589840 RXJ589839:RXK589840 SHF589839:SHG589840 SRB589839:SRC589840 TAX589839:TAY589840 TKT589839:TKU589840 TUP589839:TUQ589840 UEL589839:UEM589840 UOH589839:UOI589840 UYD589839:UYE589840 VHZ589839:VIA589840 VRV589839:VRW589840 WBR589839:WBS589840 WLN589839:WLO589840 WVJ589839:WVK589840 B655375:C655376 IX655375:IY655376 ST655375:SU655376 ACP655375:ACQ655376 AML655375:AMM655376 AWH655375:AWI655376 BGD655375:BGE655376 BPZ655375:BQA655376 BZV655375:BZW655376 CJR655375:CJS655376 CTN655375:CTO655376 DDJ655375:DDK655376 DNF655375:DNG655376 DXB655375:DXC655376 EGX655375:EGY655376 EQT655375:EQU655376 FAP655375:FAQ655376 FKL655375:FKM655376 FUH655375:FUI655376 GED655375:GEE655376 GNZ655375:GOA655376 GXV655375:GXW655376 HHR655375:HHS655376 HRN655375:HRO655376 IBJ655375:IBK655376 ILF655375:ILG655376 IVB655375:IVC655376 JEX655375:JEY655376 JOT655375:JOU655376 JYP655375:JYQ655376 KIL655375:KIM655376 KSH655375:KSI655376 LCD655375:LCE655376 LLZ655375:LMA655376 LVV655375:LVW655376 MFR655375:MFS655376 MPN655375:MPO655376 MZJ655375:MZK655376 NJF655375:NJG655376 NTB655375:NTC655376 OCX655375:OCY655376 OMT655375:OMU655376 OWP655375:OWQ655376 PGL655375:PGM655376 PQH655375:PQI655376 QAD655375:QAE655376 QJZ655375:QKA655376 QTV655375:QTW655376 RDR655375:RDS655376 RNN655375:RNO655376 RXJ655375:RXK655376 SHF655375:SHG655376 SRB655375:SRC655376 TAX655375:TAY655376 TKT655375:TKU655376 TUP655375:TUQ655376 UEL655375:UEM655376 UOH655375:UOI655376 UYD655375:UYE655376 VHZ655375:VIA655376 VRV655375:VRW655376 WBR655375:WBS655376 WLN655375:WLO655376 WVJ655375:WVK655376 B720911:C720912 IX720911:IY720912 ST720911:SU720912 ACP720911:ACQ720912 AML720911:AMM720912 AWH720911:AWI720912 BGD720911:BGE720912 BPZ720911:BQA720912 BZV720911:BZW720912 CJR720911:CJS720912 CTN720911:CTO720912 DDJ720911:DDK720912 DNF720911:DNG720912 DXB720911:DXC720912 EGX720911:EGY720912 EQT720911:EQU720912 FAP720911:FAQ720912 FKL720911:FKM720912 FUH720911:FUI720912 GED720911:GEE720912 GNZ720911:GOA720912 GXV720911:GXW720912 HHR720911:HHS720912 HRN720911:HRO720912 IBJ720911:IBK720912 ILF720911:ILG720912 IVB720911:IVC720912 JEX720911:JEY720912 JOT720911:JOU720912 JYP720911:JYQ720912 KIL720911:KIM720912 KSH720911:KSI720912 LCD720911:LCE720912 LLZ720911:LMA720912 LVV720911:LVW720912 MFR720911:MFS720912 MPN720911:MPO720912 MZJ720911:MZK720912 NJF720911:NJG720912 NTB720911:NTC720912 OCX720911:OCY720912 OMT720911:OMU720912 OWP720911:OWQ720912 PGL720911:PGM720912 PQH720911:PQI720912 QAD720911:QAE720912 QJZ720911:QKA720912 QTV720911:QTW720912 RDR720911:RDS720912 RNN720911:RNO720912 RXJ720911:RXK720912 SHF720911:SHG720912 SRB720911:SRC720912 TAX720911:TAY720912 TKT720911:TKU720912 TUP720911:TUQ720912 UEL720911:UEM720912 UOH720911:UOI720912 UYD720911:UYE720912 VHZ720911:VIA720912 VRV720911:VRW720912 WBR720911:WBS720912 WLN720911:WLO720912 WVJ720911:WVK720912 B786447:C786448 IX786447:IY786448 ST786447:SU786448 ACP786447:ACQ786448 AML786447:AMM786448 AWH786447:AWI786448 BGD786447:BGE786448 BPZ786447:BQA786448 BZV786447:BZW786448 CJR786447:CJS786448 CTN786447:CTO786448 DDJ786447:DDK786448 DNF786447:DNG786448 DXB786447:DXC786448 EGX786447:EGY786448 EQT786447:EQU786448 FAP786447:FAQ786448 FKL786447:FKM786448 FUH786447:FUI786448 GED786447:GEE786448 GNZ786447:GOA786448 GXV786447:GXW786448 HHR786447:HHS786448 HRN786447:HRO786448 IBJ786447:IBK786448 ILF786447:ILG786448 IVB786447:IVC786448 JEX786447:JEY786448 JOT786447:JOU786448 JYP786447:JYQ786448 KIL786447:KIM786448 KSH786447:KSI786448 LCD786447:LCE786448 LLZ786447:LMA786448 LVV786447:LVW786448 MFR786447:MFS786448 MPN786447:MPO786448 MZJ786447:MZK786448 NJF786447:NJG786448 NTB786447:NTC786448 OCX786447:OCY786448 OMT786447:OMU786448 OWP786447:OWQ786448 PGL786447:PGM786448 PQH786447:PQI786448 QAD786447:QAE786448 QJZ786447:QKA786448 QTV786447:QTW786448 RDR786447:RDS786448 RNN786447:RNO786448 RXJ786447:RXK786448 SHF786447:SHG786448 SRB786447:SRC786448 TAX786447:TAY786448 TKT786447:TKU786448 TUP786447:TUQ786448 UEL786447:UEM786448 UOH786447:UOI786448 UYD786447:UYE786448 VHZ786447:VIA786448 VRV786447:VRW786448 WBR786447:WBS786448 WLN786447:WLO786448 WVJ786447:WVK786448 B851983:C851984 IX851983:IY851984 ST851983:SU851984 ACP851983:ACQ851984 AML851983:AMM851984 AWH851983:AWI851984 BGD851983:BGE851984 BPZ851983:BQA851984 BZV851983:BZW851984 CJR851983:CJS851984 CTN851983:CTO851984 DDJ851983:DDK851984 DNF851983:DNG851984 DXB851983:DXC851984 EGX851983:EGY851984 EQT851983:EQU851984 FAP851983:FAQ851984 FKL851983:FKM851984 FUH851983:FUI851984 GED851983:GEE851984 GNZ851983:GOA851984 GXV851983:GXW851984 HHR851983:HHS851984 HRN851983:HRO851984 IBJ851983:IBK851984 ILF851983:ILG851984 IVB851983:IVC851984 JEX851983:JEY851984 JOT851983:JOU851984 JYP851983:JYQ851984 KIL851983:KIM851984 KSH851983:KSI851984 LCD851983:LCE851984 LLZ851983:LMA851984 LVV851983:LVW851984 MFR851983:MFS851984 MPN851983:MPO851984 MZJ851983:MZK851984 NJF851983:NJG851984 NTB851983:NTC851984 OCX851983:OCY851984 OMT851983:OMU851984 OWP851983:OWQ851984 PGL851983:PGM851984 PQH851983:PQI851984 QAD851983:QAE851984 QJZ851983:QKA851984 QTV851983:QTW851984 RDR851983:RDS851984 RNN851983:RNO851984 RXJ851983:RXK851984 SHF851983:SHG851984 SRB851983:SRC851984 TAX851983:TAY851984 TKT851983:TKU851984 TUP851983:TUQ851984 UEL851983:UEM851984 UOH851983:UOI851984 UYD851983:UYE851984 VHZ851983:VIA851984 VRV851983:VRW851984 WBR851983:WBS851984 WLN851983:WLO851984 WVJ851983:WVK851984 B917519:C917520 IX917519:IY917520 ST917519:SU917520 ACP917519:ACQ917520 AML917519:AMM917520 AWH917519:AWI917520 BGD917519:BGE917520 BPZ917519:BQA917520 BZV917519:BZW917520 CJR917519:CJS917520 CTN917519:CTO917520 DDJ917519:DDK917520 DNF917519:DNG917520 DXB917519:DXC917520 EGX917519:EGY917520 EQT917519:EQU917520 FAP917519:FAQ917520 FKL917519:FKM917520 FUH917519:FUI917520 GED917519:GEE917520 GNZ917519:GOA917520 GXV917519:GXW917520 HHR917519:HHS917520 HRN917519:HRO917520 IBJ917519:IBK917520 ILF917519:ILG917520 IVB917519:IVC917520 JEX917519:JEY917520 JOT917519:JOU917520 JYP917519:JYQ917520 KIL917519:KIM917520 KSH917519:KSI917520 LCD917519:LCE917520 LLZ917519:LMA917520 LVV917519:LVW917520 MFR917519:MFS917520 MPN917519:MPO917520 MZJ917519:MZK917520 NJF917519:NJG917520 NTB917519:NTC917520 OCX917519:OCY917520 OMT917519:OMU917520 OWP917519:OWQ917520 PGL917519:PGM917520 PQH917519:PQI917520 QAD917519:QAE917520 QJZ917519:QKA917520 QTV917519:QTW917520 RDR917519:RDS917520 RNN917519:RNO917520 RXJ917519:RXK917520 SHF917519:SHG917520 SRB917519:SRC917520 TAX917519:TAY917520 TKT917519:TKU917520 TUP917519:TUQ917520 UEL917519:UEM917520 UOH917519:UOI917520 UYD917519:UYE917520 VHZ917519:VIA917520 VRV917519:VRW917520 WBR917519:WBS917520 WLN917519:WLO917520 WVJ917519:WVK917520 B983055:C983056 IX983055:IY983056 ST983055:SU983056 ACP983055:ACQ983056 AML983055:AMM983056 AWH983055:AWI983056 BGD983055:BGE983056 BPZ983055:BQA983056 BZV983055:BZW983056 CJR983055:CJS983056 CTN983055:CTO983056 DDJ983055:DDK983056 DNF983055:DNG983056 DXB983055:DXC983056 EGX983055:EGY983056 EQT983055:EQU983056 FAP983055:FAQ983056 FKL983055:FKM983056 FUH983055:FUI983056 GED983055:GEE983056 GNZ983055:GOA983056 GXV983055:GXW983056 HHR983055:HHS983056 HRN983055:HRO983056 IBJ983055:IBK983056 ILF983055:ILG983056 IVB983055:IVC983056 JEX983055:JEY983056 JOT983055:JOU983056 JYP983055:JYQ983056 KIL983055:KIM983056 KSH983055:KSI983056 LCD983055:LCE983056 LLZ983055:LMA983056 LVV983055:LVW983056 MFR983055:MFS983056 MPN983055:MPO983056 MZJ983055:MZK983056 NJF983055:NJG983056 NTB983055:NTC983056 OCX983055:OCY983056 OMT983055:OMU983056 OWP983055:OWQ983056 PGL983055:PGM983056 PQH983055:PQI983056 QAD983055:QAE983056 QJZ983055:QKA983056 QTV983055:QTW983056 RDR983055:RDS983056 RNN983055:RNO983056 RXJ983055:RXK983056 SHF983055:SHG983056 SRB983055:SRC983056 TAX983055:TAY983056 TKT983055:TKU983056 TUP983055:TUQ983056 UEL983055:UEM983056 UOH983055:UOI983056 UYD983055:UYE983056 VHZ983055:VIA983056 VRV983055:VRW983056 WBR983055:WBS983056 WLN983055:WLO983056 WVJ983055:WVK983056" xr:uid="{CCE735C1-6D4A-4A52-B7BE-B1D7F4981CEC}"/>
    <dataValidation allowBlank="1" showInputMessage="1" showErrorMessage="1" prompt="Enter Client's Name" sqref="B3:E3 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B65539:E65539 IX65539:JA65539 ST65539:SW65539 ACP65539:ACS65539 AML65539:AMO65539 AWH65539:AWK65539 BGD65539:BGG65539 BPZ65539:BQC65539 BZV65539:BZY65539 CJR65539:CJU65539 CTN65539:CTQ65539 DDJ65539:DDM65539 DNF65539:DNI65539 DXB65539:DXE65539 EGX65539:EHA65539 EQT65539:EQW65539 FAP65539:FAS65539 FKL65539:FKO65539 FUH65539:FUK65539 GED65539:GEG65539 GNZ65539:GOC65539 GXV65539:GXY65539 HHR65539:HHU65539 HRN65539:HRQ65539 IBJ65539:IBM65539 ILF65539:ILI65539 IVB65539:IVE65539 JEX65539:JFA65539 JOT65539:JOW65539 JYP65539:JYS65539 KIL65539:KIO65539 KSH65539:KSK65539 LCD65539:LCG65539 LLZ65539:LMC65539 LVV65539:LVY65539 MFR65539:MFU65539 MPN65539:MPQ65539 MZJ65539:MZM65539 NJF65539:NJI65539 NTB65539:NTE65539 OCX65539:ODA65539 OMT65539:OMW65539 OWP65539:OWS65539 PGL65539:PGO65539 PQH65539:PQK65539 QAD65539:QAG65539 QJZ65539:QKC65539 QTV65539:QTY65539 RDR65539:RDU65539 RNN65539:RNQ65539 RXJ65539:RXM65539 SHF65539:SHI65539 SRB65539:SRE65539 TAX65539:TBA65539 TKT65539:TKW65539 TUP65539:TUS65539 UEL65539:UEO65539 UOH65539:UOK65539 UYD65539:UYG65539 VHZ65539:VIC65539 VRV65539:VRY65539 WBR65539:WBU65539 WLN65539:WLQ65539 WVJ65539:WVM65539 B131075:E131075 IX131075:JA131075 ST131075:SW131075 ACP131075:ACS131075 AML131075:AMO131075 AWH131075:AWK131075 BGD131075:BGG131075 BPZ131075:BQC131075 BZV131075:BZY131075 CJR131075:CJU131075 CTN131075:CTQ131075 DDJ131075:DDM131075 DNF131075:DNI131075 DXB131075:DXE131075 EGX131075:EHA131075 EQT131075:EQW131075 FAP131075:FAS131075 FKL131075:FKO131075 FUH131075:FUK131075 GED131075:GEG131075 GNZ131075:GOC131075 GXV131075:GXY131075 HHR131075:HHU131075 HRN131075:HRQ131075 IBJ131075:IBM131075 ILF131075:ILI131075 IVB131075:IVE131075 JEX131075:JFA131075 JOT131075:JOW131075 JYP131075:JYS131075 KIL131075:KIO131075 KSH131075:KSK131075 LCD131075:LCG131075 LLZ131075:LMC131075 LVV131075:LVY131075 MFR131075:MFU131075 MPN131075:MPQ131075 MZJ131075:MZM131075 NJF131075:NJI131075 NTB131075:NTE131075 OCX131075:ODA131075 OMT131075:OMW131075 OWP131075:OWS131075 PGL131075:PGO131075 PQH131075:PQK131075 QAD131075:QAG131075 QJZ131075:QKC131075 QTV131075:QTY131075 RDR131075:RDU131075 RNN131075:RNQ131075 RXJ131075:RXM131075 SHF131075:SHI131075 SRB131075:SRE131075 TAX131075:TBA131075 TKT131075:TKW131075 TUP131075:TUS131075 UEL131075:UEO131075 UOH131075:UOK131075 UYD131075:UYG131075 VHZ131075:VIC131075 VRV131075:VRY131075 WBR131075:WBU131075 WLN131075:WLQ131075 WVJ131075:WVM131075 B196611:E196611 IX196611:JA196611 ST196611:SW196611 ACP196611:ACS196611 AML196611:AMO196611 AWH196611:AWK196611 BGD196611:BGG196611 BPZ196611:BQC196611 BZV196611:BZY196611 CJR196611:CJU196611 CTN196611:CTQ196611 DDJ196611:DDM196611 DNF196611:DNI196611 DXB196611:DXE196611 EGX196611:EHA196611 EQT196611:EQW196611 FAP196611:FAS196611 FKL196611:FKO196611 FUH196611:FUK196611 GED196611:GEG196611 GNZ196611:GOC196611 GXV196611:GXY196611 HHR196611:HHU196611 HRN196611:HRQ196611 IBJ196611:IBM196611 ILF196611:ILI196611 IVB196611:IVE196611 JEX196611:JFA196611 JOT196611:JOW196611 JYP196611:JYS196611 KIL196611:KIO196611 KSH196611:KSK196611 LCD196611:LCG196611 LLZ196611:LMC196611 LVV196611:LVY196611 MFR196611:MFU196611 MPN196611:MPQ196611 MZJ196611:MZM196611 NJF196611:NJI196611 NTB196611:NTE196611 OCX196611:ODA196611 OMT196611:OMW196611 OWP196611:OWS196611 PGL196611:PGO196611 PQH196611:PQK196611 QAD196611:QAG196611 QJZ196611:QKC196611 QTV196611:QTY196611 RDR196611:RDU196611 RNN196611:RNQ196611 RXJ196611:RXM196611 SHF196611:SHI196611 SRB196611:SRE196611 TAX196611:TBA196611 TKT196611:TKW196611 TUP196611:TUS196611 UEL196611:UEO196611 UOH196611:UOK196611 UYD196611:UYG196611 VHZ196611:VIC196611 VRV196611:VRY196611 WBR196611:WBU196611 WLN196611:WLQ196611 WVJ196611:WVM196611 B262147:E262147 IX262147:JA262147 ST262147:SW262147 ACP262147:ACS262147 AML262147:AMO262147 AWH262147:AWK262147 BGD262147:BGG262147 BPZ262147:BQC262147 BZV262147:BZY262147 CJR262147:CJU262147 CTN262147:CTQ262147 DDJ262147:DDM262147 DNF262147:DNI262147 DXB262147:DXE262147 EGX262147:EHA262147 EQT262147:EQW262147 FAP262147:FAS262147 FKL262147:FKO262147 FUH262147:FUK262147 GED262147:GEG262147 GNZ262147:GOC262147 GXV262147:GXY262147 HHR262147:HHU262147 HRN262147:HRQ262147 IBJ262147:IBM262147 ILF262147:ILI262147 IVB262147:IVE262147 JEX262147:JFA262147 JOT262147:JOW262147 JYP262147:JYS262147 KIL262147:KIO262147 KSH262147:KSK262147 LCD262147:LCG262147 LLZ262147:LMC262147 LVV262147:LVY262147 MFR262147:MFU262147 MPN262147:MPQ262147 MZJ262147:MZM262147 NJF262147:NJI262147 NTB262147:NTE262147 OCX262147:ODA262147 OMT262147:OMW262147 OWP262147:OWS262147 PGL262147:PGO262147 PQH262147:PQK262147 QAD262147:QAG262147 QJZ262147:QKC262147 QTV262147:QTY262147 RDR262147:RDU262147 RNN262147:RNQ262147 RXJ262147:RXM262147 SHF262147:SHI262147 SRB262147:SRE262147 TAX262147:TBA262147 TKT262147:TKW262147 TUP262147:TUS262147 UEL262147:UEO262147 UOH262147:UOK262147 UYD262147:UYG262147 VHZ262147:VIC262147 VRV262147:VRY262147 WBR262147:WBU262147 WLN262147:WLQ262147 WVJ262147:WVM262147 B327683:E327683 IX327683:JA327683 ST327683:SW327683 ACP327683:ACS327683 AML327683:AMO327683 AWH327683:AWK327683 BGD327683:BGG327683 BPZ327683:BQC327683 BZV327683:BZY327683 CJR327683:CJU327683 CTN327683:CTQ327683 DDJ327683:DDM327683 DNF327683:DNI327683 DXB327683:DXE327683 EGX327683:EHA327683 EQT327683:EQW327683 FAP327683:FAS327683 FKL327683:FKO327683 FUH327683:FUK327683 GED327683:GEG327683 GNZ327683:GOC327683 GXV327683:GXY327683 HHR327683:HHU327683 HRN327683:HRQ327683 IBJ327683:IBM327683 ILF327683:ILI327683 IVB327683:IVE327683 JEX327683:JFA327683 JOT327683:JOW327683 JYP327683:JYS327683 KIL327683:KIO327683 KSH327683:KSK327683 LCD327683:LCG327683 LLZ327683:LMC327683 LVV327683:LVY327683 MFR327683:MFU327683 MPN327683:MPQ327683 MZJ327683:MZM327683 NJF327683:NJI327683 NTB327683:NTE327683 OCX327683:ODA327683 OMT327683:OMW327683 OWP327683:OWS327683 PGL327683:PGO327683 PQH327683:PQK327683 QAD327683:QAG327683 QJZ327683:QKC327683 QTV327683:QTY327683 RDR327683:RDU327683 RNN327683:RNQ327683 RXJ327683:RXM327683 SHF327683:SHI327683 SRB327683:SRE327683 TAX327683:TBA327683 TKT327683:TKW327683 TUP327683:TUS327683 UEL327683:UEO327683 UOH327683:UOK327683 UYD327683:UYG327683 VHZ327683:VIC327683 VRV327683:VRY327683 WBR327683:WBU327683 WLN327683:WLQ327683 WVJ327683:WVM327683 B393219:E393219 IX393219:JA393219 ST393219:SW393219 ACP393219:ACS393219 AML393219:AMO393219 AWH393219:AWK393219 BGD393219:BGG393219 BPZ393219:BQC393219 BZV393219:BZY393219 CJR393219:CJU393219 CTN393219:CTQ393219 DDJ393219:DDM393219 DNF393219:DNI393219 DXB393219:DXE393219 EGX393219:EHA393219 EQT393219:EQW393219 FAP393219:FAS393219 FKL393219:FKO393219 FUH393219:FUK393219 GED393219:GEG393219 GNZ393219:GOC393219 GXV393219:GXY393219 HHR393219:HHU393219 HRN393219:HRQ393219 IBJ393219:IBM393219 ILF393219:ILI393219 IVB393219:IVE393219 JEX393219:JFA393219 JOT393219:JOW393219 JYP393219:JYS393219 KIL393219:KIO393219 KSH393219:KSK393219 LCD393219:LCG393219 LLZ393219:LMC393219 LVV393219:LVY393219 MFR393219:MFU393219 MPN393219:MPQ393219 MZJ393219:MZM393219 NJF393219:NJI393219 NTB393219:NTE393219 OCX393219:ODA393219 OMT393219:OMW393219 OWP393219:OWS393219 PGL393219:PGO393219 PQH393219:PQK393219 QAD393219:QAG393219 QJZ393219:QKC393219 QTV393219:QTY393219 RDR393219:RDU393219 RNN393219:RNQ393219 RXJ393219:RXM393219 SHF393219:SHI393219 SRB393219:SRE393219 TAX393219:TBA393219 TKT393219:TKW393219 TUP393219:TUS393219 UEL393219:UEO393219 UOH393219:UOK393219 UYD393219:UYG393219 VHZ393219:VIC393219 VRV393219:VRY393219 WBR393219:WBU393219 WLN393219:WLQ393219 WVJ393219:WVM393219 B458755:E458755 IX458755:JA458755 ST458755:SW458755 ACP458755:ACS458755 AML458755:AMO458755 AWH458755:AWK458755 BGD458755:BGG458755 BPZ458755:BQC458755 BZV458755:BZY458755 CJR458755:CJU458755 CTN458755:CTQ458755 DDJ458755:DDM458755 DNF458755:DNI458755 DXB458755:DXE458755 EGX458755:EHA458755 EQT458755:EQW458755 FAP458755:FAS458755 FKL458755:FKO458755 FUH458755:FUK458755 GED458755:GEG458755 GNZ458755:GOC458755 GXV458755:GXY458755 HHR458755:HHU458755 HRN458755:HRQ458755 IBJ458755:IBM458755 ILF458755:ILI458755 IVB458755:IVE458755 JEX458755:JFA458755 JOT458755:JOW458755 JYP458755:JYS458755 KIL458755:KIO458755 KSH458755:KSK458755 LCD458755:LCG458755 LLZ458755:LMC458755 LVV458755:LVY458755 MFR458755:MFU458755 MPN458755:MPQ458755 MZJ458755:MZM458755 NJF458755:NJI458755 NTB458755:NTE458755 OCX458755:ODA458755 OMT458755:OMW458755 OWP458755:OWS458755 PGL458755:PGO458755 PQH458755:PQK458755 QAD458755:QAG458755 QJZ458755:QKC458755 QTV458755:QTY458755 RDR458755:RDU458755 RNN458755:RNQ458755 RXJ458755:RXM458755 SHF458755:SHI458755 SRB458755:SRE458755 TAX458755:TBA458755 TKT458755:TKW458755 TUP458755:TUS458755 UEL458755:UEO458755 UOH458755:UOK458755 UYD458755:UYG458755 VHZ458755:VIC458755 VRV458755:VRY458755 WBR458755:WBU458755 WLN458755:WLQ458755 WVJ458755:WVM458755 B524291:E524291 IX524291:JA524291 ST524291:SW524291 ACP524291:ACS524291 AML524291:AMO524291 AWH524291:AWK524291 BGD524291:BGG524291 BPZ524291:BQC524291 BZV524291:BZY524291 CJR524291:CJU524291 CTN524291:CTQ524291 DDJ524291:DDM524291 DNF524291:DNI524291 DXB524291:DXE524291 EGX524291:EHA524291 EQT524291:EQW524291 FAP524291:FAS524291 FKL524291:FKO524291 FUH524291:FUK524291 GED524291:GEG524291 GNZ524291:GOC524291 GXV524291:GXY524291 HHR524291:HHU524291 HRN524291:HRQ524291 IBJ524291:IBM524291 ILF524291:ILI524291 IVB524291:IVE524291 JEX524291:JFA524291 JOT524291:JOW524291 JYP524291:JYS524291 KIL524291:KIO524291 KSH524291:KSK524291 LCD524291:LCG524291 LLZ524291:LMC524291 LVV524291:LVY524291 MFR524291:MFU524291 MPN524291:MPQ524291 MZJ524291:MZM524291 NJF524291:NJI524291 NTB524291:NTE524291 OCX524291:ODA524291 OMT524291:OMW524291 OWP524291:OWS524291 PGL524291:PGO524291 PQH524291:PQK524291 QAD524291:QAG524291 QJZ524291:QKC524291 QTV524291:QTY524291 RDR524291:RDU524291 RNN524291:RNQ524291 RXJ524291:RXM524291 SHF524291:SHI524291 SRB524291:SRE524291 TAX524291:TBA524291 TKT524291:TKW524291 TUP524291:TUS524291 UEL524291:UEO524291 UOH524291:UOK524291 UYD524291:UYG524291 VHZ524291:VIC524291 VRV524291:VRY524291 WBR524291:WBU524291 WLN524291:WLQ524291 WVJ524291:WVM524291 B589827:E589827 IX589827:JA589827 ST589827:SW589827 ACP589827:ACS589827 AML589827:AMO589827 AWH589827:AWK589827 BGD589827:BGG589827 BPZ589827:BQC589827 BZV589827:BZY589827 CJR589827:CJU589827 CTN589827:CTQ589827 DDJ589827:DDM589827 DNF589827:DNI589827 DXB589827:DXE589827 EGX589827:EHA589827 EQT589827:EQW589827 FAP589827:FAS589827 FKL589827:FKO589827 FUH589827:FUK589827 GED589827:GEG589827 GNZ589827:GOC589827 GXV589827:GXY589827 HHR589827:HHU589827 HRN589827:HRQ589827 IBJ589827:IBM589827 ILF589827:ILI589827 IVB589827:IVE589827 JEX589827:JFA589827 JOT589827:JOW589827 JYP589827:JYS589827 KIL589827:KIO589827 KSH589827:KSK589827 LCD589827:LCG589827 LLZ589827:LMC589827 LVV589827:LVY589827 MFR589827:MFU589827 MPN589827:MPQ589827 MZJ589827:MZM589827 NJF589827:NJI589827 NTB589827:NTE589827 OCX589827:ODA589827 OMT589827:OMW589827 OWP589827:OWS589827 PGL589827:PGO589827 PQH589827:PQK589827 QAD589827:QAG589827 QJZ589827:QKC589827 QTV589827:QTY589827 RDR589827:RDU589827 RNN589827:RNQ589827 RXJ589827:RXM589827 SHF589827:SHI589827 SRB589827:SRE589827 TAX589827:TBA589827 TKT589827:TKW589827 TUP589827:TUS589827 UEL589827:UEO589827 UOH589827:UOK589827 UYD589827:UYG589827 VHZ589827:VIC589827 VRV589827:VRY589827 WBR589827:WBU589827 WLN589827:WLQ589827 WVJ589827:WVM589827 B655363:E655363 IX655363:JA655363 ST655363:SW655363 ACP655363:ACS655363 AML655363:AMO655363 AWH655363:AWK655363 BGD655363:BGG655363 BPZ655363:BQC655363 BZV655363:BZY655363 CJR655363:CJU655363 CTN655363:CTQ655363 DDJ655363:DDM655363 DNF655363:DNI655363 DXB655363:DXE655363 EGX655363:EHA655363 EQT655363:EQW655363 FAP655363:FAS655363 FKL655363:FKO655363 FUH655363:FUK655363 GED655363:GEG655363 GNZ655363:GOC655363 GXV655363:GXY655363 HHR655363:HHU655363 HRN655363:HRQ655363 IBJ655363:IBM655363 ILF655363:ILI655363 IVB655363:IVE655363 JEX655363:JFA655363 JOT655363:JOW655363 JYP655363:JYS655363 KIL655363:KIO655363 KSH655363:KSK655363 LCD655363:LCG655363 LLZ655363:LMC655363 LVV655363:LVY655363 MFR655363:MFU655363 MPN655363:MPQ655363 MZJ655363:MZM655363 NJF655363:NJI655363 NTB655363:NTE655363 OCX655363:ODA655363 OMT655363:OMW655363 OWP655363:OWS655363 PGL655363:PGO655363 PQH655363:PQK655363 QAD655363:QAG655363 QJZ655363:QKC655363 QTV655363:QTY655363 RDR655363:RDU655363 RNN655363:RNQ655363 RXJ655363:RXM655363 SHF655363:SHI655363 SRB655363:SRE655363 TAX655363:TBA655363 TKT655363:TKW655363 TUP655363:TUS655363 UEL655363:UEO655363 UOH655363:UOK655363 UYD655363:UYG655363 VHZ655363:VIC655363 VRV655363:VRY655363 WBR655363:WBU655363 WLN655363:WLQ655363 WVJ655363:WVM655363 B720899:E720899 IX720899:JA720899 ST720899:SW720899 ACP720899:ACS720899 AML720899:AMO720899 AWH720899:AWK720899 BGD720899:BGG720899 BPZ720899:BQC720899 BZV720899:BZY720899 CJR720899:CJU720899 CTN720899:CTQ720899 DDJ720899:DDM720899 DNF720899:DNI720899 DXB720899:DXE720899 EGX720899:EHA720899 EQT720899:EQW720899 FAP720899:FAS720899 FKL720899:FKO720899 FUH720899:FUK720899 GED720899:GEG720899 GNZ720899:GOC720899 GXV720899:GXY720899 HHR720899:HHU720899 HRN720899:HRQ720899 IBJ720899:IBM720899 ILF720899:ILI720899 IVB720899:IVE720899 JEX720899:JFA720899 JOT720899:JOW720899 JYP720899:JYS720899 KIL720899:KIO720899 KSH720899:KSK720899 LCD720899:LCG720899 LLZ720899:LMC720899 LVV720899:LVY720899 MFR720899:MFU720899 MPN720899:MPQ720899 MZJ720899:MZM720899 NJF720899:NJI720899 NTB720899:NTE720899 OCX720899:ODA720899 OMT720899:OMW720899 OWP720899:OWS720899 PGL720899:PGO720899 PQH720899:PQK720899 QAD720899:QAG720899 QJZ720899:QKC720899 QTV720899:QTY720899 RDR720899:RDU720899 RNN720899:RNQ720899 RXJ720899:RXM720899 SHF720899:SHI720899 SRB720899:SRE720899 TAX720899:TBA720899 TKT720899:TKW720899 TUP720899:TUS720899 UEL720899:UEO720899 UOH720899:UOK720899 UYD720899:UYG720899 VHZ720899:VIC720899 VRV720899:VRY720899 WBR720899:WBU720899 WLN720899:WLQ720899 WVJ720899:WVM720899 B786435:E786435 IX786435:JA786435 ST786435:SW786435 ACP786435:ACS786435 AML786435:AMO786435 AWH786435:AWK786435 BGD786435:BGG786435 BPZ786435:BQC786435 BZV786435:BZY786435 CJR786435:CJU786435 CTN786435:CTQ786435 DDJ786435:DDM786435 DNF786435:DNI786435 DXB786435:DXE786435 EGX786435:EHA786435 EQT786435:EQW786435 FAP786435:FAS786435 FKL786435:FKO786435 FUH786435:FUK786435 GED786435:GEG786435 GNZ786435:GOC786435 GXV786435:GXY786435 HHR786435:HHU786435 HRN786435:HRQ786435 IBJ786435:IBM786435 ILF786435:ILI786435 IVB786435:IVE786435 JEX786435:JFA786435 JOT786435:JOW786435 JYP786435:JYS786435 KIL786435:KIO786435 KSH786435:KSK786435 LCD786435:LCG786435 LLZ786435:LMC786435 LVV786435:LVY786435 MFR786435:MFU786435 MPN786435:MPQ786435 MZJ786435:MZM786435 NJF786435:NJI786435 NTB786435:NTE786435 OCX786435:ODA786435 OMT786435:OMW786435 OWP786435:OWS786435 PGL786435:PGO786435 PQH786435:PQK786435 QAD786435:QAG786435 QJZ786435:QKC786435 QTV786435:QTY786435 RDR786435:RDU786435 RNN786435:RNQ786435 RXJ786435:RXM786435 SHF786435:SHI786435 SRB786435:SRE786435 TAX786435:TBA786435 TKT786435:TKW786435 TUP786435:TUS786435 UEL786435:UEO786435 UOH786435:UOK786435 UYD786435:UYG786435 VHZ786435:VIC786435 VRV786435:VRY786435 WBR786435:WBU786435 WLN786435:WLQ786435 WVJ786435:WVM786435 B851971:E851971 IX851971:JA851971 ST851971:SW851971 ACP851971:ACS851971 AML851971:AMO851971 AWH851971:AWK851971 BGD851971:BGG851971 BPZ851971:BQC851971 BZV851971:BZY851971 CJR851971:CJU851971 CTN851971:CTQ851971 DDJ851971:DDM851971 DNF851971:DNI851971 DXB851971:DXE851971 EGX851971:EHA851971 EQT851971:EQW851971 FAP851971:FAS851971 FKL851971:FKO851971 FUH851971:FUK851971 GED851971:GEG851971 GNZ851971:GOC851971 GXV851971:GXY851971 HHR851971:HHU851971 HRN851971:HRQ851971 IBJ851971:IBM851971 ILF851971:ILI851971 IVB851971:IVE851971 JEX851971:JFA851971 JOT851971:JOW851971 JYP851971:JYS851971 KIL851971:KIO851971 KSH851971:KSK851971 LCD851971:LCG851971 LLZ851971:LMC851971 LVV851971:LVY851971 MFR851971:MFU851971 MPN851971:MPQ851971 MZJ851971:MZM851971 NJF851971:NJI851971 NTB851971:NTE851971 OCX851971:ODA851971 OMT851971:OMW851971 OWP851971:OWS851971 PGL851971:PGO851971 PQH851971:PQK851971 QAD851971:QAG851971 QJZ851971:QKC851971 QTV851971:QTY851971 RDR851971:RDU851971 RNN851971:RNQ851971 RXJ851971:RXM851971 SHF851971:SHI851971 SRB851971:SRE851971 TAX851971:TBA851971 TKT851971:TKW851971 TUP851971:TUS851971 UEL851971:UEO851971 UOH851971:UOK851971 UYD851971:UYG851971 VHZ851971:VIC851971 VRV851971:VRY851971 WBR851971:WBU851971 WLN851971:WLQ851971 WVJ851971:WVM851971 B917507:E917507 IX917507:JA917507 ST917507:SW917507 ACP917507:ACS917507 AML917507:AMO917507 AWH917507:AWK917507 BGD917507:BGG917507 BPZ917507:BQC917507 BZV917507:BZY917507 CJR917507:CJU917507 CTN917507:CTQ917507 DDJ917507:DDM917507 DNF917507:DNI917507 DXB917507:DXE917507 EGX917507:EHA917507 EQT917507:EQW917507 FAP917507:FAS917507 FKL917507:FKO917507 FUH917507:FUK917507 GED917507:GEG917507 GNZ917507:GOC917507 GXV917507:GXY917507 HHR917507:HHU917507 HRN917507:HRQ917507 IBJ917507:IBM917507 ILF917507:ILI917507 IVB917507:IVE917507 JEX917507:JFA917507 JOT917507:JOW917507 JYP917507:JYS917507 KIL917507:KIO917507 KSH917507:KSK917507 LCD917507:LCG917507 LLZ917507:LMC917507 LVV917507:LVY917507 MFR917507:MFU917507 MPN917507:MPQ917507 MZJ917507:MZM917507 NJF917507:NJI917507 NTB917507:NTE917507 OCX917507:ODA917507 OMT917507:OMW917507 OWP917507:OWS917507 PGL917507:PGO917507 PQH917507:PQK917507 QAD917507:QAG917507 QJZ917507:QKC917507 QTV917507:QTY917507 RDR917507:RDU917507 RNN917507:RNQ917507 RXJ917507:RXM917507 SHF917507:SHI917507 SRB917507:SRE917507 TAX917507:TBA917507 TKT917507:TKW917507 TUP917507:TUS917507 UEL917507:UEO917507 UOH917507:UOK917507 UYD917507:UYG917507 VHZ917507:VIC917507 VRV917507:VRY917507 WBR917507:WBU917507 WLN917507:WLQ917507 WVJ917507:WVM917507 B983043:E983043 IX983043:JA983043 ST983043:SW983043 ACP983043:ACS983043 AML983043:AMO983043 AWH983043:AWK983043 BGD983043:BGG983043 BPZ983043:BQC983043 BZV983043:BZY983043 CJR983043:CJU983043 CTN983043:CTQ983043 DDJ983043:DDM983043 DNF983043:DNI983043 DXB983043:DXE983043 EGX983043:EHA983043 EQT983043:EQW983043 FAP983043:FAS983043 FKL983043:FKO983043 FUH983043:FUK983043 GED983043:GEG983043 GNZ983043:GOC983043 GXV983043:GXY983043 HHR983043:HHU983043 HRN983043:HRQ983043 IBJ983043:IBM983043 ILF983043:ILI983043 IVB983043:IVE983043 JEX983043:JFA983043 JOT983043:JOW983043 JYP983043:JYS983043 KIL983043:KIO983043 KSH983043:KSK983043 LCD983043:LCG983043 LLZ983043:LMC983043 LVV983043:LVY983043 MFR983043:MFU983043 MPN983043:MPQ983043 MZJ983043:MZM983043 NJF983043:NJI983043 NTB983043:NTE983043 OCX983043:ODA983043 OMT983043:OMW983043 OWP983043:OWS983043 PGL983043:PGO983043 PQH983043:PQK983043 QAD983043:QAG983043 QJZ983043:QKC983043 QTV983043:QTY983043 RDR983043:RDU983043 RNN983043:RNQ983043 RXJ983043:RXM983043 SHF983043:SHI983043 SRB983043:SRE983043 TAX983043:TBA983043 TKT983043:TKW983043 TUP983043:TUS983043 UEL983043:UEO983043 UOH983043:UOK983043 UYD983043:UYG983043 VHZ983043:VIC983043 VRV983043:VRY983043 WBR983043:WBU983043 WLN983043:WLQ983043 WVJ983043:WVM983043" xr:uid="{BD64E02F-3FFA-4FE9-9C15-6D831E16E9E3}"/>
    <dataValidation allowBlank="1" showInputMessage="1" showErrorMessage="1" promptTitle="Statewide Average" prompt="Enter the Statewide Average kWh rate found in Weatherization Assistant Fuel Cost Library for the active Program Year. "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9B6AC1D-C5D8-4FB1-9BC3-EEF0A26C311D}"/>
    <dataValidation allowBlank="1" showInputMessage="1" showErrorMessage="1" prompt="Annual Usage of Existing auto-calculated. "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81C9A1F1-C8BF-4776-BDFA-94E99D8E5A9B}"/>
    <dataValidation allowBlank="1" showInputMessage="1" showErrorMessage="1" promptTitle="Cost of Replacement" prompt="Refrigerator cost to include: refrigerator, labor to install, and recycling of existing unit." sqref="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xr:uid="{28390D1F-66AD-4D1C-B342-F4B158EBC5CA}"/>
    <dataValidation allowBlank="1" showInputMessage="1" showErrorMessage="1" prompt="Annual Savings of Replacement" sqref="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36D09AEA-4BEB-46A3-80AA-253F4C51F0A0}"/>
    <dataValidation allowBlank="1" showInputMessage="1" showErrorMessage="1" prompt="Expected Life Savings of Replacement"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B5C0EDAD-DA64-486A-853E-503662772958}"/>
    <dataValidation allowBlank="1" showInputMessage="1" showErrorMessage="1" promptTitle="SIR" prompt="The SIR must be ≥ 1 to qualify for replacement."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xr:uid="{EFC88DEC-7F6C-45A5-94A4-A1CB0E9D5199}"/>
    <dataValidation allowBlank="1" showInputMessage="1" showErrorMessage="1" promptTitle="Job Number" prompt="Enter the job number/client ID/audit number for this client. " sqref="B4:E4 IX4:JA4 ST4:SW4 ACP4:ACS4 AML4:AMO4 AWH4:AWK4 BGD4:BGG4 BPZ4:BQC4 BZV4:BZY4 CJR4:CJU4 CTN4:CTQ4 DDJ4:DDM4 DNF4:DNI4 DXB4:DXE4 EGX4:EHA4 EQT4:EQW4 FAP4:FAS4 FKL4:FKO4 FUH4:FUK4 GED4:GEG4 GNZ4:GOC4 GXV4:GXY4 HHR4:HHU4 HRN4:HRQ4 IBJ4:IBM4 ILF4:ILI4 IVB4:IVE4 JEX4:JFA4 JOT4:JOW4 JYP4:JYS4 KIL4:KIO4 KSH4:KSK4 LCD4:LCG4 LLZ4:LMC4 LVV4:LVY4 MFR4:MFU4 MPN4:MPQ4 MZJ4:MZM4 NJF4:NJI4 NTB4:NTE4 OCX4:ODA4 OMT4:OMW4 OWP4:OWS4 PGL4:PGO4 PQH4:PQK4 QAD4:QAG4 QJZ4:QKC4 QTV4:QTY4 RDR4:RDU4 RNN4:RNQ4 RXJ4:RXM4 SHF4:SHI4 SRB4:SRE4 TAX4:TBA4 TKT4:TKW4 TUP4:TUS4 UEL4:UEO4 UOH4:UOK4 UYD4:UYG4 VHZ4:VIC4 VRV4:VRY4 WBR4:WBU4 WLN4:WLQ4 WVJ4:WVM4 B65540:E65540 IX65540:JA65540 ST65540:SW65540 ACP65540:ACS65540 AML65540:AMO65540 AWH65540:AWK65540 BGD65540:BGG65540 BPZ65540:BQC65540 BZV65540:BZY65540 CJR65540:CJU65540 CTN65540:CTQ65540 DDJ65540:DDM65540 DNF65540:DNI65540 DXB65540:DXE65540 EGX65540:EHA65540 EQT65540:EQW65540 FAP65540:FAS65540 FKL65540:FKO65540 FUH65540:FUK65540 GED65540:GEG65540 GNZ65540:GOC65540 GXV65540:GXY65540 HHR65540:HHU65540 HRN65540:HRQ65540 IBJ65540:IBM65540 ILF65540:ILI65540 IVB65540:IVE65540 JEX65540:JFA65540 JOT65540:JOW65540 JYP65540:JYS65540 KIL65540:KIO65540 KSH65540:KSK65540 LCD65540:LCG65540 LLZ65540:LMC65540 LVV65540:LVY65540 MFR65540:MFU65540 MPN65540:MPQ65540 MZJ65540:MZM65540 NJF65540:NJI65540 NTB65540:NTE65540 OCX65540:ODA65540 OMT65540:OMW65540 OWP65540:OWS65540 PGL65540:PGO65540 PQH65540:PQK65540 QAD65540:QAG65540 QJZ65540:QKC65540 QTV65540:QTY65540 RDR65540:RDU65540 RNN65540:RNQ65540 RXJ65540:RXM65540 SHF65540:SHI65540 SRB65540:SRE65540 TAX65540:TBA65540 TKT65540:TKW65540 TUP65540:TUS65540 UEL65540:UEO65540 UOH65540:UOK65540 UYD65540:UYG65540 VHZ65540:VIC65540 VRV65540:VRY65540 WBR65540:WBU65540 WLN65540:WLQ65540 WVJ65540:WVM65540 B131076:E131076 IX131076:JA131076 ST131076:SW131076 ACP131076:ACS131076 AML131076:AMO131076 AWH131076:AWK131076 BGD131076:BGG131076 BPZ131076:BQC131076 BZV131076:BZY131076 CJR131076:CJU131076 CTN131076:CTQ131076 DDJ131076:DDM131076 DNF131076:DNI131076 DXB131076:DXE131076 EGX131076:EHA131076 EQT131076:EQW131076 FAP131076:FAS131076 FKL131076:FKO131076 FUH131076:FUK131076 GED131076:GEG131076 GNZ131076:GOC131076 GXV131076:GXY131076 HHR131076:HHU131076 HRN131076:HRQ131076 IBJ131076:IBM131076 ILF131076:ILI131076 IVB131076:IVE131076 JEX131076:JFA131076 JOT131076:JOW131076 JYP131076:JYS131076 KIL131076:KIO131076 KSH131076:KSK131076 LCD131076:LCG131076 LLZ131076:LMC131076 LVV131076:LVY131076 MFR131076:MFU131076 MPN131076:MPQ131076 MZJ131076:MZM131076 NJF131076:NJI131076 NTB131076:NTE131076 OCX131076:ODA131076 OMT131076:OMW131076 OWP131076:OWS131076 PGL131076:PGO131076 PQH131076:PQK131076 QAD131076:QAG131076 QJZ131076:QKC131076 QTV131076:QTY131076 RDR131076:RDU131076 RNN131076:RNQ131076 RXJ131076:RXM131076 SHF131076:SHI131076 SRB131076:SRE131076 TAX131076:TBA131076 TKT131076:TKW131076 TUP131076:TUS131076 UEL131076:UEO131076 UOH131076:UOK131076 UYD131076:UYG131076 VHZ131076:VIC131076 VRV131076:VRY131076 WBR131076:WBU131076 WLN131076:WLQ131076 WVJ131076:WVM131076 B196612:E196612 IX196612:JA196612 ST196612:SW196612 ACP196612:ACS196612 AML196612:AMO196612 AWH196612:AWK196612 BGD196612:BGG196612 BPZ196612:BQC196612 BZV196612:BZY196612 CJR196612:CJU196612 CTN196612:CTQ196612 DDJ196612:DDM196612 DNF196612:DNI196612 DXB196612:DXE196612 EGX196612:EHA196612 EQT196612:EQW196612 FAP196612:FAS196612 FKL196612:FKO196612 FUH196612:FUK196612 GED196612:GEG196612 GNZ196612:GOC196612 GXV196612:GXY196612 HHR196612:HHU196612 HRN196612:HRQ196612 IBJ196612:IBM196612 ILF196612:ILI196612 IVB196612:IVE196612 JEX196612:JFA196612 JOT196612:JOW196612 JYP196612:JYS196612 KIL196612:KIO196612 KSH196612:KSK196612 LCD196612:LCG196612 LLZ196612:LMC196612 LVV196612:LVY196612 MFR196612:MFU196612 MPN196612:MPQ196612 MZJ196612:MZM196612 NJF196612:NJI196612 NTB196612:NTE196612 OCX196612:ODA196612 OMT196612:OMW196612 OWP196612:OWS196612 PGL196612:PGO196612 PQH196612:PQK196612 QAD196612:QAG196612 QJZ196612:QKC196612 QTV196612:QTY196612 RDR196612:RDU196612 RNN196612:RNQ196612 RXJ196612:RXM196612 SHF196612:SHI196612 SRB196612:SRE196612 TAX196612:TBA196612 TKT196612:TKW196612 TUP196612:TUS196612 UEL196612:UEO196612 UOH196612:UOK196612 UYD196612:UYG196612 VHZ196612:VIC196612 VRV196612:VRY196612 WBR196612:WBU196612 WLN196612:WLQ196612 WVJ196612:WVM196612 B262148:E262148 IX262148:JA262148 ST262148:SW262148 ACP262148:ACS262148 AML262148:AMO262148 AWH262148:AWK262148 BGD262148:BGG262148 BPZ262148:BQC262148 BZV262148:BZY262148 CJR262148:CJU262148 CTN262148:CTQ262148 DDJ262148:DDM262148 DNF262148:DNI262148 DXB262148:DXE262148 EGX262148:EHA262148 EQT262148:EQW262148 FAP262148:FAS262148 FKL262148:FKO262148 FUH262148:FUK262148 GED262148:GEG262148 GNZ262148:GOC262148 GXV262148:GXY262148 HHR262148:HHU262148 HRN262148:HRQ262148 IBJ262148:IBM262148 ILF262148:ILI262148 IVB262148:IVE262148 JEX262148:JFA262148 JOT262148:JOW262148 JYP262148:JYS262148 KIL262148:KIO262148 KSH262148:KSK262148 LCD262148:LCG262148 LLZ262148:LMC262148 LVV262148:LVY262148 MFR262148:MFU262148 MPN262148:MPQ262148 MZJ262148:MZM262148 NJF262148:NJI262148 NTB262148:NTE262148 OCX262148:ODA262148 OMT262148:OMW262148 OWP262148:OWS262148 PGL262148:PGO262148 PQH262148:PQK262148 QAD262148:QAG262148 QJZ262148:QKC262148 QTV262148:QTY262148 RDR262148:RDU262148 RNN262148:RNQ262148 RXJ262148:RXM262148 SHF262148:SHI262148 SRB262148:SRE262148 TAX262148:TBA262148 TKT262148:TKW262148 TUP262148:TUS262148 UEL262148:UEO262148 UOH262148:UOK262148 UYD262148:UYG262148 VHZ262148:VIC262148 VRV262148:VRY262148 WBR262148:WBU262148 WLN262148:WLQ262148 WVJ262148:WVM262148 B327684:E327684 IX327684:JA327684 ST327684:SW327684 ACP327684:ACS327684 AML327684:AMO327684 AWH327684:AWK327684 BGD327684:BGG327684 BPZ327684:BQC327684 BZV327684:BZY327684 CJR327684:CJU327684 CTN327684:CTQ327684 DDJ327684:DDM327684 DNF327684:DNI327684 DXB327684:DXE327684 EGX327684:EHA327684 EQT327684:EQW327684 FAP327684:FAS327684 FKL327684:FKO327684 FUH327684:FUK327684 GED327684:GEG327684 GNZ327684:GOC327684 GXV327684:GXY327684 HHR327684:HHU327684 HRN327684:HRQ327684 IBJ327684:IBM327684 ILF327684:ILI327684 IVB327684:IVE327684 JEX327684:JFA327684 JOT327684:JOW327684 JYP327684:JYS327684 KIL327684:KIO327684 KSH327684:KSK327684 LCD327684:LCG327684 LLZ327684:LMC327684 LVV327684:LVY327684 MFR327684:MFU327684 MPN327684:MPQ327684 MZJ327684:MZM327684 NJF327684:NJI327684 NTB327684:NTE327684 OCX327684:ODA327684 OMT327684:OMW327684 OWP327684:OWS327684 PGL327684:PGO327684 PQH327684:PQK327684 QAD327684:QAG327684 QJZ327684:QKC327684 QTV327684:QTY327684 RDR327684:RDU327684 RNN327684:RNQ327684 RXJ327684:RXM327684 SHF327684:SHI327684 SRB327684:SRE327684 TAX327684:TBA327684 TKT327684:TKW327684 TUP327684:TUS327684 UEL327684:UEO327684 UOH327684:UOK327684 UYD327684:UYG327684 VHZ327684:VIC327684 VRV327684:VRY327684 WBR327684:WBU327684 WLN327684:WLQ327684 WVJ327684:WVM327684 B393220:E393220 IX393220:JA393220 ST393220:SW393220 ACP393220:ACS393220 AML393220:AMO393220 AWH393220:AWK393220 BGD393220:BGG393220 BPZ393220:BQC393220 BZV393220:BZY393220 CJR393220:CJU393220 CTN393220:CTQ393220 DDJ393220:DDM393220 DNF393220:DNI393220 DXB393220:DXE393220 EGX393220:EHA393220 EQT393220:EQW393220 FAP393220:FAS393220 FKL393220:FKO393220 FUH393220:FUK393220 GED393220:GEG393220 GNZ393220:GOC393220 GXV393220:GXY393220 HHR393220:HHU393220 HRN393220:HRQ393220 IBJ393220:IBM393220 ILF393220:ILI393220 IVB393220:IVE393220 JEX393220:JFA393220 JOT393220:JOW393220 JYP393220:JYS393220 KIL393220:KIO393220 KSH393220:KSK393220 LCD393220:LCG393220 LLZ393220:LMC393220 LVV393220:LVY393220 MFR393220:MFU393220 MPN393220:MPQ393220 MZJ393220:MZM393220 NJF393220:NJI393220 NTB393220:NTE393220 OCX393220:ODA393220 OMT393220:OMW393220 OWP393220:OWS393220 PGL393220:PGO393220 PQH393220:PQK393220 QAD393220:QAG393220 QJZ393220:QKC393220 QTV393220:QTY393220 RDR393220:RDU393220 RNN393220:RNQ393220 RXJ393220:RXM393220 SHF393220:SHI393220 SRB393220:SRE393220 TAX393220:TBA393220 TKT393220:TKW393220 TUP393220:TUS393220 UEL393220:UEO393220 UOH393220:UOK393220 UYD393220:UYG393220 VHZ393220:VIC393220 VRV393220:VRY393220 WBR393220:WBU393220 WLN393220:WLQ393220 WVJ393220:WVM393220 B458756:E458756 IX458756:JA458756 ST458756:SW458756 ACP458756:ACS458756 AML458756:AMO458756 AWH458756:AWK458756 BGD458756:BGG458756 BPZ458756:BQC458756 BZV458756:BZY458756 CJR458756:CJU458756 CTN458756:CTQ458756 DDJ458756:DDM458756 DNF458756:DNI458756 DXB458756:DXE458756 EGX458756:EHA458756 EQT458756:EQW458756 FAP458756:FAS458756 FKL458756:FKO458756 FUH458756:FUK458756 GED458756:GEG458756 GNZ458756:GOC458756 GXV458756:GXY458756 HHR458756:HHU458756 HRN458756:HRQ458756 IBJ458756:IBM458756 ILF458756:ILI458756 IVB458756:IVE458756 JEX458756:JFA458756 JOT458756:JOW458756 JYP458756:JYS458756 KIL458756:KIO458756 KSH458756:KSK458756 LCD458756:LCG458756 LLZ458756:LMC458756 LVV458756:LVY458756 MFR458756:MFU458756 MPN458756:MPQ458756 MZJ458756:MZM458756 NJF458756:NJI458756 NTB458756:NTE458756 OCX458756:ODA458756 OMT458756:OMW458756 OWP458756:OWS458756 PGL458756:PGO458756 PQH458756:PQK458756 QAD458756:QAG458756 QJZ458756:QKC458756 QTV458756:QTY458756 RDR458756:RDU458756 RNN458756:RNQ458756 RXJ458756:RXM458756 SHF458756:SHI458756 SRB458756:SRE458756 TAX458756:TBA458756 TKT458756:TKW458756 TUP458756:TUS458756 UEL458756:UEO458756 UOH458756:UOK458756 UYD458756:UYG458756 VHZ458756:VIC458756 VRV458756:VRY458756 WBR458756:WBU458756 WLN458756:WLQ458756 WVJ458756:WVM458756 B524292:E524292 IX524292:JA524292 ST524292:SW524292 ACP524292:ACS524292 AML524292:AMO524292 AWH524292:AWK524292 BGD524292:BGG524292 BPZ524292:BQC524292 BZV524292:BZY524292 CJR524292:CJU524292 CTN524292:CTQ524292 DDJ524292:DDM524292 DNF524292:DNI524292 DXB524292:DXE524292 EGX524292:EHA524292 EQT524292:EQW524292 FAP524292:FAS524292 FKL524292:FKO524292 FUH524292:FUK524292 GED524292:GEG524292 GNZ524292:GOC524292 GXV524292:GXY524292 HHR524292:HHU524292 HRN524292:HRQ524292 IBJ524292:IBM524292 ILF524292:ILI524292 IVB524292:IVE524292 JEX524292:JFA524292 JOT524292:JOW524292 JYP524292:JYS524292 KIL524292:KIO524292 KSH524292:KSK524292 LCD524292:LCG524292 LLZ524292:LMC524292 LVV524292:LVY524292 MFR524292:MFU524292 MPN524292:MPQ524292 MZJ524292:MZM524292 NJF524292:NJI524292 NTB524292:NTE524292 OCX524292:ODA524292 OMT524292:OMW524292 OWP524292:OWS524292 PGL524292:PGO524292 PQH524292:PQK524292 QAD524292:QAG524292 QJZ524292:QKC524292 QTV524292:QTY524292 RDR524292:RDU524292 RNN524292:RNQ524292 RXJ524292:RXM524292 SHF524292:SHI524292 SRB524292:SRE524292 TAX524292:TBA524292 TKT524292:TKW524292 TUP524292:TUS524292 UEL524292:UEO524292 UOH524292:UOK524292 UYD524292:UYG524292 VHZ524292:VIC524292 VRV524292:VRY524292 WBR524292:WBU524292 WLN524292:WLQ524292 WVJ524292:WVM524292 B589828:E589828 IX589828:JA589828 ST589828:SW589828 ACP589828:ACS589828 AML589828:AMO589828 AWH589828:AWK589828 BGD589828:BGG589828 BPZ589828:BQC589828 BZV589828:BZY589828 CJR589828:CJU589828 CTN589828:CTQ589828 DDJ589828:DDM589828 DNF589828:DNI589828 DXB589828:DXE589828 EGX589828:EHA589828 EQT589828:EQW589828 FAP589828:FAS589828 FKL589828:FKO589828 FUH589828:FUK589828 GED589828:GEG589828 GNZ589828:GOC589828 GXV589828:GXY589828 HHR589828:HHU589828 HRN589828:HRQ589828 IBJ589828:IBM589828 ILF589828:ILI589828 IVB589828:IVE589828 JEX589828:JFA589828 JOT589828:JOW589828 JYP589828:JYS589828 KIL589828:KIO589828 KSH589828:KSK589828 LCD589828:LCG589828 LLZ589828:LMC589828 LVV589828:LVY589828 MFR589828:MFU589828 MPN589828:MPQ589828 MZJ589828:MZM589828 NJF589828:NJI589828 NTB589828:NTE589828 OCX589828:ODA589828 OMT589828:OMW589828 OWP589828:OWS589828 PGL589828:PGO589828 PQH589828:PQK589828 QAD589828:QAG589828 QJZ589828:QKC589828 QTV589828:QTY589828 RDR589828:RDU589828 RNN589828:RNQ589828 RXJ589828:RXM589828 SHF589828:SHI589828 SRB589828:SRE589828 TAX589828:TBA589828 TKT589828:TKW589828 TUP589828:TUS589828 UEL589828:UEO589828 UOH589828:UOK589828 UYD589828:UYG589828 VHZ589828:VIC589828 VRV589828:VRY589828 WBR589828:WBU589828 WLN589828:WLQ589828 WVJ589828:WVM589828 B655364:E655364 IX655364:JA655364 ST655364:SW655364 ACP655364:ACS655364 AML655364:AMO655364 AWH655364:AWK655364 BGD655364:BGG655364 BPZ655364:BQC655364 BZV655364:BZY655364 CJR655364:CJU655364 CTN655364:CTQ655364 DDJ655364:DDM655364 DNF655364:DNI655364 DXB655364:DXE655364 EGX655364:EHA655364 EQT655364:EQW655364 FAP655364:FAS655364 FKL655364:FKO655364 FUH655364:FUK655364 GED655364:GEG655364 GNZ655364:GOC655364 GXV655364:GXY655364 HHR655364:HHU655364 HRN655364:HRQ655364 IBJ655364:IBM655364 ILF655364:ILI655364 IVB655364:IVE655364 JEX655364:JFA655364 JOT655364:JOW655364 JYP655364:JYS655364 KIL655364:KIO655364 KSH655364:KSK655364 LCD655364:LCG655364 LLZ655364:LMC655364 LVV655364:LVY655364 MFR655364:MFU655364 MPN655364:MPQ655364 MZJ655364:MZM655364 NJF655364:NJI655364 NTB655364:NTE655364 OCX655364:ODA655364 OMT655364:OMW655364 OWP655364:OWS655364 PGL655364:PGO655364 PQH655364:PQK655364 QAD655364:QAG655364 QJZ655364:QKC655364 QTV655364:QTY655364 RDR655364:RDU655364 RNN655364:RNQ655364 RXJ655364:RXM655364 SHF655364:SHI655364 SRB655364:SRE655364 TAX655364:TBA655364 TKT655364:TKW655364 TUP655364:TUS655364 UEL655364:UEO655364 UOH655364:UOK655364 UYD655364:UYG655364 VHZ655364:VIC655364 VRV655364:VRY655364 WBR655364:WBU655364 WLN655364:WLQ655364 WVJ655364:WVM655364 B720900:E720900 IX720900:JA720900 ST720900:SW720900 ACP720900:ACS720900 AML720900:AMO720900 AWH720900:AWK720900 BGD720900:BGG720900 BPZ720900:BQC720900 BZV720900:BZY720900 CJR720900:CJU720900 CTN720900:CTQ720900 DDJ720900:DDM720900 DNF720900:DNI720900 DXB720900:DXE720900 EGX720900:EHA720900 EQT720900:EQW720900 FAP720900:FAS720900 FKL720900:FKO720900 FUH720900:FUK720900 GED720900:GEG720900 GNZ720900:GOC720900 GXV720900:GXY720900 HHR720900:HHU720900 HRN720900:HRQ720900 IBJ720900:IBM720900 ILF720900:ILI720900 IVB720900:IVE720900 JEX720900:JFA720900 JOT720900:JOW720900 JYP720900:JYS720900 KIL720900:KIO720900 KSH720900:KSK720900 LCD720900:LCG720900 LLZ720900:LMC720900 LVV720900:LVY720900 MFR720900:MFU720900 MPN720900:MPQ720900 MZJ720900:MZM720900 NJF720900:NJI720900 NTB720900:NTE720900 OCX720900:ODA720900 OMT720900:OMW720900 OWP720900:OWS720900 PGL720900:PGO720900 PQH720900:PQK720900 QAD720900:QAG720900 QJZ720900:QKC720900 QTV720900:QTY720900 RDR720900:RDU720900 RNN720900:RNQ720900 RXJ720900:RXM720900 SHF720900:SHI720900 SRB720900:SRE720900 TAX720900:TBA720900 TKT720900:TKW720900 TUP720900:TUS720900 UEL720900:UEO720900 UOH720900:UOK720900 UYD720900:UYG720900 VHZ720900:VIC720900 VRV720900:VRY720900 WBR720900:WBU720900 WLN720900:WLQ720900 WVJ720900:WVM720900 B786436:E786436 IX786436:JA786436 ST786436:SW786436 ACP786436:ACS786436 AML786436:AMO786436 AWH786436:AWK786436 BGD786436:BGG786436 BPZ786436:BQC786436 BZV786436:BZY786436 CJR786436:CJU786436 CTN786436:CTQ786436 DDJ786436:DDM786436 DNF786436:DNI786436 DXB786436:DXE786436 EGX786436:EHA786436 EQT786436:EQW786436 FAP786436:FAS786436 FKL786436:FKO786436 FUH786436:FUK786436 GED786436:GEG786436 GNZ786436:GOC786436 GXV786436:GXY786436 HHR786436:HHU786436 HRN786436:HRQ786436 IBJ786436:IBM786436 ILF786436:ILI786436 IVB786436:IVE786436 JEX786436:JFA786436 JOT786436:JOW786436 JYP786436:JYS786436 KIL786436:KIO786436 KSH786436:KSK786436 LCD786436:LCG786436 LLZ786436:LMC786436 LVV786436:LVY786436 MFR786436:MFU786436 MPN786436:MPQ786436 MZJ786436:MZM786436 NJF786436:NJI786436 NTB786436:NTE786436 OCX786436:ODA786436 OMT786436:OMW786436 OWP786436:OWS786436 PGL786436:PGO786436 PQH786436:PQK786436 QAD786436:QAG786436 QJZ786436:QKC786436 QTV786436:QTY786436 RDR786436:RDU786436 RNN786436:RNQ786436 RXJ786436:RXM786436 SHF786436:SHI786436 SRB786436:SRE786436 TAX786436:TBA786436 TKT786436:TKW786436 TUP786436:TUS786436 UEL786436:UEO786436 UOH786436:UOK786436 UYD786436:UYG786436 VHZ786436:VIC786436 VRV786436:VRY786436 WBR786436:WBU786436 WLN786436:WLQ786436 WVJ786436:WVM786436 B851972:E851972 IX851972:JA851972 ST851972:SW851972 ACP851972:ACS851972 AML851972:AMO851972 AWH851972:AWK851972 BGD851972:BGG851972 BPZ851972:BQC851972 BZV851972:BZY851972 CJR851972:CJU851972 CTN851972:CTQ851972 DDJ851972:DDM851972 DNF851972:DNI851972 DXB851972:DXE851972 EGX851972:EHA851972 EQT851972:EQW851972 FAP851972:FAS851972 FKL851972:FKO851972 FUH851972:FUK851972 GED851972:GEG851972 GNZ851972:GOC851972 GXV851972:GXY851972 HHR851972:HHU851972 HRN851972:HRQ851972 IBJ851972:IBM851972 ILF851972:ILI851972 IVB851972:IVE851972 JEX851972:JFA851972 JOT851972:JOW851972 JYP851972:JYS851972 KIL851972:KIO851972 KSH851972:KSK851972 LCD851972:LCG851972 LLZ851972:LMC851972 LVV851972:LVY851972 MFR851972:MFU851972 MPN851972:MPQ851972 MZJ851972:MZM851972 NJF851972:NJI851972 NTB851972:NTE851972 OCX851972:ODA851972 OMT851972:OMW851972 OWP851972:OWS851972 PGL851972:PGO851972 PQH851972:PQK851972 QAD851972:QAG851972 QJZ851972:QKC851972 QTV851972:QTY851972 RDR851972:RDU851972 RNN851972:RNQ851972 RXJ851972:RXM851972 SHF851972:SHI851972 SRB851972:SRE851972 TAX851972:TBA851972 TKT851972:TKW851972 TUP851972:TUS851972 UEL851972:UEO851972 UOH851972:UOK851972 UYD851972:UYG851972 VHZ851972:VIC851972 VRV851972:VRY851972 WBR851972:WBU851972 WLN851972:WLQ851972 WVJ851972:WVM851972 B917508:E917508 IX917508:JA917508 ST917508:SW917508 ACP917508:ACS917508 AML917508:AMO917508 AWH917508:AWK917508 BGD917508:BGG917508 BPZ917508:BQC917508 BZV917508:BZY917508 CJR917508:CJU917508 CTN917508:CTQ917508 DDJ917508:DDM917508 DNF917508:DNI917508 DXB917508:DXE917508 EGX917508:EHA917508 EQT917508:EQW917508 FAP917508:FAS917508 FKL917508:FKO917508 FUH917508:FUK917508 GED917508:GEG917508 GNZ917508:GOC917508 GXV917508:GXY917508 HHR917508:HHU917508 HRN917508:HRQ917508 IBJ917508:IBM917508 ILF917508:ILI917508 IVB917508:IVE917508 JEX917508:JFA917508 JOT917508:JOW917508 JYP917508:JYS917508 KIL917508:KIO917508 KSH917508:KSK917508 LCD917508:LCG917508 LLZ917508:LMC917508 LVV917508:LVY917508 MFR917508:MFU917508 MPN917508:MPQ917508 MZJ917508:MZM917508 NJF917508:NJI917508 NTB917508:NTE917508 OCX917508:ODA917508 OMT917508:OMW917508 OWP917508:OWS917508 PGL917508:PGO917508 PQH917508:PQK917508 QAD917508:QAG917508 QJZ917508:QKC917508 QTV917508:QTY917508 RDR917508:RDU917508 RNN917508:RNQ917508 RXJ917508:RXM917508 SHF917508:SHI917508 SRB917508:SRE917508 TAX917508:TBA917508 TKT917508:TKW917508 TUP917508:TUS917508 UEL917508:UEO917508 UOH917508:UOK917508 UYD917508:UYG917508 VHZ917508:VIC917508 VRV917508:VRY917508 WBR917508:WBU917508 WLN917508:WLQ917508 WVJ917508:WVM917508 B983044:E983044 IX983044:JA983044 ST983044:SW983044 ACP983044:ACS983044 AML983044:AMO983044 AWH983044:AWK983044 BGD983044:BGG983044 BPZ983044:BQC983044 BZV983044:BZY983044 CJR983044:CJU983044 CTN983044:CTQ983044 DDJ983044:DDM983044 DNF983044:DNI983044 DXB983044:DXE983044 EGX983044:EHA983044 EQT983044:EQW983044 FAP983044:FAS983044 FKL983044:FKO983044 FUH983044:FUK983044 GED983044:GEG983044 GNZ983044:GOC983044 GXV983044:GXY983044 HHR983044:HHU983044 HRN983044:HRQ983044 IBJ983044:IBM983044 ILF983044:ILI983044 IVB983044:IVE983044 JEX983044:JFA983044 JOT983044:JOW983044 JYP983044:JYS983044 KIL983044:KIO983044 KSH983044:KSK983044 LCD983044:LCG983044 LLZ983044:LMC983044 LVV983044:LVY983044 MFR983044:MFU983044 MPN983044:MPQ983044 MZJ983044:MZM983044 NJF983044:NJI983044 NTB983044:NTE983044 OCX983044:ODA983044 OMT983044:OMW983044 OWP983044:OWS983044 PGL983044:PGO983044 PQH983044:PQK983044 QAD983044:QAG983044 QJZ983044:QKC983044 QTV983044:QTY983044 RDR983044:RDU983044 RNN983044:RNQ983044 RXJ983044:RXM983044 SHF983044:SHI983044 SRB983044:SRE983044 TAX983044:TBA983044 TKT983044:TKW983044 TUP983044:TUS983044 UEL983044:UEO983044 UOH983044:UOK983044 UYD983044:UYG983044 VHZ983044:VIC983044 VRV983044:VRY983044 WBR983044:WBU983044 WLN983044:WLQ983044 WVJ983044:WVM983044" xr:uid="{5D569D64-4DCB-48F4-ADFD-49AF617D6501}"/>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C885-E85D-4739-923E-E9B00B0D844D}">
  <dimension ref="A1:AH62"/>
  <sheetViews>
    <sheetView showGridLines="0" topLeftCell="A3" zoomScaleNormal="100" workbookViewId="0">
      <selection activeCell="Y25" sqref="Y25"/>
    </sheetView>
  </sheetViews>
  <sheetFormatPr defaultColWidth="2.140625" defaultRowHeight="16.5" customHeight="1" x14ac:dyDescent="0.2"/>
  <cols>
    <col min="1" max="6" width="9.140625" style="12" customWidth="1"/>
    <col min="7" max="7" width="9.140625" style="12" bestFit="1" customWidth="1"/>
    <col min="8" max="10" width="18.140625" style="12" customWidth="1"/>
    <col min="11" max="11" width="5.85546875" style="12" customWidth="1"/>
    <col min="12" max="12" width="4.85546875" style="12" customWidth="1"/>
    <col min="13" max="20" width="9.140625" style="12" customWidth="1"/>
    <col min="21" max="21" width="18.85546875" style="12" customWidth="1"/>
    <col min="22" max="22" width="81.85546875" style="12" bestFit="1" customWidth="1"/>
    <col min="23" max="23" width="9" style="305" bestFit="1" customWidth="1"/>
    <col min="24" max="24" width="3" style="305" customWidth="1"/>
    <col min="25" max="25" width="143.5703125" style="305" bestFit="1" customWidth="1"/>
    <col min="26" max="26" width="8.85546875" style="305" bestFit="1" customWidth="1"/>
    <col min="27" max="27" width="7.85546875" style="305" bestFit="1" customWidth="1"/>
    <col min="28" max="28" width="9" style="305" bestFit="1" customWidth="1"/>
    <col min="29" max="29" width="6" style="305" customWidth="1"/>
    <col min="30" max="30" width="12.140625" style="12" bestFit="1" customWidth="1"/>
    <col min="31" max="31" width="10.85546875" style="12" bestFit="1" customWidth="1"/>
    <col min="32" max="32" width="3.5703125" style="12" customWidth="1"/>
    <col min="33" max="252" width="9.140625" style="12" customWidth="1"/>
    <col min="253" max="253" width="32.85546875" style="12" customWidth="1"/>
    <col min="254" max="254" width="12.85546875" style="12" customWidth="1"/>
    <col min="255" max="255" width="9.140625" style="12" bestFit="1" customWidth="1"/>
    <col min="256" max="256" width="12.85546875" style="12" customWidth="1"/>
    <col min="257" max="257" width="17.140625" style="12" customWidth="1"/>
    <col min="258" max="16384" width="2.140625" style="12"/>
  </cols>
  <sheetData>
    <row r="1" spans="1:34" ht="16.5" customHeight="1" thickBot="1" x14ac:dyDescent="0.3">
      <c r="A1" s="967" t="s">
        <v>119</v>
      </c>
      <c r="B1" s="968"/>
      <c r="C1" s="968"/>
      <c r="D1" s="968"/>
      <c r="E1" s="968"/>
      <c r="F1" s="968"/>
      <c r="G1" s="968"/>
      <c r="H1" s="968"/>
      <c r="I1" s="968"/>
      <c r="J1" s="969"/>
      <c r="K1" s="302"/>
      <c r="L1" s="303" t="s">
        <v>118</v>
      </c>
      <c r="V1" s="304" t="s">
        <v>117</v>
      </c>
      <c r="Y1" s="304" t="s">
        <v>116</v>
      </c>
      <c r="AD1" s="304" t="s">
        <v>115</v>
      </c>
    </row>
    <row r="2" spans="1:34" ht="15.6" customHeight="1" x14ac:dyDescent="0.2">
      <c r="A2" s="970"/>
      <c r="B2" s="970"/>
      <c r="C2" s="970"/>
      <c r="D2" s="970"/>
      <c r="E2" s="970"/>
      <c r="F2" s="970"/>
      <c r="G2" s="970"/>
      <c r="H2" s="970"/>
      <c r="I2" s="970"/>
      <c r="J2" s="970"/>
      <c r="K2" s="457"/>
      <c r="V2" s="306" t="s">
        <v>114</v>
      </c>
      <c r="W2" s="307" t="s">
        <v>113</v>
      </c>
      <c r="Y2" s="308" t="s">
        <v>112</v>
      </c>
      <c r="Z2" s="309" t="s">
        <v>111</v>
      </c>
      <c r="AA2" s="309" t="s">
        <v>110</v>
      </c>
      <c r="AB2" s="309" t="s">
        <v>109</v>
      </c>
      <c r="AD2" s="309" t="s">
        <v>108</v>
      </c>
      <c r="AE2" s="309" t="s">
        <v>107</v>
      </c>
      <c r="AG2" s="458"/>
      <c r="AH2" s="458"/>
    </row>
    <row r="3" spans="1:34" ht="15.6" customHeight="1" x14ac:dyDescent="0.25">
      <c r="A3" s="971" t="s">
        <v>106</v>
      </c>
      <c r="B3" s="971"/>
      <c r="C3" s="972"/>
      <c r="D3" s="972"/>
      <c r="E3" s="972"/>
      <c r="F3" s="972"/>
      <c r="G3" s="972"/>
      <c r="H3" s="971" t="s">
        <v>105</v>
      </c>
      <c r="I3" s="971"/>
      <c r="J3" s="310"/>
      <c r="K3" s="305"/>
      <c r="L3" s="311" t="s">
        <v>1082</v>
      </c>
      <c r="M3" s="311"/>
      <c r="N3" s="311"/>
      <c r="O3" s="311"/>
      <c r="P3" s="311"/>
      <c r="Q3" s="311"/>
      <c r="R3" s="311"/>
      <c r="S3" s="311"/>
      <c r="T3" s="311"/>
      <c r="U3" s="311"/>
      <c r="V3" s="306" t="s">
        <v>104</v>
      </c>
      <c r="W3" s="307">
        <v>90</v>
      </c>
      <c r="Y3" s="312" t="s">
        <v>103</v>
      </c>
      <c r="Z3" s="307">
        <v>14</v>
      </c>
      <c r="AA3" s="307">
        <v>10.5</v>
      </c>
      <c r="AB3" s="307"/>
      <c r="AD3" s="307" t="s">
        <v>102</v>
      </c>
      <c r="AE3" s="307">
        <v>6.5</v>
      </c>
    </row>
    <row r="4" spans="1:34" ht="15.6" customHeight="1" x14ac:dyDescent="0.25">
      <c r="A4" s="971" t="s">
        <v>4</v>
      </c>
      <c r="B4" s="971"/>
      <c r="C4" s="972"/>
      <c r="D4" s="972"/>
      <c r="E4" s="972"/>
      <c r="F4" s="972"/>
      <c r="G4" s="972"/>
      <c r="H4" s="973"/>
      <c r="I4" s="974"/>
      <c r="J4" s="974"/>
      <c r="K4" s="459"/>
      <c r="L4" s="460" t="s">
        <v>1025</v>
      </c>
      <c r="M4" s="461" t="s">
        <v>101</v>
      </c>
      <c r="N4" s="311"/>
      <c r="O4" s="311"/>
      <c r="P4" s="311"/>
      <c r="Q4" s="311"/>
      <c r="R4" s="311"/>
      <c r="S4" s="311"/>
      <c r="T4" s="311"/>
      <c r="U4" s="311"/>
      <c r="V4" s="306" t="s">
        <v>100</v>
      </c>
      <c r="W4" s="307">
        <v>80</v>
      </c>
      <c r="Y4" s="312" t="s">
        <v>99</v>
      </c>
      <c r="Z4" s="307">
        <v>12</v>
      </c>
      <c r="AA4" s="307">
        <v>10.8</v>
      </c>
      <c r="AB4" s="307"/>
      <c r="AD4" s="307">
        <v>1980</v>
      </c>
      <c r="AE4" s="307">
        <v>6.5</v>
      </c>
    </row>
    <row r="5" spans="1:34" ht="16.5" customHeight="1" thickBot="1" x14ac:dyDescent="0.3">
      <c r="A5" s="975"/>
      <c r="B5" s="975"/>
      <c r="C5" s="975"/>
      <c r="D5" s="975"/>
      <c r="E5" s="975"/>
      <c r="F5" s="975"/>
      <c r="G5" s="975"/>
      <c r="H5" s="975"/>
      <c r="I5" s="975"/>
      <c r="J5" s="975"/>
      <c r="K5" s="462"/>
      <c r="L5" s="460" t="s">
        <v>1025</v>
      </c>
      <c r="M5" s="461" t="s">
        <v>98</v>
      </c>
      <c r="N5" s="311"/>
      <c r="O5" s="311"/>
      <c r="P5" s="311"/>
      <c r="Q5" s="311"/>
      <c r="R5" s="311"/>
      <c r="S5" s="311"/>
      <c r="T5" s="311"/>
      <c r="U5" s="311"/>
      <c r="V5" s="306" t="s">
        <v>97</v>
      </c>
      <c r="W5" s="307">
        <v>78</v>
      </c>
      <c r="Y5" s="312" t="s">
        <v>96</v>
      </c>
      <c r="Z5" s="307">
        <v>10</v>
      </c>
      <c r="AA5" s="307">
        <v>9.3000000000000007</v>
      </c>
      <c r="AB5" s="307"/>
      <c r="AD5" s="307">
        <v>1981</v>
      </c>
      <c r="AE5" s="307">
        <v>8</v>
      </c>
    </row>
    <row r="6" spans="1:34" ht="16.5" customHeight="1" thickBot="1" x14ac:dyDescent="0.3">
      <c r="A6" s="976" t="s">
        <v>95</v>
      </c>
      <c r="B6" s="977"/>
      <c r="C6" s="977"/>
      <c r="D6" s="977"/>
      <c r="E6" s="977"/>
      <c r="F6" s="977"/>
      <c r="G6" s="978"/>
      <c r="H6" s="979" t="s">
        <v>686</v>
      </c>
      <c r="I6" s="979"/>
      <c r="J6" s="980"/>
      <c r="L6" s="311" t="s">
        <v>51</v>
      </c>
      <c r="M6" s="311"/>
      <c r="N6" s="311"/>
      <c r="O6" s="311"/>
      <c r="P6" s="311"/>
      <c r="Q6" s="311"/>
      <c r="R6" s="311"/>
      <c r="S6" s="311"/>
      <c r="T6" s="311"/>
      <c r="U6" s="311"/>
      <c r="V6" s="306" t="s">
        <v>94</v>
      </c>
      <c r="W6" s="307">
        <v>75</v>
      </c>
      <c r="Y6" s="312" t="s">
        <v>93</v>
      </c>
      <c r="Z6" s="307">
        <v>8</v>
      </c>
      <c r="AA6" s="307">
        <v>7.7</v>
      </c>
      <c r="AB6" s="307"/>
      <c r="AD6" s="307">
        <v>1982</v>
      </c>
      <c r="AE6" s="307">
        <v>8</v>
      </c>
    </row>
    <row r="7" spans="1:34" ht="16.5" customHeight="1" x14ac:dyDescent="0.25">
      <c r="A7" s="981" t="s">
        <v>49</v>
      </c>
      <c r="B7" s="982"/>
      <c r="C7" s="982"/>
      <c r="D7" s="982"/>
      <c r="E7" s="982"/>
      <c r="F7" s="982"/>
      <c r="G7" s="982"/>
      <c r="H7" s="983" t="s">
        <v>687</v>
      </c>
      <c r="I7" s="983"/>
      <c r="J7" s="984"/>
      <c r="L7" s="463" t="s">
        <v>1025</v>
      </c>
      <c r="M7" s="324" t="s">
        <v>48</v>
      </c>
      <c r="N7" s="311"/>
      <c r="O7" s="311"/>
      <c r="P7" s="311"/>
      <c r="Q7" s="311"/>
      <c r="R7" s="311"/>
      <c r="S7" s="311"/>
      <c r="T7" s="311"/>
      <c r="U7" s="311"/>
      <c r="V7" s="306" t="s">
        <v>92</v>
      </c>
      <c r="W7" s="307">
        <v>64</v>
      </c>
      <c r="Y7" s="312" t="s">
        <v>91</v>
      </c>
      <c r="Z7" s="307">
        <v>6.5</v>
      </c>
      <c r="AA7" s="307">
        <v>6.4</v>
      </c>
      <c r="AB7" s="307"/>
      <c r="AD7" s="307">
        <v>1983</v>
      </c>
      <c r="AE7" s="307">
        <v>8</v>
      </c>
    </row>
    <row r="8" spans="1:34" ht="16.5" customHeight="1" x14ac:dyDescent="0.25">
      <c r="A8" s="963" t="s">
        <v>90</v>
      </c>
      <c r="B8" s="964"/>
      <c r="C8" s="964"/>
      <c r="D8" s="964"/>
      <c r="E8" s="964"/>
      <c r="F8" s="964"/>
      <c r="G8" s="964"/>
      <c r="H8" s="965" t="s">
        <v>688</v>
      </c>
      <c r="I8" s="965"/>
      <c r="J8" s="966"/>
      <c r="K8" s="464"/>
      <c r="L8" s="463" t="s">
        <v>1025</v>
      </c>
      <c r="M8" s="324" t="s">
        <v>46</v>
      </c>
      <c r="N8" s="311"/>
      <c r="O8" s="311"/>
      <c r="P8" s="311"/>
      <c r="Q8" s="311"/>
      <c r="R8" s="311"/>
      <c r="S8" s="311"/>
      <c r="T8" s="311"/>
      <c r="U8" s="311"/>
      <c r="V8" s="306" t="s">
        <v>89</v>
      </c>
      <c r="W8" s="307">
        <v>80</v>
      </c>
      <c r="Y8" s="312" t="s">
        <v>88</v>
      </c>
      <c r="Z8" s="307">
        <v>14</v>
      </c>
      <c r="AA8" s="307">
        <v>10.5</v>
      </c>
      <c r="AB8" s="307">
        <v>8</v>
      </c>
      <c r="AD8" s="307">
        <v>1984</v>
      </c>
      <c r="AE8" s="307">
        <v>8</v>
      </c>
    </row>
    <row r="9" spans="1:34" ht="16.5" customHeight="1" thickBot="1" x14ac:dyDescent="0.3">
      <c r="A9" s="989" t="s">
        <v>87</v>
      </c>
      <c r="B9" s="990"/>
      <c r="C9" s="990"/>
      <c r="D9" s="990"/>
      <c r="E9" s="990"/>
      <c r="F9" s="990"/>
      <c r="G9" s="990"/>
      <c r="H9" s="991"/>
      <c r="I9" s="991"/>
      <c r="J9" s="992"/>
      <c r="K9" s="465"/>
      <c r="L9" s="463" t="s">
        <v>1025</v>
      </c>
      <c r="M9" s="324" t="s">
        <v>44</v>
      </c>
      <c r="N9" s="311"/>
      <c r="O9" s="311"/>
      <c r="P9" s="311"/>
      <c r="Q9" s="311"/>
      <c r="R9" s="311"/>
      <c r="S9" s="311"/>
      <c r="T9" s="311"/>
      <c r="U9" s="311"/>
      <c r="V9" s="306" t="s">
        <v>86</v>
      </c>
      <c r="W9" s="307">
        <v>81</v>
      </c>
      <c r="Y9" s="312" t="s">
        <v>85</v>
      </c>
      <c r="Z9" s="307">
        <v>10</v>
      </c>
      <c r="AA9" s="307">
        <v>9.3000000000000007</v>
      </c>
      <c r="AB9" s="307">
        <v>7.1</v>
      </c>
      <c r="AD9" s="307">
        <v>1985</v>
      </c>
      <c r="AE9" s="307">
        <v>8</v>
      </c>
    </row>
    <row r="10" spans="1:34" s="427" customFormat="1" ht="16.5" customHeight="1" thickBot="1" x14ac:dyDescent="0.3">
      <c r="A10" s="466" t="str">
        <f>IF(AND(I13&gt;1%,A13=TRUE,C13=TRUE),I13,IF(AND(I13&gt;1%,B13=TRUE,C13=TRUE),I13,IF(AND(I13&lt;=0,A13=TRUE,C13=TRUE),"EFFICIENCY ERROR",IF(AND(I13&lt;=0,B13=TRUE,C13=TRUE),"EFFICIENCY ERROR",IF(AND(J3&gt;1,H9&gt;1,B13=FALSE),"N/A","")))))</f>
        <v/>
      </c>
      <c r="B10" s="467"/>
      <c r="C10" s="467"/>
      <c r="D10" s="467"/>
      <c r="E10" s="467"/>
      <c r="F10" s="467"/>
      <c r="G10" s="467"/>
      <c r="H10" s="12"/>
      <c r="I10" s="12"/>
      <c r="J10" s="12"/>
      <c r="K10" s="468"/>
      <c r="L10" s="469"/>
      <c r="M10" s="469"/>
      <c r="N10" s="469"/>
      <c r="O10" s="469"/>
      <c r="P10" s="469"/>
      <c r="Q10" s="469"/>
      <c r="R10" s="469"/>
      <c r="S10" s="469"/>
      <c r="T10" s="470"/>
      <c r="U10" s="469"/>
    </row>
    <row r="11" spans="1:34" ht="16.5" customHeight="1" x14ac:dyDescent="0.25">
      <c r="A11" s="234" t="s">
        <v>84</v>
      </c>
      <c r="B11" s="471"/>
      <c r="C11" s="471"/>
      <c r="D11" s="471"/>
      <c r="E11" s="471"/>
      <c r="F11" s="471"/>
      <c r="G11" s="471"/>
      <c r="H11" s="471"/>
      <c r="I11" s="471"/>
      <c r="J11" s="472"/>
      <c r="K11" s="305"/>
      <c r="L11" s="463"/>
      <c r="M11" s="324"/>
      <c r="N11" s="311"/>
      <c r="O11" s="311"/>
      <c r="P11" s="311"/>
      <c r="Q11" s="311"/>
      <c r="R11" s="311"/>
      <c r="S11" s="311"/>
      <c r="T11" s="311"/>
      <c r="U11" s="311"/>
      <c r="V11" s="306" t="s">
        <v>83</v>
      </c>
      <c r="W11" s="307">
        <v>90</v>
      </c>
      <c r="Y11" s="312" t="s">
        <v>82</v>
      </c>
      <c r="Z11" s="307">
        <v>8</v>
      </c>
      <c r="AA11" s="307">
        <v>7.7</v>
      </c>
      <c r="AB11" s="307">
        <v>6.6</v>
      </c>
      <c r="AD11" s="307">
        <v>1986</v>
      </c>
      <c r="AE11" s="307">
        <v>8</v>
      </c>
    </row>
    <row r="12" spans="1:34" ht="16.5" customHeight="1" x14ac:dyDescent="0.25">
      <c r="A12" s="993" t="s">
        <v>81</v>
      </c>
      <c r="B12" s="994"/>
      <c r="C12" s="994"/>
      <c r="D12" s="994"/>
      <c r="E12" s="994"/>
      <c r="F12" s="994"/>
      <c r="G12" s="994"/>
      <c r="H12" s="314"/>
      <c r="I12" s="995" t="str">
        <f>IF(H9&gt;1,I13,"")</f>
        <v/>
      </c>
      <c r="J12" s="996"/>
      <c r="K12" s="473"/>
      <c r="L12" s="463" t="s">
        <v>1025</v>
      </c>
      <c r="M12" s="324" t="s">
        <v>80</v>
      </c>
      <c r="N12" s="311"/>
      <c r="O12" s="311"/>
      <c r="P12" s="311"/>
      <c r="Q12" s="311"/>
      <c r="R12" s="311"/>
      <c r="S12" s="311"/>
      <c r="T12" s="311"/>
      <c r="U12" s="311"/>
      <c r="V12" s="306" t="s">
        <v>79</v>
      </c>
      <c r="W12" s="307">
        <v>80</v>
      </c>
      <c r="Y12" s="312" t="s">
        <v>78</v>
      </c>
      <c r="Z12" s="307">
        <v>6.5</v>
      </c>
      <c r="AA12" s="307">
        <v>6.4</v>
      </c>
      <c r="AB12" s="307">
        <v>6</v>
      </c>
      <c r="AD12" s="307">
        <v>1987</v>
      </c>
      <c r="AE12" s="307">
        <v>8</v>
      </c>
    </row>
    <row r="13" spans="1:34" s="429" customFormat="1" ht="16.5" hidden="1" customHeight="1" x14ac:dyDescent="0.25">
      <c r="A13" s="474" t="str">
        <f>IF(H7="DOE","TRUE","FALSE")</f>
        <v>FALSE</v>
      </c>
      <c r="B13" s="429" t="str">
        <f>IF(H7="LIHEAP","TRUE","FALSE")</f>
        <v>FALSE</v>
      </c>
      <c r="C13" s="429" t="str">
        <f>IF(H7="DOE &amp; LIHEAP","TRUE","FALSE")</f>
        <v>FALSE</v>
      </c>
      <c r="D13" s="429" t="str">
        <f>IF(H8="Gas Furnace","TRUE","FALSE")</f>
        <v>FALSE</v>
      </c>
      <c r="E13" s="429" t="str">
        <f>IF(H8="Electric Resistance Furnace","TRUE","FALSE")</f>
        <v>FALSE</v>
      </c>
      <c r="F13" s="429" t="str">
        <f>IF(H8="Heat Pump","TRUE","FALSE")</f>
        <v>FALSE</v>
      </c>
      <c r="G13" s="429" t="str">
        <f>IF(D13="TRUE","N/A",IF(E13="TRUE",1,IF(F13="TRUE","N/A","")))</f>
        <v/>
      </c>
      <c r="H13" s="313" t="b">
        <f>IF(H6="Conditioned Space","Conditioned",IF(H6="Unconditioned Space","Unconditioned",FALSE))</f>
        <v>0</v>
      </c>
      <c r="I13" s="475" t="str">
        <f>IF(H8="Gas Furnace","Requires combustion analyzer reading",IF(H8="Electric Resistance Furnace","N/A",IF(H8="Heat Pump","N/A","")))</f>
        <v/>
      </c>
      <c r="J13" s="428"/>
      <c r="L13" s="476"/>
      <c r="M13" s="476"/>
      <c r="N13" s="476"/>
      <c r="O13" s="476"/>
      <c r="P13" s="476"/>
      <c r="Q13" s="476"/>
      <c r="R13" s="476"/>
      <c r="S13" s="476"/>
      <c r="T13" s="476"/>
      <c r="U13" s="476"/>
    </row>
    <row r="14" spans="1:34" s="315" customFormat="1" ht="16.5" customHeight="1" x14ac:dyDescent="0.25">
      <c r="A14" s="963" t="s">
        <v>77</v>
      </c>
      <c r="B14" s="964"/>
      <c r="C14" s="964"/>
      <c r="D14" s="964"/>
      <c r="E14" s="964"/>
      <c r="F14" s="964"/>
      <c r="G14" s="964"/>
      <c r="H14" s="997" t="str">
        <f>G13</f>
        <v/>
      </c>
      <c r="I14" s="997"/>
      <c r="J14" s="998"/>
      <c r="L14" s="463" t="s">
        <v>1025</v>
      </c>
      <c r="M14" s="324" t="s">
        <v>73</v>
      </c>
      <c r="N14" s="477"/>
      <c r="O14" s="477"/>
      <c r="P14" s="477"/>
      <c r="Q14" s="477"/>
      <c r="R14" s="477"/>
      <c r="S14" s="477"/>
      <c r="T14" s="477"/>
      <c r="U14" s="477"/>
      <c r="V14" s="306" t="s">
        <v>76</v>
      </c>
      <c r="W14" s="307">
        <v>80</v>
      </c>
      <c r="X14" s="305"/>
      <c r="Y14" s="312" t="s">
        <v>75</v>
      </c>
      <c r="Z14" s="307">
        <v>10</v>
      </c>
      <c r="AA14" s="307">
        <v>9.1</v>
      </c>
      <c r="AB14" s="307"/>
      <c r="AC14" s="305"/>
      <c r="AD14" s="307">
        <v>1988</v>
      </c>
      <c r="AE14" s="307">
        <v>8</v>
      </c>
    </row>
    <row r="15" spans="1:34" s="427" customFormat="1" ht="16.5" hidden="1" customHeight="1" x14ac:dyDescent="0.25">
      <c r="A15" s="474" t="str">
        <f>IF(H8="Gas Furnace",H12,IF(H8="Electric Resistance Furnace","N/A",IF(H8="Heat Pump","N/A","")))</f>
        <v/>
      </c>
      <c r="B15" s="429"/>
      <c r="G15" s="478" t="str">
        <f>IF(D13="TRUE","N/A",IF(E13="TRUE","N/A",IF(F13="TRUE",8,"")))</f>
        <v/>
      </c>
      <c r="H15" s="999" t="str">
        <f>IF(AND(H8="Gas Furnace",H9&gt;1),"N/A",IF(AND(H9&gt;1,H8="Electric Resistance Furnace"),"N/A",IF(AND(H16&gt;1,H8="Heat Pump"),H16,IF(AND(H8="Heat Pump",H16&lt;1),G15,""))))</f>
        <v/>
      </c>
      <c r="I15" s="999"/>
      <c r="J15" s="1000"/>
      <c r="L15" s="469"/>
      <c r="M15" s="469"/>
      <c r="N15" s="469"/>
      <c r="O15" s="469"/>
      <c r="P15" s="469"/>
      <c r="Q15" s="469"/>
      <c r="R15" s="469"/>
      <c r="S15" s="469"/>
      <c r="T15" s="469"/>
      <c r="U15" s="469"/>
    </row>
    <row r="16" spans="1:34" s="317" customFormat="1" ht="16.5" customHeight="1" x14ac:dyDescent="0.25">
      <c r="A16" s="993" t="s">
        <v>74</v>
      </c>
      <c r="B16" s="994"/>
      <c r="C16" s="994"/>
      <c r="D16" s="994"/>
      <c r="E16" s="994"/>
      <c r="F16" s="994"/>
      <c r="G16" s="994"/>
      <c r="H16" s="316"/>
      <c r="I16" s="479" t="str">
        <f>H15</f>
        <v/>
      </c>
      <c r="J16" s="480" t="str">
        <f>IF(H8="Heat Pump","HSPF","")</f>
        <v/>
      </c>
      <c r="L16" s="463" t="s">
        <v>1025</v>
      </c>
      <c r="M16" s="324" t="s">
        <v>73</v>
      </c>
      <c r="N16" s="481"/>
      <c r="O16" s="481"/>
      <c r="P16" s="481"/>
      <c r="Q16" s="481"/>
      <c r="R16" s="481"/>
      <c r="S16" s="481"/>
      <c r="T16" s="481"/>
      <c r="U16" s="481"/>
      <c r="V16" s="318" t="s">
        <v>72</v>
      </c>
      <c r="W16" s="319">
        <v>73</v>
      </c>
      <c r="X16" s="305"/>
      <c r="Y16" s="320" t="s">
        <v>71</v>
      </c>
      <c r="Z16" s="319">
        <v>10</v>
      </c>
      <c r="AA16" s="319">
        <v>9.1</v>
      </c>
      <c r="AB16" s="319">
        <v>6.8</v>
      </c>
      <c r="AC16" s="305"/>
      <c r="AD16" s="319">
        <v>1989</v>
      </c>
      <c r="AE16" s="319">
        <v>8</v>
      </c>
    </row>
    <row r="17" spans="1:31" s="427" customFormat="1" ht="16.5" hidden="1" customHeight="1" x14ac:dyDescent="0.25">
      <c r="A17" s="482"/>
      <c r="B17" s="483"/>
      <c r="C17" s="483"/>
      <c r="D17" s="483"/>
      <c r="E17" s="483"/>
      <c r="F17" s="483"/>
      <c r="G17" s="483"/>
      <c r="H17" s="484"/>
      <c r="I17" s="485"/>
      <c r="J17" s="486"/>
      <c r="L17" s="476"/>
      <c r="M17" s="487"/>
      <c r="N17" s="469"/>
      <c r="O17" s="469"/>
      <c r="P17" s="469"/>
      <c r="Q17" s="469"/>
      <c r="R17" s="469"/>
      <c r="S17" s="469"/>
      <c r="T17" s="469"/>
      <c r="U17" s="469"/>
      <c r="W17" s="488"/>
      <c r="X17" s="488"/>
      <c r="Y17" s="489"/>
      <c r="Z17" s="488"/>
      <c r="AA17" s="488"/>
      <c r="AB17" s="488"/>
      <c r="AC17" s="488"/>
      <c r="AD17" s="488"/>
      <c r="AE17" s="488"/>
    </row>
    <row r="18" spans="1:31" ht="16.5" customHeight="1" x14ac:dyDescent="0.25">
      <c r="A18" s="1001" t="s">
        <v>42</v>
      </c>
      <c r="B18" s="1002"/>
      <c r="C18" s="1002"/>
      <c r="D18" s="1002"/>
      <c r="E18" s="1002"/>
      <c r="F18" s="1002"/>
      <c r="G18" s="1002"/>
      <c r="H18" s="965" t="s">
        <v>276</v>
      </c>
      <c r="I18" s="965"/>
      <c r="J18" s="966"/>
      <c r="L18" s="463" t="s">
        <v>1025</v>
      </c>
      <c r="M18" s="324" t="s">
        <v>41</v>
      </c>
      <c r="N18" s="311"/>
      <c r="O18" s="311"/>
      <c r="P18" s="311"/>
      <c r="Q18" s="311"/>
      <c r="R18" s="311"/>
      <c r="S18" s="311"/>
      <c r="T18" s="311"/>
      <c r="U18" s="311"/>
      <c r="V18" s="321" t="s">
        <v>70</v>
      </c>
      <c r="W18" s="322">
        <v>60</v>
      </c>
      <c r="Y18" s="323" t="s">
        <v>67</v>
      </c>
      <c r="Z18" s="322"/>
      <c r="AA18" s="322">
        <v>9.75</v>
      </c>
      <c r="AB18" s="322"/>
      <c r="AD18" s="322">
        <v>1990</v>
      </c>
      <c r="AE18" s="322">
        <v>8</v>
      </c>
    </row>
    <row r="19" spans="1:31" s="429" customFormat="1" ht="16.5" hidden="1" customHeight="1" x14ac:dyDescent="0.25">
      <c r="A19" s="490" t="str">
        <f>IF(AND(A13="TRUE",D13="TRUE",H18="Annual Professional Maintenance"),"DOE Does Not Allow Degration of this Type Furnace",IF(AND(A13="TRUE",D13="TRUE",H18="Seldom or Never Maintained"),"DOE Does Not Allow this Maintenance Selection",IF(AND(A13="TRUE",E13="TRUE",H18="Annual Professional Maintenance"),"DOE Does Not Allow Degration of this Type Furnace",IF(AND(A13="TRUE",E13="TRUE",H18="Seldom or Never Maintained"),"DOE Does Not Allow this Maintenance Selection",IF(AND(A13="TRUE",F13="TRUE",H18="Annual Professional Maintenance"),0.01,IF(AND(A13="TRUE",F13="TRUE",H18="Seldom or Never Maintained"),"DOE Does Not Allow this Maintenance Selection",""))))))</f>
        <v/>
      </c>
      <c r="B19" s="491" t="str">
        <f>IF(AND(B13="TRUE",D13="TRUE",H18="Annual Professional Maintenance"),0.005,IF(AND(B13="TRUE",D13="TRUE",H18="Seldom or Never Maintained"),0.015,IF(AND(B13="TRUE",E13="TRUE",H18="Annual Professional Maintenance"),0.01,IF(AND(B13="TRUE",E13="TRUE",H18="Seldom or Never Maintained"),0.03,IF(AND(B13="TRUE",F13="TRUE",H18="Annual Professional Maintenance"),0.01,IF(AND(B13="TRUE",F13="TRUE",H18="Seldom or Never Maintained"),0.03,""))))))</f>
        <v/>
      </c>
      <c r="C19" s="492" t="str">
        <f>IF(AND(C13="TRUE",D13="TRUE",H18="Annual Professional Maintenance"),"DOE Does Not Allow Degration of this Type Furnace",IF(AND(C13="TRUE",D13="TRUE",H18="Seldom or Never Maintained"),"DOE Does Not Allow this Maintenance Selection",IF(AND(C13="TRUE",E13="TRUE",H18="Annual Professional Maintenance"),"DOE Does Not Allow Degration of this Type Furnace",IF(AND(C13="TRUE",E13="TRUE",H18="Seldom or Never Maintained"),"DOE Does Not Allow this Maintenance Selection",IF(AND(C13="TRUE",F13="TRUE",H18="Annual Professional Maintenance"),0.01,IF(AND(C13="TRUE",F13="TRUE",H18="Seldom or Never Maintained"),"DOE Does Not Allow this Maintenance Selection",""))))))</f>
        <v/>
      </c>
      <c r="H19" s="1003"/>
      <c r="I19" s="1003"/>
      <c r="J19" s="1004"/>
      <c r="L19" s="476"/>
      <c r="M19" s="476"/>
      <c r="N19" s="476"/>
      <c r="O19" s="476"/>
      <c r="P19" s="476"/>
      <c r="Q19" s="476"/>
      <c r="R19" s="476"/>
      <c r="S19" s="476"/>
      <c r="T19" s="476"/>
      <c r="U19" s="476"/>
    </row>
    <row r="20" spans="1:31" s="315" customFormat="1" ht="16.5" customHeight="1" thickBot="1" x14ac:dyDescent="0.3">
      <c r="A20" s="985" t="s">
        <v>69</v>
      </c>
      <c r="B20" s="986"/>
      <c r="C20" s="986"/>
      <c r="D20" s="986"/>
      <c r="E20" s="986"/>
      <c r="F20" s="986"/>
      <c r="G20" s="986"/>
      <c r="H20" s="987" t="str">
        <f>(CONCATENATE(A19,B19,C19,D19))</f>
        <v/>
      </c>
      <c r="I20" s="987"/>
      <c r="J20" s="988"/>
      <c r="L20" s="463" t="s">
        <v>1025</v>
      </c>
      <c r="M20" s="324" t="s">
        <v>39</v>
      </c>
      <c r="N20" s="477"/>
      <c r="O20" s="477"/>
      <c r="P20" s="477"/>
      <c r="Q20" s="477"/>
      <c r="R20" s="477"/>
      <c r="S20" s="477"/>
      <c r="T20" s="477"/>
      <c r="U20" s="477"/>
      <c r="V20" s="306" t="s">
        <v>68</v>
      </c>
      <c r="W20" s="307">
        <v>81</v>
      </c>
      <c r="X20" s="305"/>
      <c r="Y20" s="312" t="s">
        <v>67</v>
      </c>
      <c r="Z20" s="307"/>
      <c r="AA20" s="307">
        <v>8.5</v>
      </c>
      <c r="AB20" s="307"/>
      <c r="AC20" s="305"/>
      <c r="AD20" s="307">
        <v>1991</v>
      </c>
      <c r="AE20" s="307">
        <v>8</v>
      </c>
    </row>
    <row r="21" spans="1:31" s="502" customFormat="1" ht="16.5" hidden="1" customHeight="1" thickBot="1" x14ac:dyDescent="0.3">
      <c r="A21" s="493" t="str">
        <f>IF(AND(A13="TRUE",H8="Gas Furnace",H18="Annual Professional Maintenance"),H12*100,IF(AND(A13="TRUE",H8="Gas Furnace",H18="Seldom or Never Maintained"),"DOE Does Not Allow this Maintenance Selection",IF(AND(A13="TRUE",H8="Electric Resistance Furnace",H18="Annual Professional Maintenance"),H14*100,IF(AND(A13="TRUE",H8="Electric Resistance Furnace",H18="Seldom or Never Maintained"),"DOE Does Not Allow this Maintenance Selection",IF(AND(A13="TRUE",H8="Heat Pump",H18="Annual Professional Maintenance"),ROUND(I16*(1-0.01)^(J3-H9),1),IF(AND(A13="TRUE",H8="Heat Pump",H18="Seldom or Never Maintained"),"DOE Does Not Allow this Maintenance Selection",""))))))</f>
        <v/>
      </c>
      <c r="B21" s="494" t="str">
        <f>IF(AND(B13="TRUE",D13="TRUE",H18="Annual Professional Maintenance"),ROUND(H12*(1-H20)^(J3-H9)*100,1),IF(AND(B13="TRUE",D13="TRUE",H18="Seldom or Never Maintained"),ROUND(H12*(1-H20)^(J3-H9)*100,1),IF(AND(B13="TRUE",E13="TRUE",H18="Annual Professional Maintenance"),ROUND(H14*(1-H20)^(J3-H9)*100,1),IF(AND(B13="TRUE",E13="TRUE",H18="Seldom or Never Maintained"),ROUND(H14*(1-H20)^(J3-H9)*100,1),IF(AND(B13="TRUE",F13="TRUE",H18="Annual Professional Maintenance"),ROUND(I16*(1-H20)^(J3-H9),1),IF(AND(B13="TRUE",F13="TRUE",H18="Seldom or Never Maintained"),ROUND(I16*(1-H20)^(J3-H9),1),""))))))</f>
        <v/>
      </c>
      <c r="C21" s="495" t="str">
        <f>IF(AND(C13="TRUE",H8="Gas Furnace",H18="Annual Professional Maintenance"),H12*100,IF(AND(C13="TRUE",H8="Gas Furnace",H18="Seldom or Never Maintained"),"DOE Does Not Allow this Maintenance Selection",IF(AND(C13="TRUE",H8="Electric Resistance Furnace",H18="Annual Professional Maintenance"),H14*100,IF(AND(C13="TRUE",H8="Electric Resistance Furnace",H18="Seldom or Never Maintained"),"DOE Does Not Allow this Maintenance Selection",IF(AND(C13="TRUE",H8="Heat Pump",H18="Annual Professional Maintenance"),ROUND(I16*(1-0.01)^(J3-H9),1),IF(AND(C13="TRUE",H8="Heat Pump",H18="Seldom or Never Maintained"),"DOE Does Not Allow this Maintenance Selection",""))))))</f>
        <v/>
      </c>
      <c r="D21" s="496" t="str">
        <f>CONCATENATE(A21,B21,C21)</f>
        <v/>
      </c>
      <c r="E21" s="495"/>
      <c r="F21" s="497"/>
      <c r="G21" s="498"/>
      <c r="H21" s="499"/>
      <c r="I21" s="500" t="str">
        <f>IF(AND(H8="Electric Resistance Furnace",H18="Annual Professional Maintenance")," % of Efficiency",IF(AND(H8="Gas Furnace",H18="Annual Professional Maintenance"),"% AFUE",IF(AND(H8="Heat Pump",H18="Annual Professional Maintenance")," HSPF",IF(AND(H7="LIHEAP",H8="Electric Resistance Furnace",H18="Seldom Or Never Maintained"),"% of Efficiency",IF(AND(H7="LIHEAP",H8="Gas Furnace",H18="Seldom Or Never Maintained")," % AFUE",IF(AND(H7="LIHEAP",H8="Heat Pump",H18="Seldom Or Never Maintained")," HSPF",""))))))</f>
        <v/>
      </c>
      <c r="J21" s="501" t="str">
        <f>CONCATENATE(D21,I21)</f>
        <v/>
      </c>
      <c r="L21" s="503"/>
      <c r="M21" s="503"/>
      <c r="N21" s="503"/>
      <c r="O21" s="503"/>
      <c r="P21" s="503"/>
      <c r="Q21" s="503"/>
      <c r="R21" s="503"/>
      <c r="S21" s="503"/>
      <c r="T21" s="503"/>
      <c r="U21" s="503"/>
      <c r="V21" s="504"/>
      <c r="W21" s="504"/>
      <c r="Y21" s="504"/>
      <c r="Z21" s="504"/>
      <c r="AA21" s="504"/>
      <c r="AB21" s="504"/>
      <c r="AD21" s="504"/>
      <c r="AE21" s="504"/>
    </row>
    <row r="22" spans="1:31" ht="16.5" customHeight="1" thickBot="1" x14ac:dyDescent="0.3">
      <c r="A22" s="505" t="s">
        <v>66</v>
      </c>
      <c r="B22" s="506"/>
      <c r="C22" s="506"/>
      <c r="D22" s="506"/>
      <c r="E22" s="506"/>
      <c r="F22" s="506"/>
      <c r="G22" s="506"/>
      <c r="H22" s="1005" t="str">
        <f>J21</f>
        <v/>
      </c>
      <c r="I22" s="1006"/>
      <c r="J22" s="1007"/>
      <c r="K22" s="464"/>
      <c r="L22" s="463" t="s">
        <v>1025</v>
      </c>
      <c r="M22" s="324" t="s">
        <v>1085</v>
      </c>
      <c r="N22" s="311"/>
      <c r="O22" s="311"/>
      <c r="P22" s="311"/>
      <c r="Q22" s="311"/>
      <c r="R22" s="311"/>
      <c r="S22" s="311"/>
      <c r="T22" s="311"/>
      <c r="U22" s="311"/>
      <c r="V22" s="306" t="s">
        <v>65</v>
      </c>
      <c r="W22" s="307">
        <v>71</v>
      </c>
      <c r="Y22" s="312" t="s">
        <v>64</v>
      </c>
      <c r="Z22" s="307"/>
      <c r="AA22" s="307">
        <v>7.5</v>
      </c>
      <c r="AB22" s="307"/>
      <c r="AD22" s="307">
        <v>1992</v>
      </c>
      <c r="AE22" s="307">
        <v>10</v>
      </c>
    </row>
    <row r="23" spans="1:31" ht="16.5" customHeight="1" x14ac:dyDescent="0.25">
      <c r="A23" s="507" t="s">
        <v>63</v>
      </c>
      <c r="H23" s="311"/>
      <c r="I23" s="508"/>
      <c r="J23" s="508"/>
      <c r="K23" s="465"/>
      <c r="L23" s="311"/>
      <c r="M23" s="311"/>
      <c r="N23" s="311"/>
      <c r="O23" s="311"/>
      <c r="P23" s="311"/>
      <c r="Q23" s="311"/>
      <c r="R23" s="311"/>
      <c r="S23" s="311"/>
      <c r="T23" s="311"/>
      <c r="U23" s="311"/>
      <c r="V23" s="306" t="s">
        <v>62</v>
      </c>
      <c r="W23" s="307">
        <v>80</v>
      </c>
      <c r="Y23" s="312" t="s">
        <v>61</v>
      </c>
      <c r="Z23" s="307"/>
      <c r="AA23" s="307">
        <v>6.5</v>
      </c>
      <c r="AB23" s="307"/>
      <c r="AD23" s="307">
        <v>1993</v>
      </c>
      <c r="AE23" s="307">
        <v>10</v>
      </c>
    </row>
    <row r="24" spans="1:31" ht="15.6" customHeight="1" x14ac:dyDescent="0.25">
      <c r="A24" s="507" t="s">
        <v>60</v>
      </c>
      <c r="H24" s="509"/>
      <c r="I24" s="509"/>
      <c r="J24" s="509"/>
      <c r="K24" s="510"/>
      <c r="L24" s="311"/>
      <c r="M24"/>
      <c r="N24" s="511"/>
      <c r="O24" s="311"/>
      <c r="P24" s="311"/>
      <c r="Q24" s="311"/>
      <c r="R24" s="311"/>
      <c r="S24" s="311"/>
      <c r="T24" s="311"/>
      <c r="U24" s="311"/>
      <c r="V24" s="306" t="s">
        <v>59</v>
      </c>
      <c r="W24" s="307">
        <v>82</v>
      </c>
      <c r="Y24" s="312" t="s">
        <v>58</v>
      </c>
      <c r="Z24" s="307"/>
      <c r="AA24" s="307">
        <v>9</v>
      </c>
      <c r="AB24" s="307"/>
      <c r="AD24" s="307">
        <v>1994</v>
      </c>
      <c r="AE24" s="307">
        <v>10</v>
      </c>
    </row>
    <row r="25" spans="1:31" ht="15.6" customHeight="1" x14ac:dyDescent="0.25">
      <c r="A25" s="507" t="s">
        <v>36</v>
      </c>
      <c r="H25" s="311"/>
      <c r="I25" s="509"/>
      <c r="J25" s="509"/>
      <c r="L25" s="311"/>
      <c r="M25"/>
      <c r="N25" s="311"/>
      <c r="O25" s="311"/>
      <c r="P25" s="311"/>
      <c r="Q25" s="311"/>
      <c r="R25" s="311"/>
      <c r="S25" s="311"/>
      <c r="T25" s="311"/>
      <c r="U25" s="311"/>
      <c r="V25" s="306" t="s">
        <v>57</v>
      </c>
      <c r="W25" s="307">
        <v>100</v>
      </c>
      <c r="Y25" s="312" t="s">
        <v>56</v>
      </c>
      <c r="Z25" s="307"/>
      <c r="AA25" s="307">
        <v>8.5</v>
      </c>
      <c r="AB25" s="307"/>
      <c r="AD25" s="307">
        <v>1995</v>
      </c>
      <c r="AE25" s="307">
        <v>10</v>
      </c>
    </row>
    <row r="26" spans="1:31" ht="15.6" customHeight="1" x14ac:dyDescent="0.25">
      <c r="A26" s="507" t="s">
        <v>35</v>
      </c>
      <c r="H26" s="311"/>
      <c r="I26" s="509"/>
      <c r="J26" s="509"/>
      <c r="K26" s="512"/>
      <c r="L26" s="311"/>
      <c r="M26" s="311"/>
      <c r="N26" s="311"/>
      <c r="O26" s="311"/>
      <c r="P26" s="311"/>
      <c r="Q26" s="311"/>
      <c r="R26" s="311"/>
      <c r="S26" s="311"/>
      <c r="T26" s="311"/>
      <c r="U26" s="311"/>
      <c r="V26" s="306" t="s">
        <v>55</v>
      </c>
      <c r="W26" s="307">
        <v>98</v>
      </c>
      <c r="Y26" s="312" t="s">
        <v>54</v>
      </c>
      <c r="Z26" s="307"/>
      <c r="AA26" s="307">
        <v>25</v>
      </c>
      <c r="AB26" s="307"/>
      <c r="AD26" s="307">
        <v>1996</v>
      </c>
      <c r="AE26" s="307">
        <v>10</v>
      </c>
    </row>
    <row r="27" spans="1:31" ht="15.6" customHeight="1" thickBot="1" x14ac:dyDescent="0.3">
      <c r="A27" s="513" t="s">
        <v>34</v>
      </c>
      <c r="H27" s="509"/>
      <c r="I27" s="509"/>
      <c r="J27" s="509"/>
      <c r="L27" s="311"/>
      <c r="M27" s="311"/>
      <c r="N27" s="311"/>
      <c r="O27" s="311"/>
      <c r="P27" s="311"/>
      <c r="Q27" s="311"/>
      <c r="R27" s="311"/>
      <c r="S27" s="311"/>
      <c r="T27" s="311"/>
      <c r="U27" s="311"/>
      <c r="V27" s="306" t="s">
        <v>53</v>
      </c>
      <c r="W27" s="307">
        <v>100</v>
      </c>
      <c r="Y27" s="12" t="s">
        <v>50</v>
      </c>
      <c r="AD27" s="307">
        <v>1997</v>
      </c>
      <c r="AE27" s="307">
        <v>10</v>
      </c>
    </row>
    <row r="28" spans="1:31" ht="19.5" thickBot="1" x14ac:dyDescent="0.3">
      <c r="A28" s="1008" t="s">
        <v>52</v>
      </c>
      <c r="B28" s="1009"/>
      <c r="C28" s="1009"/>
      <c r="D28" s="1009"/>
      <c r="E28" s="1009"/>
      <c r="F28" s="1009"/>
      <c r="G28" s="1009"/>
      <c r="H28" s="1009"/>
      <c r="I28" s="1009"/>
      <c r="J28" s="1010"/>
      <c r="L28" s="311" t="s">
        <v>51</v>
      </c>
      <c r="M28" s="311"/>
      <c r="N28" s="311"/>
      <c r="O28" s="311"/>
      <c r="P28" s="311"/>
      <c r="Q28" s="311"/>
      <c r="R28" s="311"/>
      <c r="S28" s="311"/>
      <c r="T28" s="311"/>
      <c r="U28" s="311"/>
      <c r="V28" s="12" t="s">
        <v>50</v>
      </c>
      <c r="AD28" s="307">
        <v>1999</v>
      </c>
      <c r="AE28" s="307">
        <v>10</v>
      </c>
    </row>
    <row r="29" spans="1:31" ht="16.7" customHeight="1" x14ac:dyDescent="0.25">
      <c r="A29" s="981" t="s">
        <v>49</v>
      </c>
      <c r="B29" s="982"/>
      <c r="C29" s="982"/>
      <c r="D29" s="982"/>
      <c r="E29" s="982"/>
      <c r="F29" s="982"/>
      <c r="G29" s="982"/>
      <c r="H29" s="979" t="s">
        <v>687</v>
      </c>
      <c r="I29" s="979"/>
      <c r="J29" s="980"/>
      <c r="L29" s="463" t="s">
        <v>1025</v>
      </c>
      <c r="M29" s="324" t="s">
        <v>48</v>
      </c>
      <c r="N29" s="311"/>
      <c r="O29" s="311"/>
      <c r="P29" s="311"/>
      <c r="Q29" s="311"/>
      <c r="R29" s="311"/>
      <c r="S29" s="311"/>
      <c r="T29" s="311"/>
      <c r="U29" s="311"/>
      <c r="AD29" s="307">
        <v>2000</v>
      </c>
      <c r="AE29" s="307">
        <v>12</v>
      </c>
    </row>
    <row r="30" spans="1:31" ht="16.5" customHeight="1" x14ac:dyDescent="0.25">
      <c r="A30" s="963" t="s">
        <v>47</v>
      </c>
      <c r="B30" s="964"/>
      <c r="C30" s="964"/>
      <c r="D30" s="964"/>
      <c r="E30" s="964"/>
      <c r="F30" s="964"/>
      <c r="G30" s="964"/>
      <c r="H30" s="965" t="s">
        <v>689</v>
      </c>
      <c r="I30" s="965"/>
      <c r="J30" s="966"/>
      <c r="L30" s="463" t="s">
        <v>1025</v>
      </c>
      <c r="M30" s="324" t="s">
        <v>1083</v>
      </c>
      <c r="N30" s="311"/>
      <c r="O30" s="311"/>
      <c r="P30" s="311"/>
      <c r="Q30" s="311"/>
      <c r="R30" s="311"/>
      <c r="S30" s="311"/>
      <c r="T30" s="311"/>
      <c r="U30" s="311"/>
      <c r="AD30" s="307">
        <v>2001</v>
      </c>
      <c r="AE30" s="307">
        <v>12</v>
      </c>
    </row>
    <row r="31" spans="1:31" ht="15.75" x14ac:dyDescent="0.25">
      <c r="A31" s="1019" t="s">
        <v>45</v>
      </c>
      <c r="B31" s="1020"/>
      <c r="C31" s="1020"/>
      <c r="D31" s="1020"/>
      <c r="E31" s="1020"/>
      <c r="F31" s="1020"/>
      <c r="G31" s="1020"/>
      <c r="H31" s="991"/>
      <c r="I31" s="991"/>
      <c r="J31" s="1021"/>
      <c r="L31" s="463" t="s">
        <v>1025</v>
      </c>
      <c r="M31" s="324" t="s">
        <v>44</v>
      </c>
      <c r="N31" s="311"/>
      <c r="O31" s="311"/>
      <c r="P31" s="311"/>
      <c r="Q31" s="311"/>
      <c r="R31" s="311"/>
      <c r="S31" s="311"/>
      <c r="T31" s="311"/>
      <c r="U31" s="311"/>
      <c r="AB31" s="12"/>
      <c r="AD31" s="307">
        <v>2002</v>
      </c>
      <c r="AE31" s="307">
        <v>12</v>
      </c>
    </row>
    <row r="32" spans="1:31" s="427" customFormat="1" ht="0.6" customHeight="1" x14ac:dyDescent="0.25">
      <c r="A32" s="430" t="b">
        <f>IF(H29="DOE",TRUE,FALSE)</f>
        <v>0</v>
      </c>
      <c r="B32" s="431" t="b">
        <f>IF(H29="LIHEAP",TRUE,FALSE)</f>
        <v>0</v>
      </c>
      <c r="C32" s="431" t="b">
        <f>IF(H29="DOE &amp; LIHEAP",TRUE,FALSE)</f>
        <v>0</v>
      </c>
      <c r="D32" s="431" t="b">
        <f>IF(H30="Split System AC",TRUE,FALSE)</f>
        <v>0</v>
      </c>
      <c r="E32" s="431" t="b">
        <f>IF(H30="Heat Pump", TRUE,FALSE)</f>
        <v>0</v>
      </c>
      <c r="F32" s="431" t="b">
        <f>IF(H30="Evaporative Cooler",TRUE,FALSE)</f>
        <v>0</v>
      </c>
      <c r="G32" s="432" t="str">
        <f>IF(AND(D32=FALSE,E32=FALSE,F32=FALSE),"",IF(AND(D32=TRUE,H31&gt;1,H33&gt;1),H33,IF(AND(D32=TRUE,H33&lt;1,H31&gt;=1980),VLOOKUP(H31,AD3:AE56,2),IF(AND(E32=TRUE,H31&gt;1,H33&gt;1),H33,IF(AND(E32=TRUE,H33&lt;1,H31&gt;=1),VLOOKUP(H31,AD3:AE56,2),IF(AND(F32=TRUE,H33&gt;1,H31&gt;=1),25,IF(AND(F32=TRUE,H33&lt;1,H31&gt;=1),25,"")))))))</f>
        <v/>
      </c>
      <c r="J32" s="514"/>
      <c r="L32" s="469"/>
      <c r="M32" s="469"/>
      <c r="N32" s="469"/>
      <c r="O32" s="469"/>
      <c r="P32" s="469"/>
      <c r="Q32" s="469"/>
      <c r="R32" s="469"/>
      <c r="S32" s="469"/>
      <c r="T32" s="469"/>
      <c r="U32" s="469"/>
      <c r="W32" s="488"/>
      <c r="X32" s="488"/>
      <c r="Y32" s="488"/>
      <c r="Z32" s="488"/>
      <c r="AA32" s="488"/>
      <c r="AC32" s="488"/>
    </row>
    <row r="33" spans="1:31" ht="16.5" customHeight="1" x14ac:dyDescent="0.25">
      <c r="A33" s="985" t="s">
        <v>1026</v>
      </c>
      <c r="B33" s="986"/>
      <c r="C33" s="986"/>
      <c r="D33" s="986"/>
      <c r="E33" s="986"/>
      <c r="F33" s="986"/>
      <c r="G33" s="986"/>
      <c r="H33" s="325"/>
      <c r="I33" s="515" t="str">
        <f>I34</f>
        <v/>
      </c>
      <c r="J33" s="516" t="str">
        <f>IF(OR(H30="Split System AC",H30="Heat Pump",H30="Evaporative Cooler"),"SEER","")</f>
        <v/>
      </c>
      <c r="L33" s="517" t="s">
        <v>1025</v>
      </c>
      <c r="M33" s="311" t="s">
        <v>43</v>
      </c>
      <c r="N33" s="311"/>
      <c r="O33" s="311"/>
      <c r="P33" s="311"/>
      <c r="Q33" s="311"/>
      <c r="R33" s="311"/>
      <c r="S33" s="311"/>
      <c r="T33" s="311"/>
      <c r="U33" s="311"/>
      <c r="AD33" s="307">
        <v>2003</v>
      </c>
      <c r="AE33" s="307">
        <v>12</v>
      </c>
    </row>
    <row r="34" spans="1:31" s="427" customFormat="1" ht="0.6" customHeight="1" x14ac:dyDescent="0.25">
      <c r="A34" s="518"/>
      <c r="B34" s="519"/>
      <c r="C34" s="519"/>
      <c r="D34" s="519"/>
      <c r="E34" s="519"/>
      <c r="F34" s="519"/>
      <c r="G34" s="520"/>
      <c r="I34" s="476" t="str">
        <f>IF(AND(H30="Split System AC",H33&gt;8),H33,IF(AND(H30="Split System AC",H33&lt;8),VLOOKUP(H31,AD3:AE62,2,),IF(AND(H30="Heat Pump",H33&gt;8),H33,IF(AND(H30="Heat Pump",H33&lt;8),VLOOKUP(H31,AD3:AE62,2,),IF(AND(H30="Evaporative Cooler",H31&gt;1980),25,"")))))</f>
        <v/>
      </c>
      <c r="J34" s="514"/>
      <c r="L34" s="469"/>
      <c r="M34" s="469"/>
      <c r="N34" s="469"/>
      <c r="O34" s="469"/>
      <c r="P34" s="469"/>
      <c r="Q34" s="469"/>
      <c r="R34" s="469"/>
      <c r="S34" s="469"/>
      <c r="T34" s="469"/>
      <c r="U34" s="469"/>
      <c r="W34" s="488"/>
      <c r="X34" s="488"/>
      <c r="Y34" s="488"/>
      <c r="Z34" s="488"/>
      <c r="AA34" s="488"/>
      <c r="AB34" s="488"/>
      <c r="AC34" s="488"/>
    </row>
    <row r="35" spans="1:31" s="427" customFormat="1" ht="16.5" customHeight="1" x14ac:dyDescent="0.25">
      <c r="A35" s="1022" t="s">
        <v>1027</v>
      </c>
      <c r="B35" s="1023"/>
      <c r="C35" s="1023"/>
      <c r="D35" s="1023"/>
      <c r="E35" s="1023"/>
      <c r="F35" s="1023"/>
      <c r="G35" s="1023"/>
      <c r="H35" s="521"/>
      <c r="I35" s="522" t="e">
        <f>(IF(AND(H30="Split System AC",H33&gt;8),H33,IF(AND(H30="Split System AC",H33&lt;8),VLOOKUP(H31,AD3:AE62,2,),IF(AND(H30="Heat Pump",H33&gt;8),H33,IF(AND(H30="Heat Pump",H33&lt;8),VLOOKUP(H31,AD3:AE62,2,),IF(AND(H30="Evaporative Cooler",H31&gt;1980),25,""))))))/1.05</f>
        <v>#VALUE!</v>
      </c>
      <c r="J35" s="523" t="s">
        <v>1028</v>
      </c>
      <c r="L35" s="463" t="s">
        <v>1025</v>
      </c>
      <c r="M35" s="311" t="s">
        <v>1029</v>
      </c>
      <c r="N35" s="469"/>
      <c r="O35" s="469"/>
      <c r="P35" s="469"/>
      <c r="Q35" s="469"/>
      <c r="R35" s="469"/>
      <c r="S35" s="469"/>
      <c r="T35" s="469"/>
      <c r="U35" s="469"/>
      <c r="W35" s="488"/>
      <c r="X35" s="488"/>
      <c r="Y35" s="488"/>
      <c r="Z35" s="488"/>
      <c r="AA35" s="488"/>
      <c r="AB35" s="488"/>
      <c r="AC35" s="488"/>
    </row>
    <row r="36" spans="1:31" ht="15.6" customHeight="1" x14ac:dyDescent="0.25">
      <c r="A36" s="985" t="s">
        <v>42</v>
      </c>
      <c r="B36" s="986"/>
      <c r="C36" s="986"/>
      <c r="D36" s="986"/>
      <c r="E36" s="986"/>
      <c r="F36" s="986"/>
      <c r="G36" s="986"/>
      <c r="H36" s="965" t="s">
        <v>277</v>
      </c>
      <c r="I36" s="965"/>
      <c r="J36" s="966"/>
      <c r="L36" s="517" t="s">
        <v>1025</v>
      </c>
      <c r="M36" s="311" t="s">
        <v>41</v>
      </c>
      <c r="N36" s="311"/>
      <c r="O36" s="311"/>
      <c r="P36" s="311"/>
      <c r="Q36" s="311"/>
      <c r="R36" s="311"/>
      <c r="S36" s="311"/>
      <c r="T36" s="311"/>
      <c r="U36" s="311"/>
      <c r="AD36" s="307">
        <v>2004</v>
      </c>
      <c r="AE36" s="307">
        <v>12</v>
      </c>
    </row>
    <row r="37" spans="1:31" s="427" customFormat="1" ht="0.95" hidden="1" customHeight="1" x14ac:dyDescent="0.25">
      <c r="A37" s="524" t="str">
        <f>IF(AND(A32=TRUE,H30="Split System AC",H36="Annual Professional Maintenance"),0.01,IF(AND(A32=TRUE,H30="Split System AC",H36="Seldom or Never Maintained"),"DOE Does Not Allow this Selection",IF(AND(A32=TRUE,H30="Heat Pump",H36="Annual Professional Maintenance"),0.01,IF(AND(A32=TRUE,H30="Heat Pump",H36="Seldom or Never Maintained"),"DOE Does Not Allow this Selection",IF(AND(A32=TRUE,H30="Evaporative Cooler",H36="Annual Professional Maintenance"),"Degradation Not Allowed",IF(AND(A32=TRUE,H30="Evaporative Cooler",H36="Seldom or Never Maintained"),"DOE Does Not Allow this Selection",""))))))</f>
        <v/>
      </c>
      <c r="B37" s="525" t="str">
        <f>IF(AND(B32=TRUE,H30="Split System AC",H36="Annual Professional Maintenance"),0.01,IF(AND(B32=TRUE,H30="Split System AC",H36="Seldom or Never Maintained"),0.03,IF(AND(B32=TRUE,H30="Heat Pump",H36="Annual Professional Maintenance"),0.01,IF(AND(B32=TRUE,H30="Heat Pump",H36="Seldom or Never Maintained"),0.03,IF(AND(B32=TRUE,H30="Evaporative Cooler",H36="Annual Professional Maintenance"),"Degradation Not Allowed",IF(AND(B32=TRUE,H30="Evaporative Cooler",H36="Seldom or Never Maintained"),"Degradation Not Allowed",""))))))</f>
        <v/>
      </c>
      <c r="C37" t="str">
        <f>IF(AND(C32=TRUE,H30="Split System AC",H36="Annual Professional Maintenance"),0.01,IF(AND(C32=TRUE,H30="Split System AC",H36="Seldom or Never Maintained"),"DOE Does Not Allow this Selection",IF(AND(C32=TRUE,H30="Heat Pump",H36="Annual Professional Maintenance"),0.01,IF(AND(C32=TRUE,H30="Heat Pump",H36="Seldom or Never Maintained")," DOE Does Not Allow this Selection ",IF(AND(C32=TRUE,H30="Evaporative Cooler",H36="Annual Professional Maintenance"),"Degradation Not Allowed",IF(AND(C32=TRUE,H30="Evaporative Cooler",H36="Seldom or Never Maintained"),"DOE Does Not Allow this Selection",""))))))</f>
        <v/>
      </c>
      <c r="D37" s="519"/>
      <c r="E37" s="519"/>
      <c r="F37" s="519"/>
      <c r="G37" s="519"/>
      <c r="H37" s="427" t="str">
        <f>IF(A32=TRUE,A37,IF(B32=TRUE,B37,IF(C32=TRUE,C37,"")))</f>
        <v/>
      </c>
      <c r="I37" s="429"/>
      <c r="J37" s="514"/>
      <c r="L37" s="526"/>
      <c r="M37" s="469"/>
      <c r="N37" s="469"/>
      <c r="O37" s="469"/>
      <c r="P37" s="469"/>
      <c r="Q37" s="469"/>
      <c r="R37" s="469"/>
      <c r="S37" s="469"/>
      <c r="T37" s="469"/>
      <c r="U37" s="469"/>
      <c r="W37" s="488"/>
      <c r="X37" s="488"/>
      <c r="Y37" s="488"/>
      <c r="Z37" s="488"/>
      <c r="AA37" s="488"/>
      <c r="AB37" s="488"/>
      <c r="AC37" s="488"/>
      <c r="AD37" s="527"/>
      <c r="AE37" s="527"/>
    </row>
    <row r="38" spans="1:31" ht="14.1" customHeight="1" x14ac:dyDescent="0.25">
      <c r="A38" s="985" t="s">
        <v>40</v>
      </c>
      <c r="B38" s="986"/>
      <c r="C38" s="986"/>
      <c r="D38" s="986"/>
      <c r="E38" s="986"/>
      <c r="F38" s="986"/>
      <c r="G38" s="986"/>
      <c r="H38" s="1011" t="str">
        <f>H37</f>
        <v/>
      </c>
      <c r="I38" s="1012"/>
      <c r="J38" s="1013"/>
      <c r="L38" s="517" t="s">
        <v>1025</v>
      </c>
      <c r="M38" s="311" t="s">
        <v>39</v>
      </c>
      <c r="N38" s="311"/>
      <c r="O38" s="311"/>
      <c r="P38" s="311"/>
      <c r="Q38" s="311"/>
      <c r="R38" s="311"/>
      <c r="S38" s="311"/>
      <c r="T38" s="311"/>
      <c r="U38" s="311"/>
      <c r="AD38" s="307">
        <v>2005</v>
      </c>
      <c r="AE38" s="307">
        <v>12</v>
      </c>
    </row>
    <row r="39" spans="1:31" s="427" customFormat="1" ht="0.6" hidden="1" customHeight="1" x14ac:dyDescent="0.25">
      <c r="A39" s="528">
        <f>J3-H31</f>
        <v>0</v>
      </c>
      <c r="B39" s="529" t="str">
        <f>IF(AND(A32=TRUE,H30="Split System AC",H36="Annual Professional Maintenance"),ROUND(I33*(1-0.01)^A39,1),IF(AND(A32=TRUE,H30="Split System AC",H36="Seldom or Never Maintained"),"DOE Does Not Allow Equipment Maintenance Selection",IF(AND(A32=TRUE,H30="Heat Pump",H36="Annual Professional Maintenance"),ROUND(I33*(1-0.01)^A39,1),IF(AND(A32=TRUE,H30="Heat Pump",H36="Seldom or Never Maintained"),"DOE Does Not Allow Equipment Maintenance Selection",IF(AND(A32=TRUE,H30="Evaporative Cooler",H36="Annual Professional Maintenance"),"Degradation Not Allowed",IF(AND(A32=TRUE,H30="Evaporative Cooler",H36="Seldom or Never Maintained"),"DOE Does Not Allow Equipment Maintenance Selection",""))))))</f>
        <v/>
      </c>
      <c r="C39" s="530" t="str">
        <f>IF(AND(B32=TRUE,H30="Split System AC",H36="Annual Professional Maintenance"),ROUND(I33*(1-0.01)^A39,1),IF(AND(B32=TRUE,H30="Split System AC",H36="Seldom or Never Maintained"),ROUND(I33*(1-0.02)^A39,1),IF(AND(B32=TRUE,H30="Heat Pump",H36="Annual Professional Maintenance"),ROUND(I33*(1-0.01)^A39,1),IF(AND(B32=TRUE,H30="Heat Pump",H36="Seldom or Never Maintained"),ROUND(I33*(1-0.02)^A39,1),IF(AND(B32=TRUE,H30="Evaporative Cooler",H36="Annual Professional Maintenance"),"Degradation Not Allowed",IF(AND(B32=TRUE,H30="Evaporative Cooler",H36="Seldom or Never Maintained"),"Degradation Not Allowed",""))))))</f>
        <v/>
      </c>
      <c r="D39" s="531" t="str">
        <f>IF(AND(C32=TRUE,H30="Split System AC",H36="Annual Professional Maintenance"),ROUND(I33*(1-C37)^A39,1),IF(AND(C32=TRUE,H30="Split System AC",H36="Seldom or Never Maintained"),"DOE Does Not Allow Equipment Maintenance Selection",IF(AND(C32=TRUE,H30="Heat Pump",H36="Annual Professional Maintenance"),ROUND(I33*(1-C37)^A39,1),IF(AND(C32=TRUE,H30="Heat Pump",H36="Seldom or Never Maintained"),"DOE Does Not Allow Equipment Maintenance Selection",IF(AND(C32=TRUE,H30="Evaporative Cooler",H36="Annual Professional Maintenance"),"Degradation Not Allowed",IF(AND(C32=TRUE,H30="Evaporative Cooler",H36="Seldom or Never Maintained"),"DOE Does Not Allow Equipment Maintenance Selection",""))))))</f>
        <v/>
      </c>
      <c r="E39" s="525"/>
      <c r="G39" s="532" t="b">
        <f>IF(C4&gt;1,CONCATENATE(B39,C39,D39,""))</f>
        <v>0</v>
      </c>
      <c r="H39" s="427" t="str">
        <f>IF(OR(G39="DOE Does Not Allow Equipment Maintenance Selection",G39="Degradation Not Allowed"),""," SEER")</f>
        <v xml:space="preserve"> SEER</v>
      </c>
      <c r="J39" s="514"/>
      <c r="L39" s="469"/>
      <c r="M39" s="469"/>
      <c r="N39" s="469"/>
      <c r="O39" s="469"/>
      <c r="P39" s="469"/>
      <c r="Q39" s="469"/>
      <c r="R39" s="469"/>
      <c r="S39" s="469"/>
      <c r="T39" s="469"/>
      <c r="U39" s="469"/>
      <c r="W39" s="488"/>
      <c r="X39" s="488"/>
      <c r="Y39" s="488"/>
      <c r="Z39" s="488"/>
      <c r="AA39" s="488"/>
      <c r="AB39" s="488"/>
      <c r="AC39" s="488"/>
    </row>
    <row r="40" spans="1:31" s="427" customFormat="1" ht="15.75" hidden="1" x14ac:dyDescent="0.25">
      <c r="A40" s="528">
        <f>J3-H31</f>
        <v>0</v>
      </c>
      <c r="B40" s="529" t="str">
        <f>IF(AND(A32=TRUE,H30="Split System AC",H36="Annual Professional Maintenance"),ROUND(I33*(1-0.01)^A39,1),IF(AND(A32=TRUE,H30="Split System AC",H36="Seldom or Never Maintained"),"DOE Does Not Allow Equipment Maintenance Selection",IF(AND(A32=TRUE,H30="Heat Pump",H36="Annual Professional Maintenance"),ROUND(I33*(1-0.01)^A39,1),IF(AND(A32=TRUE,H30="Heat Pump",H36="Seldom or Never Maintained"),"DOE Does Not Allow Equipment Maintenance Selection",IF(AND(A32=TRUE,H30="Evaporative Cooler",H36="Annual Professional Maintenance"),"Degradation Not Allowed",IF(AND(A32=TRUE,H30="Evaporative Cooler",H36="Seldom or Never Maintained"),"DOE Does Not Allow Equipment Maintenance Selection",""))))))</f>
        <v/>
      </c>
      <c r="C40" s="530" t="str">
        <f>IF(AND(B32=TRUE,H30="Split System AC",H36="Annual Professional Maintenance"),ROUND(ROUND(I33*(1-0.01)^A39,1)/1.05,1),IF(AND(B32=TRUE,H30="Split System AC",H36="Seldom or Never Maintained"),ROUND(ROUND(I33*(1-0.02)^A39,1)/1.05,1),IF(AND(B32=TRUE,H30="Heat Pump",H36="Annual Professional Maintenance"),ROUND(ROUND(I33*(1-0.01)^A39,1)/1.05,1),IF(AND(B32=TRUE,H30="Heat Pump",H36="Seldom or Never Maintained"),ROUND(ROUND(I33*(1-0.02)^A39,1)/1.05,1),IF(AND(B32=TRUE,H30="Evaporative Cooler",H36="Annual Professional Maintenance"),"Degradation Not Allowed",IF(AND(B32=TRUE,H30="Evaporative Cooler",H36="Seldom or Never Maintained"),"Degradation Not Allowed",""))))))</f>
        <v/>
      </c>
      <c r="D40" s="531" t="str">
        <f>IF(AND(C33=TRUE,H31="Split System AC",H37="Annual Professional Maintenance"),ROUND(I34*(1-C38)^A40,1),IF(AND(C33=TRUE,H31="Split System AC",H37="Seldom or Never Maintained"),"DOE Does Not Allow Equipment Maintenance Selection",IF(AND(C33=TRUE,H31="Heat Pump",H37="Annual Professional Maintenance"),ROUND(I34*(1-C38)^A40,1),IF(AND(C33=TRUE,H31="Heat Pump",H37="Seldom or Never Maintained"),"DOE Does Not Allow Equipment Maintenance Selection",IF(AND(C33=TRUE,H31="Evaporative Cooler",H37="Annual Professional Maintenance"),"Degradation Not Allowed",IF(AND(C33=TRUE,H31="Evaporative Cooler",H37="Seldom or Never Maintained"),"DOE Does Not Allow Equipment Maintenance Selection",""))))))</f>
        <v/>
      </c>
      <c r="E40" s="525"/>
      <c r="G40" s="532" t="b">
        <f>IF(C4&gt;1,CONCATENATE(B40,C40,D40,""))</f>
        <v>0</v>
      </c>
      <c r="H40" s="427" t="str">
        <f>IF(OR(G40="DOE Does Not Allow Equipment Maintenance Selection",G40="Degradation Not Allowed"),""," SEER2")</f>
        <v xml:space="preserve"> SEER2</v>
      </c>
      <c r="J40" s="514"/>
      <c r="L40" s="469"/>
      <c r="M40" s="469"/>
      <c r="N40" s="469"/>
      <c r="O40" s="469"/>
      <c r="P40" s="469"/>
      <c r="Q40" s="469"/>
      <c r="R40" s="469"/>
      <c r="S40" s="469"/>
      <c r="T40" s="469"/>
      <c r="U40" s="469"/>
      <c r="W40" s="488"/>
      <c r="X40" s="488"/>
      <c r="Y40" s="488"/>
      <c r="Z40" s="488"/>
      <c r="AA40" s="488"/>
      <c r="AB40" s="488"/>
      <c r="AC40" s="488"/>
    </row>
    <row r="41" spans="1:31" ht="16.5" customHeight="1" x14ac:dyDescent="0.25">
      <c r="A41" s="614" t="s">
        <v>1030</v>
      </c>
      <c r="B41" s="615"/>
      <c r="C41" s="615"/>
      <c r="D41" s="615"/>
      <c r="E41" s="615"/>
      <c r="F41" s="615"/>
      <c r="G41" s="615"/>
      <c r="H41" s="1014" t="str">
        <f>IF(H31&gt;1980,CONCATENATE(G39,H39),"")</f>
        <v/>
      </c>
      <c r="I41" s="1014"/>
      <c r="J41" s="1015"/>
      <c r="L41" s="517" t="s">
        <v>1025</v>
      </c>
      <c r="M41" s="311" t="s">
        <v>1084</v>
      </c>
      <c r="N41" s="311"/>
      <c r="O41" s="311"/>
      <c r="P41" s="311"/>
      <c r="Q41" s="311"/>
      <c r="R41" s="311"/>
      <c r="S41" s="311"/>
      <c r="T41" s="311"/>
      <c r="U41" s="311"/>
      <c r="AD41" s="307">
        <v>2006</v>
      </c>
      <c r="AE41" s="307">
        <v>12</v>
      </c>
    </row>
    <row r="42" spans="1:31" ht="16.5" customHeight="1" thickBot="1" x14ac:dyDescent="0.3">
      <c r="A42" s="616" t="s">
        <v>1031</v>
      </c>
      <c r="B42" s="617"/>
      <c r="C42" s="618" t="s">
        <v>1053</v>
      </c>
      <c r="D42" s="618"/>
      <c r="E42" s="617"/>
      <c r="F42" s="617"/>
      <c r="G42" s="619"/>
      <c r="H42" s="1016" t="str">
        <f>IF(H31&gt;1980,CONCATENATE(G40,H40),"")</f>
        <v/>
      </c>
      <c r="I42" s="1017"/>
      <c r="J42" s="1018"/>
      <c r="L42" s="517" t="s">
        <v>1025</v>
      </c>
      <c r="M42" s="311" t="s">
        <v>1084</v>
      </c>
      <c r="N42" s="311"/>
      <c r="O42" s="311"/>
      <c r="P42" s="311"/>
      <c r="Q42" s="311"/>
      <c r="R42" s="311"/>
      <c r="S42" s="311"/>
      <c r="T42" s="311"/>
      <c r="U42" s="311"/>
      <c r="AD42" s="307">
        <v>2006</v>
      </c>
      <c r="AE42" s="307">
        <v>12</v>
      </c>
    </row>
    <row r="43" spans="1:31" ht="16.5" customHeight="1" x14ac:dyDescent="0.25">
      <c r="A43" s="533" t="s">
        <v>38</v>
      </c>
      <c r="H43" s="433" t="s">
        <v>34</v>
      </c>
      <c r="I43" s="534"/>
      <c r="J43" s="535"/>
      <c r="L43" s="517"/>
      <c r="M43" s="311"/>
      <c r="AD43" s="307">
        <v>2007</v>
      </c>
      <c r="AE43" s="307">
        <v>12</v>
      </c>
    </row>
    <row r="44" spans="1:31" ht="16.5" customHeight="1" x14ac:dyDescent="0.25">
      <c r="A44" s="533" t="s">
        <v>37</v>
      </c>
      <c r="H44" s="433" t="s">
        <v>1012</v>
      </c>
      <c r="I44"/>
      <c r="AD44" s="307">
        <v>2008</v>
      </c>
      <c r="AE44" s="307">
        <v>12</v>
      </c>
    </row>
    <row r="45" spans="1:31" ht="16.5" customHeight="1" x14ac:dyDescent="0.25">
      <c r="A45" s="533" t="s">
        <v>36</v>
      </c>
      <c r="H45"/>
      <c r="I45"/>
      <c r="AD45" s="307">
        <v>2009</v>
      </c>
      <c r="AE45" s="307">
        <v>14</v>
      </c>
    </row>
    <row r="46" spans="1:31" ht="16.5" customHeight="1" x14ac:dyDescent="0.25">
      <c r="A46" s="533" t="s">
        <v>35</v>
      </c>
      <c r="H46"/>
      <c r="I46"/>
      <c r="J46" s="326" t="s">
        <v>1032</v>
      </c>
      <c r="AD46" s="307">
        <v>2010</v>
      </c>
      <c r="AE46" s="307">
        <v>14</v>
      </c>
    </row>
    <row r="47" spans="1:31" ht="16.5" customHeight="1" x14ac:dyDescent="0.25">
      <c r="H47"/>
      <c r="I47"/>
      <c r="AD47" s="307">
        <v>2011</v>
      </c>
      <c r="AE47" s="307">
        <v>14</v>
      </c>
    </row>
    <row r="48" spans="1:31" ht="16.5" customHeight="1" x14ac:dyDescent="0.2">
      <c r="J48" s="326"/>
      <c r="AD48" s="307">
        <v>2012</v>
      </c>
      <c r="AE48" s="307">
        <v>14</v>
      </c>
    </row>
    <row r="49" spans="8:31" ht="16.5" customHeight="1" x14ac:dyDescent="0.2">
      <c r="H49" s="536"/>
      <c r="AD49" s="307">
        <v>2013</v>
      </c>
      <c r="AE49" s="307">
        <v>14</v>
      </c>
    </row>
    <row r="50" spans="8:31" ht="16.5" customHeight="1" x14ac:dyDescent="0.2">
      <c r="H50" s="536"/>
      <c r="AD50" s="307">
        <v>2014</v>
      </c>
      <c r="AE50" s="307">
        <v>14.5</v>
      </c>
    </row>
    <row r="51" spans="8:31" ht="16.5" customHeight="1" x14ac:dyDescent="0.25">
      <c r="H51"/>
      <c r="AD51" s="307">
        <v>2015</v>
      </c>
      <c r="AE51" s="307">
        <v>14.5</v>
      </c>
    </row>
    <row r="52" spans="8:31" ht="16.5" customHeight="1" x14ac:dyDescent="0.2">
      <c r="AD52" s="307">
        <v>2016</v>
      </c>
      <c r="AE52" s="307">
        <v>15</v>
      </c>
    </row>
    <row r="53" spans="8:31" ht="16.5" customHeight="1" x14ac:dyDescent="0.25">
      <c r="I53"/>
      <c r="J53" s="327"/>
      <c r="AD53" s="307">
        <v>2017</v>
      </c>
      <c r="AE53" s="307">
        <v>15</v>
      </c>
    </row>
    <row r="54" spans="8:31" ht="16.5" customHeight="1" x14ac:dyDescent="0.2">
      <c r="AD54" s="307">
        <v>2018</v>
      </c>
      <c r="AE54" s="307">
        <v>15</v>
      </c>
    </row>
    <row r="55" spans="8:31" ht="16.5" customHeight="1" x14ac:dyDescent="0.2">
      <c r="J55" s="328"/>
      <c r="AD55" s="307">
        <v>2019</v>
      </c>
      <c r="AE55" s="307">
        <v>15</v>
      </c>
    </row>
    <row r="56" spans="8:31" ht="16.5" customHeight="1" x14ac:dyDescent="0.2">
      <c r="AD56" s="307">
        <v>2020</v>
      </c>
      <c r="AE56" s="307">
        <v>15</v>
      </c>
    </row>
    <row r="57" spans="8:31" ht="16.5" customHeight="1" x14ac:dyDescent="0.2">
      <c r="AD57" s="307">
        <v>2021</v>
      </c>
      <c r="AE57" s="307">
        <v>15</v>
      </c>
    </row>
    <row r="58" spans="8:31" ht="16.5" customHeight="1" x14ac:dyDescent="0.2">
      <c r="AD58" s="307">
        <v>2022</v>
      </c>
      <c r="AE58" s="307">
        <v>15</v>
      </c>
    </row>
    <row r="59" spans="8:31" ht="16.5" customHeight="1" x14ac:dyDescent="0.2">
      <c r="AD59" s="307">
        <v>2023</v>
      </c>
      <c r="AE59" s="307">
        <v>15.2</v>
      </c>
    </row>
    <row r="60" spans="8:31" ht="16.5" customHeight="1" x14ac:dyDescent="0.2">
      <c r="AD60" s="307">
        <v>2024</v>
      </c>
      <c r="AE60" s="307">
        <v>15.2</v>
      </c>
    </row>
    <row r="61" spans="8:31" ht="16.5" customHeight="1" x14ac:dyDescent="0.2">
      <c r="AD61" s="307">
        <v>2025</v>
      </c>
      <c r="AE61" s="307">
        <v>15.2</v>
      </c>
    </row>
    <row r="62" spans="8:31" ht="16.5" customHeight="1" x14ac:dyDescent="0.2">
      <c r="AD62" s="434">
        <v>2026</v>
      </c>
      <c r="AE62" s="434">
        <v>15.2</v>
      </c>
    </row>
  </sheetData>
  <sheetProtection selectLockedCells="1"/>
  <mergeCells count="44">
    <mergeCell ref="A38:G38"/>
    <mergeCell ref="H38:J38"/>
    <mergeCell ref="H41:J41"/>
    <mergeCell ref="H42:J42"/>
    <mergeCell ref="A31:G31"/>
    <mergeCell ref="H31:J31"/>
    <mergeCell ref="A33:G33"/>
    <mergeCell ref="A35:G35"/>
    <mergeCell ref="A36:G36"/>
    <mergeCell ref="H36:J36"/>
    <mergeCell ref="H22:J22"/>
    <mergeCell ref="A28:J28"/>
    <mergeCell ref="A29:G29"/>
    <mergeCell ref="H29:J29"/>
    <mergeCell ref="A30:G30"/>
    <mergeCell ref="H30:J30"/>
    <mergeCell ref="A20:G20"/>
    <mergeCell ref="H20:J20"/>
    <mergeCell ref="A9:G9"/>
    <mergeCell ref="H9:J9"/>
    <mergeCell ref="A12:G12"/>
    <mergeCell ref="I12:J12"/>
    <mergeCell ref="A14:G14"/>
    <mergeCell ref="H14:J14"/>
    <mergeCell ref="H15:J15"/>
    <mergeCell ref="A16:G16"/>
    <mergeCell ref="A18:G18"/>
    <mergeCell ref="H18:J18"/>
    <mergeCell ref="H19:J19"/>
    <mergeCell ref="A8:G8"/>
    <mergeCell ref="H8:J8"/>
    <mergeCell ref="A1:J1"/>
    <mergeCell ref="A2:J2"/>
    <mergeCell ref="A3:B3"/>
    <mergeCell ref="C3:G3"/>
    <mergeCell ref="H3:I3"/>
    <mergeCell ref="A4:B4"/>
    <mergeCell ref="C4:G4"/>
    <mergeCell ref="H4:J4"/>
    <mergeCell ref="A5:J5"/>
    <mergeCell ref="A6:G6"/>
    <mergeCell ref="H6:J6"/>
    <mergeCell ref="A7:G7"/>
    <mergeCell ref="H7:J7"/>
  </mergeCells>
  <dataValidations count="21">
    <dataValidation type="list" allowBlank="1" showInputMessage="1" showErrorMessage="1" promptTitle="Funding Source " prompt="The auditor must select the funding source that is being used to justify the replacement. Determine whether LIHEAP or DOE will ultimately pay for the replacement, and choose that source accordingly." sqref="H7:J7 H29:J29" xr:uid="{0F8A5A43-F183-4F44-AE6A-3CC333AC610F}">
      <formula1>"Select Funding Source, DOE, LIHEAP"</formula1>
    </dataValidation>
    <dataValidation type="list" allowBlank="1" showInputMessage="1" showErrorMessage="1" promptTitle="Furnace Location" prompt="Select location of existing furnace" sqref="H6:J6" xr:uid="{D0FC41BB-C6C6-46F3-AEF1-35FF09F131A6}">
      <formula1>"Select Furnace Location, Conditioned Space, Unconditioned Space"</formula1>
    </dataValidation>
    <dataValidation type="whole" allowBlank="1" showInputMessage="1" showErrorMessage="1" promptTitle="Current Calendar Year" prompt="Enter the current calendar year as of the date of the assessment." sqref="J3" xr:uid="{3B3F7852-79D8-4240-9BDC-31904334A68A}">
      <formula1>0</formula1>
      <formula2>2099</formula2>
    </dataValidation>
    <dataValidation type="list" allowBlank="1" showInputMessage="1" showErrorMessage="1" promptTitle="Furnace Type" prompt="Select furnace type" sqref="H8:J8" xr:uid="{72EC9761-2886-48B2-B752-F5F5721D87FC}">
      <formula1>"Select Furnace Type, Gas Furnace, Electric Resistance Furnace, Heat Pump"</formula1>
    </dataValidation>
    <dataValidation allowBlank="1" showInputMessage="1" showErrorMessage="1" promptTitle="Electric Resistance Heat" prompt="Base efficiency for electric resistance heating is considered 100% unless determined otherwise with documented detail test results." sqref="H14:I14" xr:uid="{95468FC3-0A3F-4063-8E73-5C6BE4559B00}"/>
    <dataValidation allowBlank="1" showInputMessage="1" showErrorMessage="1" promptTitle="Gas Unit" prompt="Enter the AFUE/efficiency as found on the combustion analyzer test results during the assessment." sqref="H12" xr:uid="{6649EFAC-8DBB-4CC6-88CD-C25A1EDCB7A2}"/>
    <dataValidation type="whole" allowBlank="1" showInputMessage="1" showErrorMessage="1" promptTitle="Manufactured Year" prompt="Enter the manufactured year as found on the plate of the existing unit. If the year cannot be determined, the age of this unit must be determined in another way; if age cannot be determined, this calculation is not applicable." sqref="H9:I9" xr:uid="{B22B3E49-279A-4312-93B5-E93D91647B0C}">
      <formula1>0</formula1>
      <formula2>2099</formula2>
    </dataValidation>
    <dataValidation type="list" allowBlank="1" showInputMessage="1" showErrorMessage="1" promptTitle="Equipment Maintenance" prompt="Through discussion with the client, select the appropriate maintenance done on the piece of equipment being evaluated." sqref="H18:I18" xr:uid="{1D2DB409-EF25-4D39-9D03-E93DF41753F8}">
      <formula1>"Select Appropriate Maintenance Level, Annual Professional Maintenance, Seldom or Never Maintained"</formula1>
    </dataValidation>
    <dataValidation type="list" allowBlank="1" showInputMessage="1" showErrorMessage="1" promptTitle="Cooling Equipment" prompt="Select central cooling equipment type" sqref="H30:J30" xr:uid="{91932E83-BE2A-40AF-AFD1-E816908295C8}">
      <formula1>"Select Cooling Equipment, Split System AC, Heat Pump, Evaporative Cooler"</formula1>
    </dataValidation>
    <dataValidation type="whole" allowBlank="1" showInputMessage="1" showErrorMessage="1" promptTitle="Manufactured Year" prompt="Enter the manufactured year as found on the plate of the existing unit. The manufactured year is either identified individually, or in the serial number (typically within first 4 digits). If age cannot be determined, this calculation is not applicable.._x000a_" sqref="H31:I31" xr:uid="{03B64FFF-5F96-4279-930E-537E1213A561}">
      <formula1>0</formula1>
      <formula2>2099</formula2>
    </dataValidation>
    <dataValidation allowBlank="1" showInputMessage="1" showErrorMessage="1" promptTitle="Degraded SEER/EER" prompt="This will auto-calculate the degraded SEER/EER of the existing unit. " sqref="H41:I42" xr:uid="{667FD6C0-4B02-4E1D-9FFF-DA5DDA1415C9}"/>
    <dataValidation allowBlank="1" showInputMessage="1" showErrorMessage="1" promptTitle="Existing SEER/EER" prompt="Enter the SEER or EER as found on the plate of the existing unit. If SEER/EER cannot be found on unit, refer to Table 3 to the right for approximate SEER/EER for unit._x000a_" sqref="I33" xr:uid="{A5419AB7-683B-4A52-AB8A-E6B76036ECB5}"/>
    <dataValidation allowBlank="1" showInputMessage="1" showErrorMessage="1" promptTitle="Heat Pump" prompt="Base efficiency for a heat pump is considered 100% unless determined otherwise with documented detail test results." sqref="I16:I17" xr:uid="{09FBD0CC-8422-46F7-849F-6C461E79015C}"/>
    <dataValidation type="list" allowBlank="1" showInputMessage="1" showErrorMessage="1" promptTitle="Equipment Maintenance" prompt="Through discussion with the client, select the appropriate maintenance done on the piece of equipment being evaluated." sqref="H36:J36" xr:uid="{560AD90E-86A8-4530-A6AA-779572AC79DB}">
      <formula1>"Select Equipment Maintenance Factor, Annual Professional Maintenance, Seldom or Never Maintained"</formula1>
    </dataValidation>
    <dataValidation allowBlank="1" showInputMessage="1" showErrorMessage="1" prompt="% decrease using amps" sqref="IV65480" xr:uid="{5CADC2F4-F5C3-4778-BED0-58DF8F6857C8}"/>
    <dataValidation allowBlank="1" showInputMessage="1" showErrorMessage="1" promptTitle="Replacement EER" prompt="Enter the EER found on the (Yellow) Energy Guide of the new replacement unit." sqref="IW65466" xr:uid="{CE0F9A78-229F-4B59-89CB-A009BE91D6C9}"/>
    <dataValidation allowBlank="1" showInputMessage="1" showErrorMessage="1" prompt="% EER increase using plate" sqref="IV65477" xr:uid="{F0F4C61B-B68F-4721-BE44-3630ED84D18B}"/>
    <dataValidation allowBlank="1" showInputMessage="1" showErrorMessage="1" promptTitle="Existing Volts" prompt="Enter the amount of volts based on the outlet.  110 volts are used by regular outlets.  220 volts are used by larger ACs." sqref="IT65472 H65473:I65473" xr:uid="{6452F36D-75D1-404D-8383-669A29C0DF91}"/>
    <dataValidation allowBlank="1" showInputMessage="1" showErrorMessage="1" promptTitle="Existing Amps" prompt="Enter the amps found on the plate.  If the amps cannot be found enter the amps reading using a comsuption meter or amp meter." sqref="IT65470 H65471:I65471" xr:uid="{E5F9D6EA-5B7E-4CC5-AB74-ECF3A26FB4B7}"/>
    <dataValidation allowBlank="1" showInputMessage="1" showErrorMessage="1" promptTitle="Existing BTUs" prompt="Enter the BTUs if it can be found on the unit.  If it cannot be found the assessor must estimate and take a photo of the unit.  Window units range from 5,000 to 24,000." sqref="IT65468 H65469:I65469" xr:uid="{77A5B57D-CABC-43F7-A1BB-68039DB2F155}"/>
    <dataValidation allowBlank="1" showInputMessage="1" showErrorMessage="1" promptTitle="Existing EER" prompt="Enter the EER as found on the plate of the existing unit.  If the EER cannot be found skip this entry and meter the unit._x000a_" sqref="IT65466 H65467:I65467" xr:uid="{515E8D18-FC30-41E9-B7E0-3DA9EAEA7FAB}"/>
  </dataValidations>
  <hyperlinks>
    <hyperlink ref="H43" r:id="rId1" xr:uid="{0F5100EF-9EA8-4A13-BB14-219DFCC10FC3}"/>
    <hyperlink ref="A27" r:id="rId2" xr:uid="{8C7FE6F9-23E8-44F9-B58D-165CAD4B03CF}"/>
    <hyperlink ref="A31" r:id="rId3" display="Building Intelligence Center" xr:uid="{94105028-E99E-41A3-B44E-B34858E72848}"/>
    <hyperlink ref="H44" r:id="rId4" xr:uid="{F3BE28A5-092D-4B4A-8156-7418014613C2}"/>
  </hyperlinks>
  <pageMargins left="0.7" right="0.7" top="0.25" bottom="0.25" header="0.3" footer="0.3"/>
  <pageSetup orientation="landscape"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0679-5D67-4A3F-BCE3-F7CA8A0B0486}">
  <dimension ref="A1:J63"/>
  <sheetViews>
    <sheetView showGridLines="0" zoomScaleNormal="100" workbookViewId="0">
      <selection activeCell="E5" sqref="E5"/>
    </sheetView>
  </sheetViews>
  <sheetFormatPr defaultRowHeight="12.75" x14ac:dyDescent="0.2"/>
  <cols>
    <col min="1" max="1" width="42.85546875" style="12" customWidth="1"/>
    <col min="2" max="2" width="19.85546875" style="12" customWidth="1"/>
    <col min="3" max="3" width="5.85546875" style="12" customWidth="1"/>
    <col min="4" max="4" width="19.85546875" style="12" customWidth="1"/>
    <col min="5" max="5" width="4.85546875" style="12" customWidth="1"/>
    <col min="6" max="249" width="8.85546875" style="12"/>
    <col min="250" max="250" width="32.85546875" style="12" customWidth="1"/>
    <col min="251" max="251" width="12.85546875" style="12" customWidth="1"/>
    <col min="252" max="252" width="9.140625" style="12" bestFit="1" customWidth="1"/>
    <col min="253" max="253" width="12.85546875" style="12" customWidth="1"/>
    <col min="254" max="254" width="17.140625" style="12" customWidth="1"/>
    <col min="255" max="255" width="2.140625" style="12" customWidth="1"/>
    <col min="256" max="256" width="8.85546875" style="12"/>
    <col min="257" max="257" width="42.85546875" style="12" customWidth="1"/>
    <col min="258" max="258" width="19.85546875" style="12" customWidth="1"/>
    <col min="259" max="259" width="5.85546875" style="12" customWidth="1"/>
    <col min="260" max="260" width="19.85546875" style="12" customWidth="1"/>
    <col min="261" max="261" width="4.85546875" style="12" customWidth="1"/>
    <col min="262" max="505" width="8.85546875" style="12"/>
    <col min="506" max="506" width="32.85546875" style="12" customWidth="1"/>
    <col min="507" max="507" width="12.85546875" style="12" customWidth="1"/>
    <col min="508" max="508" width="9.140625" style="12" bestFit="1" customWidth="1"/>
    <col min="509" max="509" width="12.85546875" style="12" customWidth="1"/>
    <col min="510" max="510" width="17.140625" style="12" customWidth="1"/>
    <col min="511" max="511" width="2.140625" style="12" customWidth="1"/>
    <col min="512" max="512" width="8.85546875" style="12"/>
    <col min="513" max="513" width="42.85546875" style="12" customWidth="1"/>
    <col min="514" max="514" width="19.85546875" style="12" customWidth="1"/>
    <col min="515" max="515" width="5.85546875" style="12" customWidth="1"/>
    <col min="516" max="516" width="19.85546875" style="12" customWidth="1"/>
    <col min="517" max="517" width="4.85546875" style="12" customWidth="1"/>
    <col min="518" max="761" width="8.85546875" style="12"/>
    <col min="762" max="762" width="32.85546875" style="12" customWidth="1"/>
    <col min="763" max="763" width="12.85546875" style="12" customWidth="1"/>
    <col min="764" max="764" width="9.140625" style="12" bestFit="1" customWidth="1"/>
    <col min="765" max="765" width="12.85546875" style="12" customWidth="1"/>
    <col min="766" max="766" width="17.140625" style="12" customWidth="1"/>
    <col min="767" max="767" width="2.140625" style="12" customWidth="1"/>
    <col min="768" max="768" width="8.85546875" style="12"/>
    <col min="769" max="769" width="42.85546875" style="12" customWidth="1"/>
    <col min="770" max="770" width="19.85546875" style="12" customWidth="1"/>
    <col min="771" max="771" width="5.85546875" style="12" customWidth="1"/>
    <col min="772" max="772" width="19.85546875" style="12" customWidth="1"/>
    <col min="773" max="773" width="4.85546875" style="12" customWidth="1"/>
    <col min="774" max="1017" width="8.85546875" style="12"/>
    <col min="1018" max="1018" width="32.85546875" style="12" customWidth="1"/>
    <col min="1019" max="1019" width="12.85546875" style="12" customWidth="1"/>
    <col min="1020" max="1020" width="9.140625" style="12" bestFit="1" customWidth="1"/>
    <col min="1021" max="1021" width="12.85546875" style="12" customWidth="1"/>
    <col min="1022" max="1022" width="17.140625" style="12" customWidth="1"/>
    <col min="1023" max="1023" width="2.140625" style="12" customWidth="1"/>
    <col min="1024" max="1024" width="8.85546875" style="12"/>
    <col min="1025" max="1025" width="42.85546875" style="12" customWidth="1"/>
    <col min="1026" max="1026" width="19.85546875" style="12" customWidth="1"/>
    <col min="1027" max="1027" width="5.85546875" style="12" customWidth="1"/>
    <col min="1028" max="1028" width="19.85546875" style="12" customWidth="1"/>
    <col min="1029" max="1029" width="4.85546875" style="12" customWidth="1"/>
    <col min="1030" max="1273" width="8.85546875" style="12"/>
    <col min="1274" max="1274" width="32.85546875" style="12" customWidth="1"/>
    <col min="1275" max="1275" width="12.85546875" style="12" customWidth="1"/>
    <col min="1276" max="1276" width="9.140625" style="12" bestFit="1" customWidth="1"/>
    <col min="1277" max="1277" width="12.85546875" style="12" customWidth="1"/>
    <col min="1278" max="1278" width="17.140625" style="12" customWidth="1"/>
    <col min="1279" max="1279" width="2.140625" style="12" customWidth="1"/>
    <col min="1280" max="1280" width="8.85546875" style="12"/>
    <col min="1281" max="1281" width="42.85546875" style="12" customWidth="1"/>
    <col min="1282" max="1282" width="19.85546875" style="12" customWidth="1"/>
    <col min="1283" max="1283" width="5.85546875" style="12" customWidth="1"/>
    <col min="1284" max="1284" width="19.85546875" style="12" customWidth="1"/>
    <col min="1285" max="1285" width="4.85546875" style="12" customWidth="1"/>
    <col min="1286" max="1529" width="8.85546875" style="12"/>
    <col min="1530" max="1530" width="32.85546875" style="12" customWidth="1"/>
    <col min="1531" max="1531" width="12.85546875" style="12" customWidth="1"/>
    <col min="1532" max="1532" width="9.140625" style="12" bestFit="1" customWidth="1"/>
    <col min="1533" max="1533" width="12.85546875" style="12" customWidth="1"/>
    <col min="1534" max="1534" width="17.140625" style="12" customWidth="1"/>
    <col min="1535" max="1535" width="2.140625" style="12" customWidth="1"/>
    <col min="1536" max="1536" width="8.85546875" style="12"/>
    <col min="1537" max="1537" width="42.85546875" style="12" customWidth="1"/>
    <col min="1538" max="1538" width="19.85546875" style="12" customWidth="1"/>
    <col min="1539" max="1539" width="5.85546875" style="12" customWidth="1"/>
    <col min="1540" max="1540" width="19.85546875" style="12" customWidth="1"/>
    <col min="1541" max="1541" width="4.85546875" style="12" customWidth="1"/>
    <col min="1542" max="1785" width="8.85546875" style="12"/>
    <col min="1786" max="1786" width="32.85546875" style="12" customWidth="1"/>
    <col min="1787" max="1787" width="12.85546875" style="12" customWidth="1"/>
    <col min="1788" max="1788" width="9.140625" style="12" bestFit="1" customWidth="1"/>
    <col min="1789" max="1789" width="12.85546875" style="12" customWidth="1"/>
    <col min="1790" max="1790" width="17.140625" style="12" customWidth="1"/>
    <col min="1791" max="1791" width="2.140625" style="12" customWidth="1"/>
    <col min="1792" max="1792" width="8.85546875" style="12"/>
    <col min="1793" max="1793" width="42.85546875" style="12" customWidth="1"/>
    <col min="1794" max="1794" width="19.85546875" style="12" customWidth="1"/>
    <col min="1795" max="1795" width="5.85546875" style="12" customWidth="1"/>
    <col min="1796" max="1796" width="19.85546875" style="12" customWidth="1"/>
    <col min="1797" max="1797" width="4.85546875" style="12" customWidth="1"/>
    <col min="1798" max="2041" width="8.85546875" style="12"/>
    <col min="2042" max="2042" width="32.85546875" style="12" customWidth="1"/>
    <col min="2043" max="2043" width="12.85546875" style="12" customWidth="1"/>
    <col min="2044" max="2044" width="9.140625" style="12" bestFit="1" customWidth="1"/>
    <col min="2045" max="2045" width="12.85546875" style="12" customWidth="1"/>
    <col min="2046" max="2046" width="17.140625" style="12" customWidth="1"/>
    <col min="2047" max="2047" width="2.140625" style="12" customWidth="1"/>
    <col min="2048" max="2048" width="8.85546875" style="12"/>
    <col min="2049" max="2049" width="42.85546875" style="12" customWidth="1"/>
    <col min="2050" max="2050" width="19.85546875" style="12" customWidth="1"/>
    <col min="2051" max="2051" width="5.85546875" style="12" customWidth="1"/>
    <col min="2052" max="2052" width="19.85546875" style="12" customWidth="1"/>
    <col min="2053" max="2053" width="4.85546875" style="12" customWidth="1"/>
    <col min="2054" max="2297" width="8.85546875" style="12"/>
    <col min="2298" max="2298" width="32.85546875" style="12" customWidth="1"/>
    <col min="2299" max="2299" width="12.85546875" style="12" customWidth="1"/>
    <col min="2300" max="2300" width="9.140625" style="12" bestFit="1" customWidth="1"/>
    <col min="2301" max="2301" width="12.85546875" style="12" customWidth="1"/>
    <col min="2302" max="2302" width="17.140625" style="12" customWidth="1"/>
    <col min="2303" max="2303" width="2.140625" style="12" customWidth="1"/>
    <col min="2304" max="2304" width="8.85546875" style="12"/>
    <col min="2305" max="2305" width="42.85546875" style="12" customWidth="1"/>
    <col min="2306" max="2306" width="19.85546875" style="12" customWidth="1"/>
    <col min="2307" max="2307" width="5.85546875" style="12" customWidth="1"/>
    <col min="2308" max="2308" width="19.85546875" style="12" customWidth="1"/>
    <col min="2309" max="2309" width="4.85546875" style="12" customWidth="1"/>
    <col min="2310" max="2553" width="8.85546875" style="12"/>
    <col min="2554" max="2554" width="32.85546875" style="12" customWidth="1"/>
    <col min="2555" max="2555" width="12.85546875" style="12" customWidth="1"/>
    <col min="2556" max="2556" width="9.140625" style="12" bestFit="1" customWidth="1"/>
    <col min="2557" max="2557" width="12.85546875" style="12" customWidth="1"/>
    <col min="2558" max="2558" width="17.140625" style="12" customWidth="1"/>
    <col min="2559" max="2559" width="2.140625" style="12" customWidth="1"/>
    <col min="2560" max="2560" width="8.85546875" style="12"/>
    <col min="2561" max="2561" width="42.85546875" style="12" customWidth="1"/>
    <col min="2562" max="2562" width="19.85546875" style="12" customWidth="1"/>
    <col min="2563" max="2563" width="5.85546875" style="12" customWidth="1"/>
    <col min="2564" max="2564" width="19.85546875" style="12" customWidth="1"/>
    <col min="2565" max="2565" width="4.85546875" style="12" customWidth="1"/>
    <col min="2566" max="2809" width="8.85546875" style="12"/>
    <col min="2810" max="2810" width="32.85546875" style="12" customWidth="1"/>
    <col min="2811" max="2811" width="12.85546875" style="12" customWidth="1"/>
    <col min="2812" max="2812" width="9.140625" style="12" bestFit="1" customWidth="1"/>
    <col min="2813" max="2813" width="12.85546875" style="12" customWidth="1"/>
    <col min="2814" max="2814" width="17.140625" style="12" customWidth="1"/>
    <col min="2815" max="2815" width="2.140625" style="12" customWidth="1"/>
    <col min="2816" max="2816" width="8.85546875" style="12"/>
    <col min="2817" max="2817" width="42.85546875" style="12" customWidth="1"/>
    <col min="2818" max="2818" width="19.85546875" style="12" customWidth="1"/>
    <col min="2819" max="2819" width="5.85546875" style="12" customWidth="1"/>
    <col min="2820" max="2820" width="19.85546875" style="12" customWidth="1"/>
    <col min="2821" max="2821" width="4.85546875" style="12" customWidth="1"/>
    <col min="2822" max="3065" width="8.85546875" style="12"/>
    <col min="3066" max="3066" width="32.85546875" style="12" customWidth="1"/>
    <col min="3067" max="3067" width="12.85546875" style="12" customWidth="1"/>
    <col min="3068" max="3068" width="9.140625" style="12" bestFit="1" customWidth="1"/>
    <col min="3069" max="3069" width="12.85546875" style="12" customWidth="1"/>
    <col min="3070" max="3070" width="17.140625" style="12" customWidth="1"/>
    <col min="3071" max="3071" width="2.140625" style="12" customWidth="1"/>
    <col min="3072" max="3072" width="8.85546875" style="12"/>
    <col min="3073" max="3073" width="42.85546875" style="12" customWidth="1"/>
    <col min="3074" max="3074" width="19.85546875" style="12" customWidth="1"/>
    <col min="3075" max="3075" width="5.85546875" style="12" customWidth="1"/>
    <col min="3076" max="3076" width="19.85546875" style="12" customWidth="1"/>
    <col min="3077" max="3077" width="4.85546875" style="12" customWidth="1"/>
    <col min="3078" max="3321" width="8.85546875" style="12"/>
    <col min="3322" max="3322" width="32.85546875" style="12" customWidth="1"/>
    <col min="3323" max="3323" width="12.85546875" style="12" customWidth="1"/>
    <col min="3324" max="3324" width="9.140625" style="12" bestFit="1" customWidth="1"/>
    <col min="3325" max="3325" width="12.85546875" style="12" customWidth="1"/>
    <col min="3326" max="3326" width="17.140625" style="12" customWidth="1"/>
    <col min="3327" max="3327" width="2.140625" style="12" customWidth="1"/>
    <col min="3328" max="3328" width="8.85546875" style="12"/>
    <col min="3329" max="3329" width="42.85546875" style="12" customWidth="1"/>
    <col min="3330" max="3330" width="19.85546875" style="12" customWidth="1"/>
    <col min="3331" max="3331" width="5.85546875" style="12" customWidth="1"/>
    <col min="3332" max="3332" width="19.85546875" style="12" customWidth="1"/>
    <col min="3333" max="3333" width="4.85546875" style="12" customWidth="1"/>
    <col min="3334" max="3577" width="8.85546875" style="12"/>
    <col min="3578" max="3578" width="32.85546875" style="12" customWidth="1"/>
    <col min="3579" max="3579" width="12.85546875" style="12" customWidth="1"/>
    <col min="3580" max="3580" width="9.140625" style="12" bestFit="1" customWidth="1"/>
    <col min="3581" max="3581" width="12.85546875" style="12" customWidth="1"/>
    <col min="3582" max="3582" width="17.140625" style="12" customWidth="1"/>
    <col min="3583" max="3583" width="2.140625" style="12" customWidth="1"/>
    <col min="3584" max="3584" width="8.85546875" style="12"/>
    <col min="3585" max="3585" width="42.85546875" style="12" customWidth="1"/>
    <col min="3586" max="3586" width="19.85546875" style="12" customWidth="1"/>
    <col min="3587" max="3587" width="5.85546875" style="12" customWidth="1"/>
    <col min="3588" max="3588" width="19.85546875" style="12" customWidth="1"/>
    <col min="3589" max="3589" width="4.85546875" style="12" customWidth="1"/>
    <col min="3590" max="3833" width="8.85546875" style="12"/>
    <col min="3834" max="3834" width="32.85546875" style="12" customWidth="1"/>
    <col min="3835" max="3835" width="12.85546875" style="12" customWidth="1"/>
    <col min="3836" max="3836" width="9.140625" style="12" bestFit="1" customWidth="1"/>
    <col min="3837" max="3837" width="12.85546875" style="12" customWidth="1"/>
    <col min="3838" max="3838" width="17.140625" style="12" customWidth="1"/>
    <col min="3839" max="3839" width="2.140625" style="12" customWidth="1"/>
    <col min="3840" max="3840" width="8.85546875" style="12"/>
    <col min="3841" max="3841" width="42.85546875" style="12" customWidth="1"/>
    <col min="3842" max="3842" width="19.85546875" style="12" customWidth="1"/>
    <col min="3843" max="3843" width="5.85546875" style="12" customWidth="1"/>
    <col min="3844" max="3844" width="19.85546875" style="12" customWidth="1"/>
    <col min="3845" max="3845" width="4.85546875" style="12" customWidth="1"/>
    <col min="3846" max="4089" width="8.85546875" style="12"/>
    <col min="4090" max="4090" width="32.85546875" style="12" customWidth="1"/>
    <col min="4091" max="4091" width="12.85546875" style="12" customWidth="1"/>
    <col min="4092" max="4092" width="9.140625" style="12" bestFit="1" customWidth="1"/>
    <col min="4093" max="4093" width="12.85546875" style="12" customWidth="1"/>
    <col min="4094" max="4094" width="17.140625" style="12" customWidth="1"/>
    <col min="4095" max="4095" width="2.140625" style="12" customWidth="1"/>
    <col min="4096" max="4096" width="8.85546875" style="12"/>
    <col min="4097" max="4097" width="42.85546875" style="12" customWidth="1"/>
    <col min="4098" max="4098" width="19.85546875" style="12" customWidth="1"/>
    <col min="4099" max="4099" width="5.85546875" style="12" customWidth="1"/>
    <col min="4100" max="4100" width="19.85546875" style="12" customWidth="1"/>
    <col min="4101" max="4101" width="4.85546875" style="12" customWidth="1"/>
    <col min="4102" max="4345" width="8.85546875" style="12"/>
    <col min="4346" max="4346" width="32.85546875" style="12" customWidth="1"/>
    <col min="4347" max="4347" width="12.85546875" style="12" customWidth="1"/>
    <col min="4348" max="4348" width="9.140625" style="12" bestFit="1" customWidth="1"/>
    <col min="4349" max="4349" width="12.85546875" style="12" customWidth="1"/>
    <col min="4350" max="4350" width="17.140625" style="12" customWidth="1"/>
    <col min="4351" max="4351" width="2.140625" style="12" customWidth="1"/>
    <col min="4352" max="4352" width="8.85546875" style="12"/>
    <col min="4353" max="4353" width="42.85546875" style="12" customWidth="1"/>
    <col min="4354" max="4354" width="19.85546875" style="12" customWidth="1"/>
    <col min="4355" max="4355" width="5.85546875" style="12" customWidth="1"/>
    <col min="4356" max="4356" width="19.85546875" style="12" customWidth="1"/>
    <col min="4357" max="4357" width="4.85546875" style="12" customWidth="1"/>
    <col min="4358" max="4601" width="8.85546875" style="12"/>
    <col min="4602" max="4602" width="32.85546875" style="12" customWidth="1"/>
    <col min="4603" max="4603" width="12.85546875" style="12" customWidth="1"/>
    <col min="4604" max="4604" width="9.140625" style="12" bestFit="1" customWidth="1"/>
    <col min="4605" max="4605" width="12.85546875" style="12" customWidth="1"/>
    <col min="4606" max="4606" width="17.140625" style="12" customWidth="1"/>
    <col min="4607" max="4607" width="2.140625" style="12" customWidth="1"/>
    <col min="4608" max="4608" width="8.85546875" style="12"/>
    <col min="4609" max="4609" width="42.85546875" style="12" customWidth="1"/>
    <col min="4610" max="4610" width="19.85546875" style="12" customWidth="1"/>
    <col min="4611" max="4611" width="5.85546875" style="12" customWidth="1"/>
    <col min="4612" max="4612" width="19.85546875" style="12" customWidth="1"/>
    <col min="4613" max="4613" width="4.85546875" style="12" customWidth="1"/>
    <col min="4614" max="4857" width="8.85546875" style="12"/>
    <col min="4858" max="4858" width="32.85546875" style="12" customWidth="1"/>
    <col min="4859" max="4859" width="12.85546875" style="12" customWidth="1"/>
    <col min="4860" max="4860" width="9.140625" style="12" bestFit="1" customWidth="1"/>
    <col min="4861" max="4861" width="12.85546875" style="12" customWidth="1"/>
    <col min="4862" max="4862" width="17.140625" style="12" customWidth="1"/>
    <col min="4863" max="4863" width="2.140625" style="12" customWidth="1"/>
    <col min="4864" max="4864" width="8.85546875" style="12"/>
    <col min="4865" max="4865" width="42.85546875" style="12" customWidth="1"/>
    <col min="4866" max="4866" width="19.85546875" style="12" customWidth="1"/>
    <col min="4867" max="4867" width="5.85546875" style="12" customWidth="1"/>
    <col min="4868" max="4868" width="19.85546875" style="12" customWidth="1"/>
    <col min="4869" max="4869" width="4.85546875" style="12" customWidth="1"/>
    <col min="4870" max="5113" width="8.85546875" style="12"/>
    <col min="5114" max="5114" width="32.85546875" style="12" customWidth="1"/>
    <col min="5115" max="5115" width="12.85546875" style="12" customWidth="1"/>
    <col min="5116" max="5116" width="9.140625" style="12" bestFit="1" customWidth="1"/>
    <col min="5117" max="5117" width="12.85546875" style="12" customWidth="1"/>
    <col min="5118" max="5118" width="17.140625" style="12" customWidth="1"/>
    <col min="5119" max="5119" width="2.140625" style="12" customWidth="1"/>
    <col min="5120" max="5120" width="8.85546875" style="12"/>
    <col min="5121" max="5121" width="42.85546875" style="12" customWidth="1"/>
    <col min="5122" max="5122" width="19.85546875" style="12" customWidth="1"/>
    <col min="5123" max="5123" width="5.85546875" style="12" customWidth="1"/>
    <col min="5124" max="5124" width="19.85546875" style="12" customWidth="1"/>
    <col min="5125" max="5125" width="4.85546875" style="12" customWidth="1"/>
    <col min="5126" max="5369" width="8.85546875" style="12"/>
    <col min="5370" max="5370" width="32.85546875" style="12" customWidth="1"/>
    <col min="5371" max="5371" width="12.85546875" style="12" customWidth="1"/>
    <col min="5372" max="5372" width="9.140625" style="12" bestFit="1" customWidth="1"/>
    <col min="5373" max="5373" width="12.85546875" style="12" customWidth="1"/>
    <col min="5374" max="5374" width="17.140625" style="12" customWidth="1"/>
    <col min="5375" max="5375" width="2.140625" style="12" customWidth="1"/>
    <col min="5376" max="5376" width="8.85546875" style="12"/>
    <col min="5377" max="5377" width="42.85546875" style="12" customWidth="1"/>
    <col min="5378" max="5378" width="19.85546875" style="12" customWidth="1"/>
    <col min="5379" max="5379" width="5.85546875" style="12" customWidth="1"/>
    <col min="5380" max="5380" width="19.85546875" style="12" customWidth="1"/>
    <col min="5381" max="5381" width="4.85546875" style="12" customWidth="1"/>
    <col min="5382" max="5625" width="8.85546875" style="12"/>
    <col min="5626" max="5626" width="32.85546875" style="12" customWidth="1"/>
    <col min="5627" max="5627" width="12.85546875" style="12" customWidth="1"/>
    <col min="5628" max="5628" width="9.140625" style="12" bestFit="1" customWidth="1"/>
    <col min="5629" max="5629" width="12.85546875" style="12" customWidth="1"/>
    <col min="5630" max="5630" width="17.140625" style="12" customWidth="1"/>
    <col min="5631" max="5631" width="2.140625" style="12" customWidth="1"/>
    <col min="5632" max="5632" width="8.85546875" style="12"/>
    <col min="5633" max="5633" width="42.85546875" style="12" customWidth="1"/>
    <col min="5634" max="5634" width="19.85546875" style="12" customWidth="1"/>
    <col min="5635" max="5635" width="5.85546875" style="12" customWidth="1"/>
    <col min="5636" max="5636" width="19.85546875" style="12" customWidth="1"/>
    <col min="5637" max="5637" width="4.85546875" style="12" customWidth="1"/>
    <col min="5638" max="5881" width="8.85546875" style="12"/>
    <col min="5882" max="5882" width="32.85546875" style="12" customWidth="1"/>
    <col min="5883" max="5883" width="12.85546875" style="12" customWidth="1"/>
    <col min="5884" max="5884" width="9.140625" style="12" bestFit="1" customWidth="1"/>
    <col min="5885" max="5885" width="12.85546875" style="12" customWidth="1"/>
    <col min="5886" max="5886" width="17.140625" style="12" customWidth="1"/>
    <col min="5887" max="5887" width="2.140625" style="12" customWidth="1"/>
    <col min="5888" max="5888" width="8.85546875" style="12"/>
    <col min="5889" max="5889" width="42.85546875" style="12" customWidth="1"/>
    <col min="5890" max="5890" width="19.85546875" style="12" customWidth="1"/>
    <col min="5891" max="5891" width="5.85546875" style="12" customWidth="1"/>
    <col min="5892" max="5892" width="19.85546875" style="12" customWidth="1"/>
    <col min="5893" max="5893" width="4.85546875" style="12" customWidth="1"/>
    <col min="5894" max="6137" width="8.85546875" style="12"/>
    <col min="6138" max="6138" width="32.85546875" style="12" customWidth="1"/>
    <col min="6139" max="6139" width="12.85546875" style="12" customWidth="1"/>
    <col min="6140" max="6140" width="9.140625" style="12" bestFit="1" customWidth="1"/>
    <col min="6141" max="6141" width="12.85546875" style="12" customWidth="1"/>
    <col min="6142" max="6142" width="17.140625" style="12" customWidth="1"/>
    <col min="6143" max="6143" width="2.140625" style="12" customWidth="1"/>
    <col min="6144" max="6144" width="8.85546875" style="12"/>
    <col min="6145" max="6145" width="42.85546875" style="12" customWidth="1"/>
    <col min="6146" max="6146" width="19.85546875" style="12" customWidth="1"/>
    <col min="6147" max="6147" width="5.85546875" style="12" customWidth="1"/>
    <col min="6148" max="6148" width="19.85546875" style="12" customWidth="1"/>
    <col min="6149" max="6149" width="4.85546875" style="12" customWidth="1"/>
    <col min="6150" max="6393" width="8.85546875" style="12"/>
    <col min="6394" max="6394" width="32.85546875" style="12" customWidth="1"/>
    <col min="6395" max="6395" width="12.85546875" style="12" customWidth="1"/>
    <col min="6396" max="6396" width="9.140625" style="12" bestFit="1" customWidth="1"/>
    <col min="6397" max="6397" width="12.85546875" style="12" customWidth="1"/>
    <col min="6398" max="6398" width="17.140625" style="12" customWidth="1"/>
    <col min="6399" max="6399" width="2.140625" style="12" customWidth="1"/>
    <col min="6400" max="6400" width="8.85546875" style="12"/>
    <col min="6401" max="6401" width="42.85546875" style="12" customWidth="1"/>
    <col min="6402" max="6402" width="19.85546875" style="12" customWidth="1"/>
    <col min="6403" max="6403" width="5.85546875" style="12" customWidth="1"/>
    <col min="6404" max="6404" width="19.85546875" style="12" customWidth="1"/>
    <col min="6405" max="6405" width="4.85546875" style="12" customWidth="1"/>
    <col min="6406" max="6649" width="8.85546875" style="12"/>
    <col min="6650" max="6650" width="32.85546875" style="12" customWidth="1"/>
    <col min="6651" max="6651" width="12.85546875" style="12" customWidth="1"/>
    <col min="6652" max="6652" width="9.140625" style="12" bestFit="1" customWidth="1"/>
    <col min="6653" max="6653" width="12.85546875" style="12" customWidth="1"/>
    <col min="6654" max="6654" width="17.140625" style="12" customWidth="1"/>
    <col min="6655" max="6655" width="2.140625" style="12" customWidth="1"/>
    <col min="6656" max="6656" width="8.85546875" style="12"/>
    <col min="6657" max="6657" width="42.85546875" style="12" customWidth="1"/>
    <col min="6658" max="6658" width="19.85546875" style="12" customWidth="1"/>
    <col min="6659" max="6659" width="5.85546875" style="12" customWidth="1"/>
    <col min="6660" max="6660" width="19.85546875" style="12" customWidth="1"/>
    <col min="6661" max="6661" width="4.85546875" style="12" customWidth="1"/>
    <col min="6662" max="6905" width="8.85546875" style="12"/>
    <col min="6906" max="6906" width="32.85546875" style="12" customWidth="1"/>
    <col min="6907" max="6907" width="12.85546875" style="12" customWidth="1"/>
    <col min="6908" max="6908" width="9.140625" style="12" bestFit="1" customWidth="1"/>
    <col min="6909" max="6909" width="12.85546875" style="12" customWidth="1"/>
    <col min="6910" max="6910" width="17.140625" style="12" customWidth="1"/>
    <col min="6911" max="6911" width="2.140625" style="12" customWidth="1"/>
    <col min="6912" max="6912" width="8.85546875" style="12"/>
    <col min="6913" max="6913" width="42.85546875" style="12" customWidth="1"/>
    <col min="6914" max="6914" width="19.85546875" style="12" customWidth="1"/>
    <col min="6915" max="6915" width="5.85546875" style="12" customWidth="1"/>
    <col min="6916" max="6916" width="19.85546875" style="12" customWidth="1"/>
    <col min="6917" max="6917" width="4.85546875" style="12" customWidth="1"/>
    <col min="6918" max="7161" width="8.85546875" style="12"/>
    <col min="7162" max="7162" width="32.85546875" style="12" customWidth="1"/>
    <col min="7163" max="7163" width="12.85546875" style="12" customWidth="1"/>
    <col min="7164" max="7164" width="9.140625" style="12" bestFit="1" customWidth="1"/>
    <col min="7165" max="7165" width="12.85546875" style="12" customWidth="1"/>
    <col min="7166" max="7166" width="17.140625" style="12" customWidth="1"/>
    <col min="7167" max="7167" width="2.140625" style="12" customWidth="1"/>
    <col min="7168" max="7168" width="8.85546875" style="12"/>
    <col min="7169" max="7169" width="42.85546875" style="12" customWidth="1"/>
    <col min="7170" max="7170" width="19.85546875" style="12" customWidth="1"/>
    <col min="7171" max="7171" width="5.85546875" style="12" customWidth="1"/>
    <col min="7172" max="7172" width="19.85546875" style="12" customWidth="1"/>
    <col min="7173" max="7173" width="4.85546875" style="12" customWidth="1"/>
    <col min="7174" max="7417" width="8.85546875" style="12"/>
    <col min="7418" max="7418" width="32.85546875" style="12" customWidth="1"/>
    <col min="7419" max="7419" width="12.85546875" style="12" customWidth="1"/>
    <col min="7420" max="7420" width="9.140625" style="12" bestFit="1" customWidth="1"/>
    <col min="7421" max="7421" width="12.85546875" style="12" customWidth="1"/>
    <col min="7422" max="7422" width="17.140625" style="12" customWidth="1"/>
    <col min="7423" max="7423" width="2.140625" style="12" customWidth="1"/>
    <col min="7424" max="7424" width="8.85546875" style="12"/>
    <col min="7425" max="7425" width="42.85546875" style="12" customWidth="1"/>
    <col min="7426" max="7426" width="19.85546875" style="12" customWidth="1"/>
    <col min="7427" max="7427" width="5.85546875" style="12" customWidth="1"/>
    <col min="7428" max="7428" width="19.85546875" style="12" customWidth="1"/>
    <col min="7429" max="7429" width="4.85546875" style="12" customWidth="1"/>
    <col min="7430" max="7673" width="8.85546875" style="12"/>
    <col min="7674" max="7674" width="32.85546875" style="12" customWidth="1"/>
    <col min="7675" max="7675" width="12.85546875" style="12" customWidth="1"/>
    <col min="7676" max="7676" width="9.140625" style="12" bestFit="1" customWidth="1"/>
    <col min="7677" max="7677" width="12.85546875" style="12" customWidth="1"/>
    <col min="7678" max="7678" width="17.140625" style="12" customWidth="1"/>
    <col min="7679" max="7679" width="2.140625" style="12" customWidth="1"/>
    <col min="7680" max="7680" width="8.85546875" style="12"/>
    <col min="7681" max="7681" width="42.85546875" style="12" customWidth="1"/>
    <col min="7682" max="7682" width="19.85546875" style="12" customWidth="1"/>
    <col min="7683" max="7683" width="5.85546875" style="12" customWidth="1"/>
    <col min="7684" max="7684" width="19.85546875" style="12" customWidth="1"/>
    <col min="7685" max="7685" width="4.85546875" style="12" customWidth="1"/>
    <col min="7686" max="7929" width="8.85546875" style="12"/>
    <col min="7930" max="7930" width="32.85546875" style="12" customWidth="1"/>
    <col min="7931" max="7931" width="12.85546875" style="12" customWidth="1"/>
    <col min="7932" max="7932" width="9.140625" style="12" bestFit="1" customWidth="1"/>
    <col min="7933" max="7933" width="12.85546875" style="12" customWidth="1"/>
    <col min="7934" max="7934" width="17.140625" style="12" customWidth="1"/>
    <col min="7935" max="7935" width="2.140625" style="12" customWidth="1"/>
    <col min="7936" max="7936" width="8.85546875" style="12"/>
    <col min="7937" max="7937" width="42.85546875" style="12" customWidth="1"/>
    <col min="7938" max="7938" width="19.85546875" style="12" customWidth="1"/>
    <col min="7939" max="7939" width="5.85546875" style="12" customWidth="1"/>
    <col min="7940" max="7940" width="19.85546875" style="12" customWidth="1"/>
    <col min="7941" max="7941" width="4.85546875" style="12" customWidth="1"/>
    <col min="7942" max="8185" width="8.85546875" style="12"/>
    <col min="8186" max="8186" width="32.85546875" style="12" customWidth="1"/>
    <col min="8187" max="8187" width="12.85546875" style="12" customWidth="1"/>
    <col min="8188" max="8188" width="9.140625" style="12" bestFit="1" customWidth="1"/>
    <col min="8189" max="8189" width="12.85546875" style="12" customWidth="1"/>
    <col min="8190" max="8190" width="17.140625" style="12" customWidth="1"/>
    <col min="8191" max="8191" width="2.140625" style="12" customWidth="1"/>
    <col min="8192" max="8192" width="8.85546875" style="12"/>
    <col min="8193" max="8193" width="42.85546875" style="12" customWidth="1"/>
    <col min="8194" max="8194" width="19.85546875" style="12" customWidth="1"/>
    <col min="8195" max="8195" width="5.85546875" style="12" customWidth="1"/>
    <col min="8196" max="8196" width="19.85546875" style="12" customWidth="1"/>
    <col min="8197" max="8197" width="4.85546875" style="12" customWidth="1"/>
    <col min="8198" max="8441" width="8.85546875" style="12"/>
    <col min="8442" max="8442" width="32.85546875" style="12" customWidth="1"/>
    <col min="8443" max="8443" width="12.85546875" style="12" customWidth="1"/>
    <col min="8444" max="8444" width="9.140625" style="12" bestFit="1" customWidth="1"/>
    <col min="8445" max="8445" width="12.85546875" style="12" customWidth="1"/>
    <col min="8446" max="8446" width="17.140625" style="12" customWidth="1"/>
    <col min="8447" max="8447" width="2.140625" style="12" customWidth="1"/>
    <col min="8448" max="8448" width="8.85546875" style="12"/>
    <col min="8449" max="8449" width="42.85546875" style="12" customWidth="1"/>
    <col min="8450" max="8450" width="19.85546875" style="12" customWidth="1"/>
    <col min="8451" max="8451" width="5.85546875" style="12" customWidth="1"/>
    <col min="8452" max="8452" width="19.85546875" style="12" customWidth="1"/>
    <col min="8453" max="8453" width="4.85546875" style="12" customWidth="1"/>
    <col min="8454" max="8697" width="8.85546875" style="12"/>
    <col min="8698" max="8698" width="32.85546875" style="12" customWidth="1"/>
    <col min="8699" max="8699" width="12.85546875" style="12" customWidth="1"/>
    <col min="8700" max="8700" width="9.140625" style="12" bestFit="1" customWidth="1"/>
    <col min="8701" max="8701" width="12.85546875" style="12" customWidth="1"/>
    <col min="8702" max="8702" width="17.140625" style="12" customWidth="1"/>
    <col min="8703" max="8703" width="2.140625" style="12" customWidth="1"/>
    <col min="8704" max="8704" width="8.85546875" style="12"/>
    <col min="8705" max="8705" width="42.85546875" style="12" customWidth="1"/>
    <col min="8706" max="8706" width="19.85546875" style="12" customWidth="1"/>
    <col min="8707" max="8707" width="5.85546875" style="12" customWidth="1"/>
    <col min="8708" max="8708" width="19.85546875" style="12" customWidth="1"/>
    <col min="8709" max="8709" width="4.85546875" style="12" customWidth="1"/>
    <col min="8710" max="8953" width="8.85546875" style="12"/>
    <col min="8954" max="8954" width="32.85546875" style="12" customWidth="1"/>
    <col min="8955" max="8955" width="12.85546875" style="12" customWidth="1"/>
    <col min="8956" max="8956" width="9.140625" style="12" bestFit="1" customWidth="1"/>
    <col min="8957" max="8957" width="12.85546875" style="12" customWidth="1"/>
    <col min="8958" max="8958" width="17.140625" style="12" customWidth="1"/>
    <col min="8959" max="8959" width="2.140625" style="12" customWidth="1"/>
    <col min="8960" max="8960" width="8.85546875" style="12"/>
    <col min="8961" max="8961" width="42.85546875" style="12" customWidth="1"/>
    <col min="8962" max="8962" width="19.85546875" style="12" customWidth="1"/>
    <col min="8963" max="8963" width="5.85546875" style="12" customWidth="1"/>
    <col min="8964" max="8964" width="19.85546875" style="12" customWidth="1"/>
    <col min="8965" max="8965" width="4.85546875" style="12" customWidth="1"/>
    <col min="8966" max="9209" width="8.85546875" style="12"/>
    <col min="9210" max="9210" width="32.85546875" style="12" customWidth="1"/>
    <col min="9211" max="9211" width="12.85546875" style="12" customWidth="1"/>
    <col min="9212" max="9212" width="9.140625" style="12" bestFit="1" customWidth="1"/>
    <col min="9213" max="9213" width="12.85546875" style="12" customWidth="1"/>
    <col min="9214" max="9214" width="17.140625" style="12" customWidth="1"/>
    <col min="9215" max="9215" width="2.140625" style="12" customWidth="1"/>
    <col min="9216" max="9216" width="8.85546875" style="12"/>
    <col min="9217" max="9217" width="42.85546875" style="12" customWidth="1"/>
    <col min="9218" max="9218" width="19.85546875" style="12" customWidth="1"/>
    <col min="9219" max="9219" width="5.85546875" style="12" customWidth="1"/>
    <col min="9220" max="9220" width="19.85546875" style="12" customWidth="1"/>
    <col min="9221" max="9221" width="4.85546875" style="12" customWidth="1"/>
    <col min="9222" max="9465" width="8.85546875" style="12"/>
    <col min="9466" max="9466" width="32.85546875" style="12" customWidth="1"/>
    <col min="9467" max="9467" width="12.85546875" style="12" customWidth="1"/>
    <col min="9468" max="9468" width="9.140625" style="12" bestFit="1" customWidth="1"/>
    <col min="9469" max="9469" width="12.85546875" style="12" customWidth="1"/>
    <col min="9470" max="9470" width="17.140625" style="12" customWidth="1"/>
    <col min="9471" max="9471" width="2.140625" style="12" customWidth="1"/>
    <col min="9472" max="9472" width="8.85546875" style="12"/>
    <col min="9473" max="9473" width="42.85546875" style="12" customWidth="1"/>
    <col min="9474" max="9474" width="19.85546875" style="12" customWidth="1"/>
    <col min="9475" max="9475" width="5.85546875" style="12" customWidth="1"/>
    <col min="9476" max="9476" width="19.85546875" style="12" customWidth="1"/>
    <col min="9477" max="9477" width="4.85546875" style="12" customWidth="1"/>
    <col min="9478" max="9721" width="8.85546875" style="12"/>
    <col min="9722" max="9722" width="32.85546875" style="12" customWidth="1"/>
    <col min="9723" max="9723" width="12.85546875" style="12" customWidth="1"/>
    <col min="9724" max="9724" width="9.140625" style="12" bestFit="1" customWidth="1"/>
    <col min="9725" max="9725" width="12.85546875" style="12" customWidth="1"/>
    <col min="9726" max="9726" width="17.140625" style="12" customWidth="1"/>
    <col min="9727" max="9727" width="2.140625" style="12" customWidth="1"/>
    <col min="9728" max="9728" width="8.85546875" style="12"/>
    <col min="9729" max="9729" width="42.85546875" style="12" customWidth="1"/>
    <col min="9730" max="9730" width="19.85546875" style="12" customWidth="1"/>
    <col min="9731" max="9731" width="5.85546875" style="12" customWidth="1"/>
    <col min="9732" max="9732" width="19.85546875" style="12" customWidth="1"/>
    <col min="9733" max="9733" width="4.85546875" style="12" customWidth="1"/>
    <col min="9734" max="9977" width="8.85546875" style="12"/>
    <col min="9978" max="9978" width="32.85546875" style="12" customWidth="1"/>
    <col min="9979" max="9979" width="12.85546875" style="12" customWidth="1"/>
    <col min="9980" max="9980" width="9.140625" style="12" bestFit="1" customWidth="1"/>
    <col min="9981" max="9981" width="12.85546875" style="12" customWidth="1"/>
    <col min="9982" max="9982" width="17.140625" style="12" customWidth="1"/>
    <col min="9983" max="9983" width="2.140625" style="12" customWidth="1"/>
    <col min="9984" max="9984" width="8.85546875" style="12"/>
    <col min="9985" max="9985" width="42.85546875" style="12" customWidth="1"/>
    <col min="9986" max="9986" width="19.85546875" style="12" customWidth="1"/>
    <col min="9987" max="9987" width="5.85546875" style="12" customWidth="1"/>
    <col min="9988" max="9988" width="19.85546875" style="12" customWidth="1"/>
    <col min="9989" max="9989" width="4.85546875" style="12" customWidth="1"/>
    <col min="9990" max="10233" width="8.85546875" style="12"/>
    <col min="10234" max="10234" width="32.85546875" style="12" customWidth="1"/>
    <col min="10235" max="10235" width="12.85546875" style="12" customWidth="1"/>
    <col min="10236" max="10236" width="9.140625" style="12" bestFit="1" customWidth="1"/>
    <col min="10237" max="10237" width="12.85546875" style="12" customWidth="1"/>
    <col min="10238" max="10238" width="17.140625" style="12" customWidth="1"/>
    <col min="10239" max="10239" width="2.140625" style="12" customWidth="1"/>
    <col min="10240" max="10240" width="8.85546875" style="12"/>
    <col min="10241" max="10241" width="42.85546875" style="12" customWidth="1"/>
    <col min="10242" max="10242" width="19.85546875" style="12" customWidth="1"/>
    <col min="10243" max="10243" width="5.85546875" style="12" customWidth="1"/>
    <col min="10244" max="10244" width="19.85546875" style="12" customWidth="1"/>
    <col min="10245" max="10245" width="4.85546875" style="12" customWidth="1"/>
    <col min="10246" max="10489" width="8.85546875" style="12"/>
    <col min="10490" max="10490" width="32.85546875" style="12" customWidth="1"/>
    <col min="10491" max="10491" width="12.85546875" style="12" customWidth="1"/>
    <col min="10492" max="10492" width="9.140625" style="12" bestFit="1" customWidth="1"/>
    <col min="10493" max="10493" width="12.85546875" style="12" customWidth="1"/>
    <col min="10494" max="10494" width="17.140625" style="12" customWidth="1"/>
    <col min="10495" max="10495" width="2.140625" style="12" customWidth="1"/>
    <col min="10496" max="10496" width="8.85546875" style="12"/>
    <col min="10497" max="10497" width="42.85546875" style="12" customWidth="1"/>
    <col min="10498" max="10498" width="19.85546875" style="12" customWidth="1"/>
    <col min="10499" max="10499" width="5.85546875" style="12" customWidth="1"/>
    <col min="10500" max="10500" width="19.85546875" style="12" customWidth="1"/>
    <col min="10501" max="10501" width="4.85546875" style="12" customWidth="1"/>
    <col min="10502" max="10745" width="8.85546875" style="12"/>
    <col min="10746" max="10746" width="32.85546875" style="12" customWidth="1"/>
    <col min="10747" max="10747" width="12.85546875" style="12" customWidth="1"/>
    <col min="10748" max="10748" width="9.140625" style="12" bestFit="1" customWidth="1"/>
    <col min="10749" max="10749" width="12.85546875" style="12" customWidth="1"/>
    <col min="10750" max="10750" width="17.140625" style="12" customWidth="1"/>
    <col min="10751" max="10751" width="2.140625" style="12" customWidth="1"/>
    <col min="10752" max="10752" width="8.85546875" style="12"/>
    <col min="10753" max="10753" width="42.85546875" style="12" customWidth="1"/>
    <col min="10754" max="10754" width="19.85546875" style="12" customWidth="1"/>
    <col min="10755" max="10755" width="5.85546875" style="12" customWidth="1"/>
    <col min="10756" max="10756" width="19.85546875" style="12" customWidth="1"/>
    <col min="10757" max="10757" width="4.85546875" style="12" customWidth="1"/>
    <col min="10758" max="11001" width="8.85546875" style="12"/>
    <col min="11002" max="11002" width="32.85546875" style="12" customWidth="1"/>
    <col min="11003" max="11003" width="12.85546875" style="12" customWidth="1"/>
    <col min="11004" max="11004" width="9.140625" style="12" bestFit="1" customWidth="1"/>
    <col min="11005" max="11005" width="12.85546875" style="12" customWidth="1"/>
    <col min="11006" max="11006" width="17.140625" style="12" customWidth="1"/>
    <col min="11007" max="11007" width="2.140625" style="12" customWidth="1"/>
    <col min="11008" max="11008" width="8.85546875" style="12"/>
    <col min="11009" max="11009" width="42.85546875" style="12" customWidth="1"/>
    <col min="11010" max="11010" width="19.85546875" style="12" customWidth="1"/>
    <col min="11011" max="11011" width="5.85546875" style="12" customWidth="1"/>
    <col min="11012" max="11012" width="19.85546875" style="12" customWidth="1"/>
    <col min="11013" max="11013" width="4.85546875" style="12" customWidth="1"/>
    <col min="11014" max="11257" width="8.85546875" style="12"/>
    <col min="11258" max="11258" width="32.85546875" style="12" customWidth="1"/>
    <col min="11259" max="11259" width="12.85546875" style="12" customWidth="1"/>
    <col min="11260" max="11260" width="9.140625" style="12" bestFit="1" customWidth="1"/>
    <col min="11261" max="11261" width="12.85546875" style="12" customWidth="1"/>
    <col min="11262" max="11262" width="17.140625" style="12" customWidth="1"/>
    <col min="11263" max="11263" width="2.140625" style="12" customWidth="1"/>
    <col min="11264" max="11264" width="8.85546875" style="12"/>
    <col min="11265" max="11265" width="42.85546875" style="12" customWidth="1"/>
    <col min="11266" max="11266" width="19.85546875" style="12" customWidth="1"/>
    <col min="11267" max="11267" width="5.85546875" style="12" customWidth="1"/>
    <col min="11268" max="11268" width="19.85546875" style="12" customWidth="1"/>
    <col min="11269" max="11269" width="4.85546875" style="12" customWidth="1"/>
    <col min="11270" max="11513" width="8.85546875" style="12"/>
    <col min="11514" max="11514" width="32.85546875" style="12" customWidth="1"/>
    <col min="11515" max="11515" width="12.85546875" style="12" customWidth="1"/>
    <col min="11516" max="11516" width="9.140625" style="12" bestFit="1" customWidth="1"/>
    <col min="11517" max="11517" width="12.85546875" style="12" customWidth="1"/>
    <col min="11518" max="11518" width="17.140625" style="12" customWidth="1"/>
    <col min="11519" max="11519" width="2.140625" style="12" customWidth="1"/>
    <col min="11520" max="11520" width="8.85546875" style="12"/>
    <col min="11521" max="11521" width="42.85546875" style="12" customWidth="1"/>
    <col min="11522" max="11522" width="19.85546875" style="12" customWidth="1"/>
    <col min="11523" max="11523" width="5.85546875" style="12" customWidth="1"/>
    <col min="11524" max="11524" width="19.85546875" style="12" customWidth="1"/>
    <col min="11525" max="11525" width="4.85546875" style="12" customWidth="1"/>
    <col min="11526" max="11769" width="8.85546875" style="12"/>
    <col min="11770" max="11770" width="32.85546875" style="12" customWidth="1"/>
    <col min="11771" max="11771" width="12.85546875" style="12" customWidth="1"/>
    <col min="11772" max="11772" width="9.140625" style="12" bestFit="1" customWidth="1"/>
    <col min="11773" max="11773" width="12.85546875" style="12" customWidth="1"/>
    <col min="11774" max="11774" width="17.140625" style="12" customWidth="1"/>
    <col min="11775" max="11775" width="2.140625" style="12" customWidth="1"/>
    <col min="11776" max="11776" width="8.85546875" style="12"/>
    <col min="11777" max="11777" width="42.85546875" style="12" customWidth="1"/>
    <col min="11778" max="11778" width="19.85546875" style="12" customWidth="1"/>
    <col min="11779" max="11779" width="5.85546875" style="12" customWidth="1"/>
    <col min="11780" max="11780" width="19.85546875" style="12" customWidth="1"/>
    <col min="11781" max="11781" width="4.85546875" style="12" customWidth="1"/>
    <col min="11782" max="12025" width="8.85546875" style="12"/>
    <col min="12026" max="12026" width="32.85546875" style="12" customWidth="1"/>
    <col min="12027" max="12027" width="12.85546875" style="12" customWidth="1"/>
    <col min="12028" max="12028" width="9.140625" style="12" bestFit="1" customWidth="1"/>
    <col min="12029" max="12029" width="12.85546875" style="12" customWidth="1"/>
    <col min="12030" max="12030" width="17.140625" style="12" customWidth="1"/>
    <col min="12031" max="12031" width="2.140625" style="12" customWidth="1"/>
    <col min="12032" max="12032" width="8.85546875" style="12"/>
    <col min="12033" max="12033" width="42.85546875" style="12" customWidth="1"/>
    <col min="12034" max="12034" width="19.85546875" style="12" customWidth="1"/>
    <col min="12035" max="12035" width="5.85546875" style="12" customWidth="1"/>
    <col min="12036" max="12036" width="19.85546875" style="12" customWidth="1"/>
    <col min="12037" max="12037" width="4.85546875" style="12" customWidth="1"/>
    <col min="12038" max="12281" width="8.85546875" style="12"/>
    <col min="12282" max="12282" width="32.85546875" style="12" customWidth="1"/>
    <col min="12283" max="12283" width="12.85546875" style="12" customWidth="1"/>
    <col min="12284" max="12284" width="9.140625" style="12" bestFit="1" customWidth="1"/>
    <col min="12285" max="12285" width="12.85546875" style="12" customWidth="1"/>
    <col min="12286" max="12286" width="17.140625" style="12" customWidth="1"/>
    <col min="12287" max="12287" width="2.140625" style="12" customWidth="1"/>
    <col min="12288" max="12288" width="8.85546875" style="12"/>
    <col min="12289" max="12289" width="42.85546875" style="12" customWidth="1"/>
    <col min="12290" max="12290" width="19.85546875" style="12" customWidth="1"/>
    <col min="12291" max="12291" width="5.85546875" style="12" customWidth="1"/>
    <col min="12292" max="12292" width="19.85546875" style="12" customWidth="1"/>
    <col min="12293" max="12293" width="4.85546875" style="12" customWidth="1"/>
    <col min="12294" max="12537" width="8.85546875" style="12"/>
    <col min="12538" max="12538" width="32.85546875" style="12" customWidth="1"/>
    <col min="12539" max="12539" width="12.85546875" style="12" customWidth="1"/>
    <col min="12540" max="12540" width="9.140625" style="12" bestFit="1" customWidth="1"/>
    <col min="12541" max="12541" width="12.85546875" style="12" customWidth="1"/>
    <col min="12542" max="12542" width="17.140625" style="12" customWidth="1"/>
    <col min="12543" max="12543" width="2.140625" style="12" customWidth="1"/>
    <col min="12544" max="12544" width="8.85546875" style="12"/>
    <col min="12545" max="12545" width="42.85546875" style="12" customWidth="1"/>
    <col min="12546" max="12546" width="19.85546875" style="12" customWidth="1"/>
    <col min="12547" max="12547" width="5.85546875" style="12" customWidth="1"/>
    <col min="12548" max="12548" width="19.85546875" style="12" customWidth="1"/>
    <col min="12549" max="12549" width="4.85546875" style="12" customWidth="1"/>
    <col min="12550" max="12793" width="8.85546875" style="12"/>
    <col min="12794" max="12794" width="32.85546875" style="12" customWidth="1"/>
    <col min="12795" max="12795" width="12.85546875" style="12" customWidth="1"/>
    <col min="12796" max="12796" width="9.140625" style="12" bestFit="1" customWidth="1"/>
    <col min="12797" max="12797" width="12.85546875" style="12" customWidth="1"/>
    <col min="12798" max="12798" width="17.140625" style="12" customWidth="1"/>
    <col min="12799" max="12799" width="2.140625" style="12" customWidth="1"/>
    <col min="12800" max="12800" width="8.85546875" style="12"/>
    <col min="12801" max="12801" width="42.85546875" style="12" customWidth="1"/>
    <col min="12802" max="12802" width="19.85546875" style="12" customWidth="1"/>
    <col min="12803" max="12803" width="5.85546875" style="12" customWidth="1"/>
    <col min="12804" max="12804" width="19.85546875" style="12" customWidth="1"/>
    <col min="12805" max="12805" width="4.85546875" style="12" customWidth="1"/>
    <col min="12806" max="13049" width="8.85546875" style="12"/>
    <col min="13050" max="13050" width="32.85546875" style="12" customWidth="1"/>
    <col min="13051" max="13051" width="12.85546875" style="12" customWidth="1"/>
    <col min="13052" max="13052" width="9.140625" style="12" bestFit="1" customWidth="1"/>
    <col min="13053" max="13053" width="12.85546875" style="12" customWidth="1"/>
    <col min="13054" max="13054" width="17.140625" style="12" customWidth="1"/>
    <col min="13055" max="13055" width="2.140625" style="12" customWidth="1"/>
    <col min="13056" max="13056" width="8.85546875" style="12"/>
    <col min="13057" max="13057" width="42.85546875" style="12" customWidth="1"/>
    <col min="13058" max="13058" width="19.85546875" style="12" customWidth="1"/>
    <col min="13059" max="13059" width="5.85546875" style="12" customWidth="1"/>
    <col min="13060" max="13060" width="19.85546875" style="12" customWidth="1"/>
    <col min="13061" max="13061" width="4.85546875" style="12" customWidth="1"/>
    <col min="13062" max="13305" width="8.85546875" style="12"/>
    <col min="13306" max="13306" width="32.85546875" style="12" customWidth="1"/>
    <col min="13307" max="13307" width="12.85546875" style="12" customWidth="1"/>
    <col min="13308" max="13308" width="9.140625" style="12" bestFit="1" customWidth="1"/>
    <col min="13309" max="13309" width="12.85546875" style="12" customWidth="1"/>
    <col min="13310" max="13310" width="17.140625" style="12" customWidth="1"/>
    <col min="13311" max="13311" width="2.140625" style="12" customWidth="1"/>
    <col min="13312" max="13312" width="8.85546875" style="12"/>
    <col min="13313" max="13313" width="42.85546875" style="12" customWidth="1"/>
    <col min="13314" max="13314" width="19.85546875" style="12" customWidth="1"/>
    <col min="13315" max="13315" width="5.85546875" style="12" customWidth="1"/>
    <col min="13316" max="13316" width="19.85546875" style="12" customWidth="1"/>
    <col min="13317" max="13317" width="4.85546875" style="12" customWidth="1"/>
    <col min="13318" max="13561" width="8.85546875" style="12"/>
    <col min="13562" max="13562" width="32.85546875" style="12" customWidth="1"/>
    <col min="13563" max="13563" width="12.85546875" style="12" customWidth="1"/>
    <col min="13564" max="13564" width="9.140625" style="12" bestFit="1" customWidth="1"/>
    <col min="13565" max="13565" width="12.85546875" style="12" customWidth="1"/>
    <col min="13566" max="13566" width="17.140625" style="12" customWidth="1"/>
    <col min="13567" max="13567" width="2.140625" style="12" customWidth="1"/>
    <col min="13568" max="13568" width="8.85546875" style="12"/>
    <col min="13569" max="13569" width="42.85546875" style="12" customWidth="1"/>
    <col min="13570" max="13570" width="19.85546875" style="12" customWidth="1"/>
    <col min="13571" max="13571" width="5.85546875" style="12" customWidth="1"/>
    <col min="13572" max="13572" width="19.85546875" style="12" customWidth="1"/>
    <col min="13573" max="13573" width="4.85546875" style="12" customWidth="1"/>
    <col min="13574" max="13817" width="8.85546875" style="12"/>
    <col min="13818" max="13818" width="32.85546875" style="12" customWidth="1"/>
    <col min="13819" max="13819" width="12.85546875" style="12" customWidth="1"/>
    <col min="13820" max="13820" width="9.140625" style="12" bestFit="1" customWidth="1"/>
    <col min="13821" max="13821" width="12.85546875" style="12" customWidth="1"/>
    <col min="13822" max="13822" width="17.140625" style="12" customWidth="1"/>
    <col min="13823" max="13823" width="2.140625" style="12" customWidth="1"/>
    <col min="13824" max="13824" width="8.85546875" style="12"/>
    <col min="13825" max="13825" width="42.85546875" style="12" customWidth="1"/>
    <col min="13826" max="13826" width="19.85546875" style="12" customWidth="1"/>
    <col min="13827" max="13827" width="5.85546875" style="12" customWidth="1"/>
    <col min="13828" max="13828" width="19.85546875" style="12" customWidth="1"/>
    <col min="13829" max="13829" width="4.85546875" style="12" customWidth="1"/>
    <col min="13830" max="14073" width="8.85546875" style="12"/>
    <col min="14074" max="14074" width="32.85546875" style="12" customWidth="1"/>
    <col min="14075" max="14075" width="12.85546875" style="12" customWidth="1"/>
    <col min="14076" max="14076" width="9.140625" style="12" bestFit="1" customWidth="1"/>
    <col min="14077" max="14077" width="12.85546875" style="12" customWidth="1"/>
    <col min="14078" max="14078" width="17.140625" style="12" customWidth="1"/>
    <col min="14079" max="14079" width="2.140625" style="12" customWidth="1"/>
    <col min="14080" max="14080" width="8.85546875" style="12"/>
    <col min="14081" max="14081" width="42.85546875" style="12" customWidth="1"/>
    <col min="14082" max="14082" width="19.85546875" style="12" customWidth="1"/>
    <col min="14083" max="14083" width="5.85546875" style="12" customWidth="1"/>
    <col min="14084" max="14084" width="19.85546875" style="12" customWidth="1"/>
    <col min="14085" max="14085" width="4.85546875" style="12" customWidth="1"/>
    <col min="14086" max="14329" width="8.85546875" style="12"/>
    <col min="14330" max="14330" width="32.85546875" style="12" customWidth="1"/>
    <col min="14331" max="14331" width="12.85546875" style="12" customWidth="1"/>
    <col min="14332" max="14332" width="9.140625" style="12" bestFit="1" customWidth="1"/>
    <col min="14333" max="14333" width="12.85546875" style="12" customWidth="1"/>
    <col min="14334" max="14334" width="17.140625" style="12" customWidth="1"/>
    <col min="14335" max="14335" width="2.140625" style="12" customWidth="1"/>
    <col min="14336" max="14336" width="8.85546875" style="12"/>
    <col min="14337" max="14337" width="42.85546875" style="12" customWidth="1"/>
    <col min="14338" max="14338" width="19.85546875" style="12" customWidth="1"/>
    <col min="14339" max="14339" width="5.85546875" style="12" customWidth="1"/>
    <col min="14340" max="14340" width="19.85546875" style="12" customWidth="1"/>
    <col min="14341" max="14341" width="4.85546875" style="12" customWidth="1"/>
    <col min="14342" max="14585" width="8.85546875" style="12"/>
    <col min="14586" max="14586" width="32.85546875" style="12" customWidth="1"/>
    <col min="14587" max="14587" width="12.85546875" style="12" customWidth="1"/>
    <col min="14588" max="14588" width="9.140625" style="12" bestFit="1" customWidth="1"/>
    <col min="14589" max="14589" width="12.85546875" style="12" customWidth="1"/>
    <col min="14590" max="14590" width="17.140625" style="12" customWidth="1"/>
    <col min="14591" max="14591" width="2.140625" style="12" customWidth="1"/>
    <col min="14592" max="14592" width="8.85546875" style="12"/>
    <col min="14593" max="14593" width="42.85546875" style="12" customWidth="1"/>
    <col min="14594" max="14594" width="19.85546875" style="12" customWidth="1"/>
    <col min="14595" max="14595" width="5.85546875" style="12" customWidth="1"/>
    <col min="14596" max="14596" width="19.85546875" style="12" customWidth="1"/>
    <col min="14597" max="14597" width="4.85546875" style="12" customWidth="1"/>
    <col min="14598" max="14841" width="8.85546875" style="12"/>
    <col min="14842" max="14842" width="32.85546875" style="12" customWidth="1"/>
    <col min="14843" max="14843" width="12.85546875" style="12" customWidth="1"/>
    <col min="14844" max="14844" width="9.140625" style="12" bestFit="1" customWidth="1"/>
    <col min="14845" max="14845" width="12.85546875" style="12" customWidth="1"/>
    <col min="14846" max="14846" width="17.140625" style="12" customWidth="1"/>
    <col min="14847" max="14847" width="2.140625" style="12" customWidth="1"/>
    <col min="14848" max="14848" width="8.85546875" style="12"/>
    <col min="14849" max="14849" width="42.85546875" style="12" customWidth="1"/>
    <col min="14850" max="14850" width="19.85546875" style="12" customWidth="1"/>
    <col min="14851" max="14851" width="5.85546875" style="12" customWidth="1"/>
    <col min="14852" max="14852" width="19.85546875" style="12" customWidth="1"/>
    <col min="14853" max="14853" width="4.85546875" style="12" customWidth="1"/>
    <col min="14854" max="15097" width="8.85546875" style="12"/>
    <col min="15098" max="15098" width="32.85546875" style="12" customWidth="1"/>
    <col min="15099" max="15099" width="12.85546875" style="12" customWidth="1"/>
    <col min="15100" max="15100" width="9.140625" style="12" bestFit="1" customWidth="1"/>
    <col min="15101" max="15101" width="12.85546875" style="12" customWidth="1"/>
    <col min="15102" max="15102" width="17.140625" style="12" customWidth="1"/>
    <col min="15103" max="15103" width="2.140625" style="12" customWidth="1"/>
    <col min="15104" max="15104" width="8.85546875" style="12"/>
    <col min="15105" max="15105" width="42.85546875" style="12" customWidth="1"/>
    <col min="15106" max="15106" width="19.85546875" style="12" customWidth="1"/>
    <col min="15107" max="15107" width="5.85546875" style="12" customWidth="1"/>
    <col min="15108" max="15108" width="19.85546875" style="12" customWidth="1"/>
    <col min="15109" max="15109" width="4.85546875" style="12" customWidth="1"/>
    <col min="15110" max="15353" width="8.85546875" style="12"/>
    <col min="15354" max="15354" width="32.85546875" style="12" customWidth="1"/>
    <col min="15355" max="15355" width="12.85546875" style="12" customWidth="1"/>
    <col min="15356" max="15356" width="9.140625" style="12" bestFit="1" customWidth="1"/>
    <col min="15357" max="15357" width="12.85546875" style="12" customWidth="1"/>
    <col min="15358" max="15358" width="17.140625" style="12" customWidth="1"/>
    <col min="15359" max="15359" width="2.140625" style="12" customWidth="1"/>
    <col min="15360" max="15360" width="8.85546875" style="12"/>
    <col min="15361" max="15361" width="42.85546875" style="12" customWidth="1"/>
    <col min="15362" max="15362" width="19.85546875" style="12" customWidth="1"/>
    <col min="15363" max="15363" width="5.85546875" style="12" customWidth="1"/>
    <col min="15364" max="15364" width="19.85546875" style="12" customWidth="1"/>
    <col min="15365" max="15365" width="4.85546875" style="12" customWidth="1"/>
    <col min="15366" max="15609" width="8.85546875" style="12"/>
    <col min="15610" max="15610" width="32.85546875" style="12" customWidth="1"/>
    <col min="15611" max="15611" width="12.85546875" style="12" customWidth="1"/>
    <col min="15612" max="15612" width="9.140625" style="12" bestFit="1" customWidth="1"/>
    <col min="15613" max="15613" width="12.85546875" style="12" customWidth="1"/>
    <col min="15614" max="15614" width="17.140625" style="12" customWidth="1"/>
    <col min="15615" max="15615" width="2.140625" style="12" customWidth="1"/>
    <col min="15616" max="15616" width="8.85546875" style="12"/>
    <col min="15617" max="15617" width="42.85546875" style="12" customWidth="1"/>
    <col min="15618" max="15618" width="19.85546875" style="12" customWidth="1"/>
    <col min="15619" max="15619" width="5.85546875" style="12" customWidth="1"/>
    <col min="15620" max="15620" width="19.85546875" style="12" customWidth="1"/>
    <col min="15621" max="15621" width="4.85546875" style="12" customWidth="1"/>
    <col min="15622" max="15865" width="8.85546875" style="12"/>
    <col min="15866" max="15866" width="32.85546875" style="12" customWidth="1"/>
    <col min="15867" max="15867" width="12.85546875" style="12" customWidth="1"/>
    <col min="15868" max="15868" width="9.140625" style="12" bestFit="1" customWidth="1"/>
    <col min="15869" max="15869" width="12.85546875" style="12" customWidth="1"/>
    <col min="15870" max="15870" width="17.140625" style="12" customWidth="1"/>
    <col min="15871" max="15871" width="2.140625" style="12" customWidth="1"/>
    <col min="15872" max="15872" width="8.85546875" style="12"/>
    <col min="15873" max="15873" width="42.85546875" style="12" customWidth="1"/>
    <col min="15874" max="15874" width="19.85546875" style="12" customWidth="1"/>
    <col min="15875" max="15875" width="5.85546875" style="12" customWidth="1"/>
    <col min="15876" max="15876" width="19.85546875" style="12" customWidth="1"/>
    <col min="15877" max="15877" width="4.85546875" style="12" customWidth="1"/>
    <col min="15878" max="16121" width="8.85546875" style="12"/>
    <col min="16122" max="16122" width="32.85546875" style="12" customWidth="1"/>
    <col min="16123" max="16123" width="12.85546875" style="12" customWidth="1"/>
    <col min="16124" max="16124" width="9.140625" style="12" bestFit="1" customWidth="1"/>
    <col min="16125" max="16125" width="12.85546875" style="12" customWidth="1"/>
    <col min="16126" max="16126" width="17.140625" style="12" customWidth="1"/>
    <col min="16127" max="16127" width="2.140625" style="12" customWidth="1"/>
    <col min="16128" max="16128" width="8.85546875" style="12"/>
    <col min="16129" max="16129" width="42.85546875" style="12" customWidth="1"/>
    <col min="16130" max="16130" width="19.85546875" style="12" customWidth="1"/>
    <col min="16131" max="16131" width="5.85546875" style="12" customWidth="1"/>
    <col min="16132" max="16132" width="19.85546875" style="12" customWidth="1"/>
    <col min="16133" max="16133" width="4.85546875" style="12" customWidth="1"/>
    <col min="16134" max="16377" width="8.85546875" style="12"/>
    <col min="16378" max="16378" width="32.85546875" style="12" customWidth="1"/>
    <col min="16379" max="16379" width="12.85546875" style="12" customWidth="1"/>
    <col min="16380" max="16380" width="9.140625" style="12" bestFit="1" customWidth="1"/>
    <col min="16381" max="16381" width="12.85546875" style="12" customWidth="1"/>
    <col min="16382" max="16382" width="17.140625" style="12" customWidth="1"/>
    <col min="16383" max="16383" width="2.140625" style="12" customWidth="1"/>
    <col min="16384" max="16384" width="8.85546875" style="12"/>
  </cols>
  <sheetData>
    <row r="1" spans="1:7" ht="5.25" customHeight="1" thickBot="1" x14ac:dyDescent="0.25">
      <c r="A1" s="315" t="s">
        <v>6</v>
      </c>
    </row>
    <row r="2" spans="1:7" ht="16.5" thickBot="1" x14ac:dyDescent="0.3">
      <c r="A2" s="537" t="s">
        <v>146</v>
      </c>
      <c r="B2" s="538"/>
      <c r="C2" s="538"/>
      <c r="D2" s="539"/>
      <c r="E2" s="303" t="s">
        <v>1033</v>
      </c>
    </row>
    <row r="3" spans="1:7" ht="15.75" x14ac:dyDescent="0.25">
      <c r="A3" s="540" t="s">
        <v>106</v>
      </c>
      <c r="B3" s="620"/>
      <c r="C3" s="621"/>
      <c r="D3" s="622"/>
      <c r="E3" s="311" t="s">
        <v>1034</v>
      </c>
    </row>
    <row r="4" spans="1:7" ht="15.75" x14ac:dyDescent="0.25">
      <c r="A4" s="540" t="s">
        <v>4</v>
      </c>
      <c r="B4" s="623"/>
      <c r="C4" s="624"/>
      <c r="D4" s="625"/>
      <c r="E4" s="311" t="s">
        <v>1035</v>
      </c>
    </row>
    <row r="5" spans="1:7" ht="16.5" thickBot="1" x14ac:dyDescent="0.3">
      <c r="A5" s="541" t="s">
        <v>105</v>
      </c>
      <c r="B5" s="626"/>
      <c r="C5" s="627"/>
      <c r="D5" s="628"/>
      <c r="E5" s="311" t="s">
        <v>1082</v>
      </c>
    </row>
    <row r="6" spans="1:7" ht="12" customHeight="1" thickBot="1" x14ac:dyDescent="0.25">
      <c r="A6" s="542"/>
      <c r="B6" s="543"/>
      <c r="C6" s="544"/>
      <c r="D6" s="545"/>
    </row>
    <row r="7" spans="1:7" ht="16.5" thickBot="1" x14ac:dyDescent="0.3">
      <c r="A7" s="215" t="s">
        <v>145</v>
      </c>
      <c r="B7" s="217"/>
      <c r="C7" s="1024"/>
      <c r="D7" s="1025"/>
    </row>
    <row r="8" spans="1:7" ht="12" customHeight="1" thickBot="1" x14ac:dyDescent="0.3">
      <c r="A8" s="546"/>
      <c r="B8" s="547"/>
      <c r="C8" s="547"/>
      <c r="D8" s="548"/>
    </row>
    <row r="9" spans="1:7" ht="16.5" thickBot="1" x14ac:dyDescent="0.3">
      <c r="A9" s="549" t="s">
        <v>144</v>
      </c>
      <c r="B9" s="550" t="s">
        <v>17</v>
      </c>
      <c r="C9" s="217"/>
      <c r="D9" s="551" t="s">
        <v>16</v>
      </c>
      <c r="E9" s="552"/>
      <c r="F9" s="553"/>
      <c r="G9" s="553"/>
    </row>
    <row r="10" spans="1:7" ht="15.75" x14ac:dyDescent="0.25">
      <c r="A10" s="219" t="s">
        <v>15</v>
      </c>
      <c r="B10" s="629"/>
      <c r="C10" s="554">
        <f>B10/60</f>
        <v>0</v>
      </c>
      <c r="D10" s="555"/>
      <c r="E10" s="556"/>
      <c r="F10" s="557"/>
      <c r="G10" s="557"/>
    </row>
    <row r="11" spans="1:7" ht="15.75" x14ac:dyDescent="0.25">
      <c r="A11" s="219" t="s">
        <v>14</v>
      </c>
      <c r="B11" s="630"/>
      <c r="C11" s="554"/>
      <c r="D11" s="555"/>
      <c r="E11" s="556"/>
      <c r="F11" s="557"/>
      <c r="G11" s="557"/>
    </row>
    <row r="12" spans="1:7" ht="15.75" x14ac:dyDescent="0.25">
      <c r="A12" s="219" t="s">
        <v>1036</v>
      </c>
      <c r="B12" s="631"/>
      <c r="C12" s="554"/>
      <c r="D12" s="555"/>
      <c r="E12" s="556"/>
      <c r="F12" s="557"/>
      <c r="G12" s="557"/>
    </row>
    <row r="13" spans="1:7" ht="15.75" x14ac:dyDescent="0.25">
      <c r="A13" s="219" t="s">
        <v>13</v>
      </c>
      <c r="B13" s="558">
        <v>8760</v>
      </c>
      <c r="C13" s="554"/>
      <c r="D13" s="559"/>
      <c r="G13" s="557"/>
    </row>
    <row r="14" spans="1:7" ht="15.75" x14ac:dyDescent="0.25">
      <c r="A14" s="219" t="s">
        <v>12</v>
      </c>
      <c r="B14" s="560" t="e">
        <f>B13/C10*B11</f>
        <v>#DIV/0!</v>
      </c>
      <c r="C14" s="554"/>
      <c r="D14" s="632"/>
      <c r="E14" s="556"/>
      <c r="F14" s="557"/>
      <c r="G14" s="557"/>
    </row>
    <row r="15" spans="1:7" ht="15.75" x14ac:dyDescent="0.25">
      <c r="A15" s="219" t="s">
        <v>11</v>
      </c>
      <c r="B15" s="561"/>
      <c r="C15" s="562"/>
      <c r="D15" s="633"/>
      <c r="E15" s="556"/>
      <c r="F15" s="557"/>
      <c r="G15" s="563"/>
    </row>
    <row r="16" spans="1:7" ht="12" customHeight="1" thickBot="1" x14ac:dyDescent="0.3">
      <c r="A16" s="229"/>
      <c r="B16" s="564"/>
      <c r="C16" s="231"/>
      <c r="D16" s="565"/>
      <c r="E16" s="311"/>
      <c r="F16" s="533"/>
      <c r="G16" s="533"/>
    </row>
    <row r="17" spans="1:10" ht="12" customHeight="1" thickBot="1" x14ac:dyDescent="0.3">
      <c r="A17" s="234"/>
      <c r="B17" s="235"/>
      <c r="C17" s="236"/>
      <c r="D17" s="472"/>
      <c r="E17" s="566"/>
      <c r="F17" s="533"/>
      <c r="G17" s="533"/>
    </row>
    <row r="18" spans="1:10" ht="16.5" thickBot="1" x14ac:dyDescent="0.3">
      <c r="A18" s="219" t="s">
        <v>10</v>
      </c>
      <c r="B18" s="567"/>
      <c r="C18" s="568"/>
      <c r="D18" s="569" t="e">
        <f>(B14-D14)*B12</f>
        <v>#DIV/0!</v>
      </c>
      <c r="E18" s="533"/>
      <c r="F18" s="533"/>
      <c r="G18" s="533"/>
      <c r="I18" s="509"/>
      <c r="J18" s="509"/>
    </row>
    <row r="19" spans="1:10" ht="16.5" thickBot="1" x14ac:dyDescent="0.3">
      <c r="A19" s="219" t="s">
        <v>9</v>
      </c>
      <c r="B19" s="567"/>
      <c r="C19" s="568"/>
      <c r="D19" s="570" t="e">
        <f>D18*10</f>
        <v>#DIV/0!</v>
      </c>
      <c r="E19" s="533"/>
      <c r="F19" s="533"/>
      <c r="G19" s="533"/>
      <c r="I19" s="571"/>
      <c r="J19" s="571"/>
    </row>
    <row r="20" spans="1:10" ht="16.5" thickBot="1" x14ac:dyDescent="0.3">
      <c r="A20" s="219" t="s">
        <v>8</v>
      </c>
      <c r="B20" s="567"/>
      <c r="C20" s="568"/>
      <c r="D20" s="572" t="e">
        <f>D19/D15</f>
        <v>#DIV/0!</v>
      </c>
      <c r="E20" s="533"/>
      <c r="F20" s="573"/>
      <c r="G20" s="573"/>
      <c r="I20" s="571"/>
      <c r="J20" s="571"/>
    </row>
    <row r="21" spans="1:10" x14ac:dyDescent="0.2">
      <c r="A21" s="574"/>
      <c r="B21" s="2" t="s">
        <v>7</v>
      </c>
      <c r="C21" s="575"/>
      <c r="D21" s="576"/>
      <c r="F21" s="577"/>
      <c r="G21" s="577"/>
      <c r="I21" s="577"/>
      <c r="J21" s="577"/>
    </row>
    <row r="22" spans="1:10" ht="13.5" thickBot="1" x14ac:dyDescent="0.25">
      <c r="A22" s="578"/>
      <c r="B22" s="231"/>
      <c r="C22" s="231"/>
      <c r="D22" s="233"/>
    </row>
    <row r="23" spans="1:10" x14ac:dyDescent="0.2">
      <c r="A23" s="579"/>
      <c r="D23" s="580"/>
    </row>
    <row r="24" spans="1:10" ht="13.5" thickBot="1" x14ac:dyDescent="0.25">
      <c r="A24" s="579"/>
      <c r="D24" s="580"/>
    </row>
    <row r="25" spans="1:10" ht="16.5" thickBot="1" x14ac:dyDescent="0.3">
      <c r="A25" s="549" t="s">
        <v>143</v>
      </c>
      <c r="B25" s="216" t="s">
        <v>17</v>
      </c>
      <c r="C25" s="217"/>
      <c r="D25" s="216" t="s">
        <v>16</v>
      </c>
      <c r="E25" s="552" t="s">
        <v>1037</v>
      </c>
      <c r="F25" s="311"/>
      <c r="G25" s="311"/>
      <c r="H25" s="311"/>
    </row>
    <row r="26" spans="1:10" ht="15.75" x14ac:dyDescent="0.25">
      <c r="A26" s="219" t="s">
        <v>142</v>
      </c>
      <c r="B26" s="634"/>
      <c r="C26" s="581"/>
      <c r="D26" s="582"/>
      <c r="E26" s="556" t="s">
        <v>1025</v>
      </c>
      <c r="F26" s="311" t="s">
        <v>1038</v>
      </c>
      <c r="G26" s="311"/>
      <c r="H26" s="311"/>
    </row>
    <row r="27" spans="1:10" ht="15.75" x14ac:dyDescent="0.25">
      <c r="A27" s="219" t="s">
        <v>141</v>
      </c>
      <c r="B27" s="635"/>
      <c r="C27" s="583"/>
      <c r="D27" s="637"/>
      <c r="E27" s="556" t="s">
        <v>1025</v>
      </c>
      <c r="F27" s="311" t="s">
        <v>1039</v>
      </c>
      <c r="G27" s="311"/>
      <c r="H27" s="311"/>
    </row>
    <row r="28" spans="1:10" ht="15.75" x14ac:dyDescent="0.25">
      <c r="A28" s="219" t="s">
        <v>140</v>
      </c>
      <c r="B28" s="636"/>
      <c r="C28" s="581"/>
      <c r="D28" s="584"/>
      <c r="E28" s="556" t="s">
        <v>1025</v>
      </c>
      <c r="F28" s="311" t="s">
        <v>41</v>
      </c>
      <c r="G28" s="311"/>
      <c r="H28" s="311"/>
    </row>
    <row r="29" spans="1:10" ht="15.75" x14ac:dyDescent="0.25">
      <c r="A29" s="219" t="s">
        <v>69</v>
      </c>
      <c r="B29" s="585" t="str">
        <f>IF(B28="Annual Professional Maintenance", "0.01", "0.03")</f>
        <v>0.03</v>
      </c>
      <c r="C29" s="581"/>
      <c r="D29" s="555"/>
      <c r="E29" s="556" t="s">
        <v>1025</v>
      </c>
      <c r="F29" s="311" t="s">
        <v>1040</v>
      </c>
      <c r="G29" s="311"/>
      <c r="H29" s="311"/>
    </row>
    <row r="30" spans="1:10" ht="15.75" x14ac:dyDescent="0.25">
      <c r="A30" s="219" t="s">
        <v>139</v>
      </c>
      <c r="B30" s="560">
        <f>B27*(1-B29)^(B5-B26)</f>
        <v>0</v>
      </c>
      <c r="C30" s="562"/>
      <c r="D30" s="555"/>
      <c r="E30" s="556" t="s">
        <v>1025</v>
      </c>
      <c r="F30" s="311" t="s">
        <v>1081</v>
      </c>
      <c r="G30" s="311"/>
      <c r="H30" s="311"/>
    </row>
    <row r="31" spans="1:10" ht="12" customHeight="1" x14ac:dyDescent="0.25">
      <c r="A31" s="219"/>
      <c r="B31" s="586"/>
      <c r="C31" s="562"/>
      <c r="D31" s="555"/>
      <c r="E31" s="311" t="s">
        <v>1041</v>
      </c>
      <c r="F31" s="311"/>
      <c r="G31" s="311"/>
      <c r="H31" s="311"/>
    </row>
    <row r="32" spans="1:10" ht="15.75" x14ac:dyDescent="0.25">
      <c r="A32" s="219" t="s">
        <v>138</v>
      </c>
      <c r="B32" s="638"/>
      <c r="C32" s="554"/>
      <c r="D32" s="555"/>
      <c r="E32" s="556" t="s">
        <v>1025</v>
      </c>
      <c r="F32" s="311" t="s">
        <v>1042</v>
      </c>
      <c r="G32" s="311"/>
      <c r="H32" s="311"/>
    </row>
    <row r="33" spans="1:8" ht="15.75" x14ac:dyDescent="0.25">
      <c r="A33" s="219" t="s">
        <v>137</v>
      </c>
      <c r="B33" s="639"/>
      <c r="C33" s="554"/>
      <c r="D33" s="555"/>
      <c r="E33" s="556" t="s">
        <v>1025</v>
      </c>
      <c r="F33" s="311" t="s">
        <v>1043</v>
      </c>
      <c r="G33" s="311"/>
      <c r="H33" s="311"/>
    </row>
    <row r="34" spans="1:8" ht="15.75" x14ac:dyDescent="0.25">
      <c r="A34" s="219"/>
      <c r="B34" s="587">
        <f>B33*B35</f>
        <v>0</v>
      </c>
      <c r="C34" s="554"/>
      <c r="D34" s="555"/>
      <c r="E34" s="556" t="s">
        <v>1025</v>
      </c>
      <c r="F34" s="311" t="s">
        <v>1044</v>
      </c>
      <c r="G34" s="311"/>
      <c r="H34" s="311"/>
    </row>
    <row r="35" spans="1:8" ht="15.75" x14ac:dyDescent="0.25">
      <c r="A35" s="219" t="s">
        <v>136</v>
      </c>
      <c r="B35" s="640"/>
      <c r="C35" s="562"/>
      <c r="D35" s="555"/>
      <c r="E35" s="556" t="s">
        <v>1025</v>
      </c>
      <c r="F35" s="311" t="s">
        <v>1045</v>
      </c>
      <c r="G35" s="311"/>
      <c r="H35" s="311"/>
    </row>
    <row r="36" spans="1:8" ht="12" customHeight="1" thickBot="1" x14ac:dyDescent="0.3">
      <c r="A36" s="200"/>
      <c r="B36" s="562"/>
      <c r="C36" s="562"/>
      <c r="D36" s="588"/>
      <c r="E36" s="556" t="s">
        <v>1025</v>
      </c>
      <c r="F36" s="311" t="s">
        <v>1046</v>
      </c>
      <c r="G36" s="311"/>
      <c r="H36" s="311"/>
    </row>
    <row r="37" spans="1:8" ht="16.5" thickBot="1" x14ac:dyDescent="0.3">
      <c r="A37" s="234"/>
      <c r="B37" s="589"/>
      <c r="C37" s="590"/>
      <c r="D37" s="591"/>
      <c r="E37" s="566" t="s">
        <v>1047</v>
      </c>
      <c r="F37" s="311"/>
      <c r="G37" s="311"/>
      <c r="H37" s="311"/>
    </row>
    <row r="38" spans="1:8" ht="16.5" thickBot="1" x14ac:dyDescent="0.3">
      <c r="A38" s="219" t="s">
        <v>135</v>
      </c>
      <c r="B38" s="554"/>
      <c r="C38" s="562"/>
      <c r="D38" s="592" t="e">
        <f>(D27-C40)*0.1</f>
        <v>#DIV/0!</v>
      </c>
      <c r="E38" s="311" t="s">
        <v>1048</v>
      </c>
      <c r="F38" s="311"/>
      <c r="G38" s="311"/>
      <c r="H38" s="311"/>
    </row>
    <row r="39" spans="1:8" ht="16.5" thickBot="1" x14ac:dyDescent="0.3">
      <c r="A39" s="219"/>
      <c r="B39" s="2" t="s">
        <v>134</v>
      </c>
      <c r="C39" s="575"/>
      <c r="D39" s="202"/>
      <c r="E39" s="311"/>
      <c r="F39" s="311"/>
      <c r="G39" s="311"/>
      <c r="H39" s="311"/>
    </row>
    <row r="40" spans="1:8" ht="16.5" thickBot="1" x14ac:dyDescent="0.3">
      <c r="A40" s="219" t="s">
        <v>133</v>
      </c>
      <c r="B40" s="554"/>
      <c r="C40" s="554" t="e">
        <f>B32/B34</f>
        <v>#DIV/0!</v>
      </c>
      <c r="D40" s="593">
        <f>(D27-B30)*0.1</f>
        <v>0</v>
      </c>
      <c r="E40" s="311" t="s">
        <v>1049</v>
      </c>
      <c r="F40" s="311"/>
      <c r="G40" s="311"/>
      <c r="H40" s="311"/>
    </row>
    <row r="41" spans="1:8" ht="15.75" x14ac:dyDescent="0.25">
      <c r="A41" s="219"/>
      <c r="B41" s="2" t="s">
        <v>132</v>
      </c>
      <c r="C41" s="575"/>
      <c r="D41" s="594"/>
    </row>
    <row r="42" spans="1:8" ht="13.5" thickBot="1" x14ac:dyDescent="0.25">
      <c r="A42" s="578"/>
      <c r="B42" s="231"/>
      <c r="C42" s="231"/>
      <c r="D42" s="595"/>
    </row>
    <row r="44" spans="1:8" ht="16.5" thickBot="1" x14ac:dyDescent="0.3">
      <c r="G44" s="596"/>
    </row>
    <row r="45" spans="1:8" ht="25.5" customHeight="1" thickBot="1" x14ac:dyDescent="0.25">
      <c r="A45" s="597" t="s">
        <v>164</v>
      </c>
      <c r="B45" s="598"/>
      <c r="D45" s="1026" t="s">
        <v>1050</v>
      </c>
      <c r="E45" s="1027"/>
    </row>
    <row r="46" spans="1:8" ht="45" x14ac:dyDescent="0.2">
      <c r="A46" s="599" t="s">
        <v>154</v>
      </c>
      <c r="B46" s="600" t="s">
        <v>153</v>
      </c>
      <c r="D46" s="601" t="s">
        <v>1051</v>
      </c>
      <c r="E46" s="601" t="s">
        <v>1052</v>
      </c>
    </row>
    <row r="47" spans="1:8" ht="15" x14ac:dyDescent="0.25">
      <c r="A47" s="602" t="s">
        <v>163</v>
      </c>
      <c r="B47" s="603">
        <v>5000</v>
      </c>
      <c r="D47" s="604">
        <v>5.8</v>
      </c>
      <c r="E47" s="604">
        <v>6</v>
      </c>
    </row>
    <row r="48" spans="1:8" ht="15" x14ac:dyDescent="0.25">
      <c r="A48" s="605" t="s">
        <v>162</v>
      </c>
      <c r="B48" s="606">
        <v>6000</v>
      </c>
      <c r="D48" s="604">
        <v>6.7</v>
      </c>
      <c r="E48" s="604">
        <v>7</v>
      </c>
    </row>
    <row r="49" spans="1:5" ht="15" x14ac:dyDescent="0.25">
      <c r="A49" s="605" t="s">
        <v>161</v>
      </c>
      <c r="B49" s="606">
        <v>7000</v>
      </c>
      <c r="D49" s="604">
        <v>7.7</v>
      </c>
      <c r="E49" s="604">
        <v>8</v>
      </c>
    </row>
    <row r="50" spans="1:5" ht="15" x14ac:dyDescent="0.25">
      <c r="A50" s="605" t="s">
        <v>160</v>
      </c>
      <c r="B50" s="606">
        <v>8000</v>
      </c>
      <c r="D50" s="604">
        <v>8.6</v>
      </c>
      <c r="E50" s="604">
        <v>9</v>
      </c>
    </row>
    <row r="51" spans="1:5" ht="15" x14ac:dyDescent="0.25">
      <c r="A51" s="605" t="s">
        <v>159</v>
      </c>
      <c r="B51" s="606">
        <v>9000</v>
      </c>
      <c r="D51" s="604">
        <v>9.6</v>
      </c>
      <c r="E51" s="604">
        <v>10</v>
      </c>
    </row>
    <row r="52" spans="1:5" ht="15" x14ac:dyDescent="0.25">
      <c r="A52" s="605" t="s">
        <v>158</v>
      </c>
      <c r="B52" s="606">
        <v>10000</v>
      </c>
      <c r="D52" s="604">
        <v>10.5</v>
      </c>
      <c r="E52" s="604">
        <v>11</v>
      </c>
    </row>
    <row r="53" spans="1:5" ht="15" x14ac:dyDescent="0.25">
      <c r="A53" s="605" t="s">
        <v>157</v>
      </c>
      <c r="B53" s="606">
        <v>12000</v>
      </c>
      <c r="D53" s="604">
        <v>11.5</v>
      </c>
      <c r="E53" s="604">
        <v>12</v>
      </c>
    </row>
    <row r="54" spans="1:5" ht="15.75" thickBot="1" x14ac:dyDescent="0.3">
      <c r="A54" s="607" t="s">
        <v>156</v>
      </c>
      <c r="B54" s="608">
        <v>14000</v>
      </c>
      <c r="D54" s="604">
        <v>12.5</v>
      </c>
      <c r="E54" s="604">
        <v>13</v>
      </c>
    </row>
    <row r="55" spans="1:5" ht="15.75" thickBot="1" x14ac:dyDescent="0.3">
      <c r="A55" s="609"/>
      <c r="B55" s="609"/>
      <c r="D55" s="604">
        <v>13.4</v>
      </c>
      <c r="E55" s="604">
        <v>14</v>
      </c>
    </row>
    <row r="56" spans="1:5" ht="15.75" thickBot="1" x14ac:dyDescent="0.3">
      <c r="A56" s="597" t="s">
        <v>155</v>
      </c>
      <c r="B56" s="598"/>
      <c r="D56" s="604">
        <v>14.4</v>
      </c>
      <c r="E56" s="604">
        <v>15</v>
      </c>
    </row>
    <row r="57" spans="1:5" ht="30" x14ac:dyDescent="0.25">
      <c r="A57" s="599" t="s">
        <v>154</v>
      </c>
      <c r="B57" s="600" t="s">
        <v>153</v>
      </c>
      <c r="D57" s="604">
        <v>15.3</v>
      </c>
      <c r="E57" s="604">
        <v>16</v>
      </c>
    </row>
    <row r="58" spans="1:5" ht="15" x14ac:dyDescent="0.25">
      <c r="A58" s="602" t="s">
        <v>152</v>
      </c>
      <c r="B58" s="603">
        <v>18000</v>
      </c>
      <c r="D58" s="604">
        <v>16.3</v>
      </c>
      <c r="E58" s="604">
        <v>17</v>
      </c>
    </row>
    <row r="59" spans="1:5" ht="15" x14ac:dyDescent="0.25">
      <c r="A59" s="605" t="s">
        <v>151</v>
      </c>
      <c r="B59" s="606">
        <v>21000</v>
      </c>
      <c r="D59" s="604">
        <v>17.3</v>
      </c>
      <c r="E59" s="604">
        <v>18</v>
      </c>
    </row>
    <row r="60" spans="1:5" ht="15" x14ac:dyDescent="0.25">
      <c r="A60" s="605" t="s">
        <v>150</v>
      </c>
      <c r="B60" s="606">
        <v>23000</v>
      </c>
      <c r="D60" s="604">
        <v>18.2</v>
      </c>
      <c r="E60" s="604">
        <v>19</v>
      </c>
    </row>
    <row r="61" spans="1:5" ht="15.75" thickBot="1" x14ac:dyDescent="0.3">
      <c r="A61" s="607" t="s">
        <v>149</v>
      </c>
      <c r="B61" s="608">
        <v>24000</v>
      </c>
      <c r="D61" s="604">
        <v>19.2</v>
      </c>
      <c r="E61" s="604">
        <v>20</v>
      </c>
    </row>
    <row r="62" spans="1:5" ht="15.75" thickBot="1" x14ac:dyDescent="0.3">
      <c r="A62" s="610" t="s">
        <v>148</v>
      </c>
      <c r="B62" s="611"/>
    </row>
    <row r="63" spans="1:5" ht="15.75" thickBot="1" x14ac:dyDescent="0.3">
      <c r="A63" s="612" t="s">
        <v>147</v>
      </c>
      <c r="B63" s="613"/>
    </row>
  </sheetData>
  <protectedRanges>
    <protectedRange password="CF31" sqref="A15:D18" name="Range1"/>
    <protectedRange password="CF31" sqref="C41:D41 A41 A37:D38 A40:D40 C39:D39 A39" name="Range1_1"/>
  </protectedRanges>
  <mergeCells count="2">
    <mergeCell ref="C7:D7"/>
    <mergeCell ref="D45:E45"/>
  </mergeCells>
  <dataValidations count="24">
    <dataValidation allowBlank="1" showInputMessage="1" showErrorMessage="1" promptTitle="Statewide Average" prompt="Enter the Statewide Average from your Fuel Cost Library within the Weatherization Assistant v10 for the applicable Program Year. " sqref="B12" xr:uid="{E0CAE18C-1108-47A0-9315-9A39D128646F}"/>
    <dataValidation allowBlank="1" showInputMessage="1" showErrorMessage="1" promptTitle="Replacement EER/EER2" prompt="Enter the EER found on the (Yellow) Energy Guide of the new replacement unit._x000a_If the new unit has EER2 rating, use the table below to find the applicable EER2 and input the applicable EER." sqref="D27" xr:uid="{D243A490-58F2-4B54-AEE6-52F7A53FBF2D}"/>
    <dataValidation allowBlank="1" showInputMessage="1" showErrorMessage="1" promptTitle="Job Number" prompt="Enter the job number/client ID/audit number for this client.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2568B441-9FE2-43CE-9163-925413269688}"/>
    <dataValidation allowBlank="1" showInputMessage="1" showErrorMessage="1" prompt="Enter Client's Name"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65D5739F-4014-4364-86DC-7539BAE6716D}"/>
    <dataValidation allowBlank="1" showInputMessage="1" showErrorMessage="1" prompt="% decrease using amps"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xr:uid="{5E7193C1-7FBD-4B66-A0FA-E06B97082DE7}"/>
    <dataValidation allowBlank="1" showInputMessage="1" showErrorMessage="1" promptTitle="Replacement EER" prompt="Enter the EER found on the (Yellow) Energy Guide of the new replacement unit." sqref="XFB1048573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IT65533 SP65533 ACL65533 AMH65533 AWD65533 BFZ65533 BPV65533 BZR65533 CJN65533 CTJ65533 DDF65533 DNB65533 DWX65533 EGT65533 EQP65533 FAL65533 FKH65533 FUD65533 GDZ65533 GNV65533 GXR65533 HHN65533 HRJ65533 IBF65533 ILB65533 IUX65533 JET65533 JOP65533 JYL65533 KIH65533 KSD65533 LBZ65533 LLV65533 LVR65533 MFN65533 MPJ65533 MZF65533 NJB65533 NSX65533 OCT65533 OMP65533 OWL65533 PGH65533 PQD65533 PZZ65533 QJV65533 QTR65533 RDN65533 RNJ65533 RXF65533 SHB65533 SQX65533 TAT65533 TKP65533 TUL65533 UEH65533 UOD65533 UXZ65533 VHV65533 VRR65533 WBN65533 WLJ65533 WVF65533 XFB65533 IT131069 SP131069 ACL131069 AMH131069 AWD131069 BFZ131069 BPV131069 BZR131069 CJN131069 CTJ131069 DDF131069 DNB131069 DWX131069 EGT131069 EQP131069 FAL131069 FKH131069 FUD131069 GDZ131069 GNV131069 GXR131069 HHN131069 HRJ131069 IBF131069 ILB131069 IUX131069 JET131069 JOP131069 JYL131069 KIH131069 KSD131069 LBZ131069 LLV131069 LVR131069 MFN131069 MPJ131069 MZF131069 NJB131069 NSX131069 OCT131069 OMP131069 OWL131069 PGH131069 PQD131069 PZZ131069 QJV131069 QTR131069 RDN131069 RNJ131069 RXF131069 SHB131069 SQX131069 TAT131069 TKP131069 TUL131069 UEH131069 UOD131069 UXZ131069 VHV131069 VRR131069 WBN131069 WLJ131069 WVF131069 XFB131069 IT196605 SP196605 ACL196605 AMH196605 AWD196605 BFZ196605 BPV196605 BZR196605 CJN196605 CTJ196605 DDF196605 DNB196605 DWX196605 EGT196605 EQP196605 FAL196605 FKH196605 FUD196605 GDZ196605 GNV196605 GXR196605 HHN196605 HRJ196605 IBF196605 ILB196605 IUX196605 JET196605 JOP196605 JYL196605 KIH196605 KSD196605 LBZ196605 LLV196605 LVR196605 MFN196605 MPJ196605 MZF196605 NJB196605 NSX196605 OCT196605 OMP196605 OWL196605 PGH196605 PQD196605 PZZ196605 QJV196605 QTR196605 RDN196605 RNJ196605 RXF196605 SHB196605 SQX196605 TAT196605 TKP196605 TUL196605 UEH196605 UOD196605 UXZ196605 VHV196605 VRR196605 WBN196605 WLJ196605 WVF196605 XFB196605 IT262141 SP262141 ACL262141 AMH262141 AWD262141 BFZ262141 BPV262141 BZR262141 CJN262141 CTJ262141 DDF262141 DNB262141 DWX262141 EGT262141 EQP262141 FAL262141 FKH262141 FUD262141 GDZ262141 GNV262141 GXR262141 HHN262141 HRJ262141 IBF262141 ILB262141 IUX262141 JET262141 JOP262141 JYL262141 KIH262141 KSD262141 LBZ262141 LLV262141 LVR262141 MFN262141 MPJ262141 MZF262141 NJB262141 NSX262141 OCT262141 OMP262141 OWL262141 PGH262141 PQD262141 PZZ262141 QJV262141 QTR262141 RDN262141 RNJ262141 RXF262141 SHB262141 SQX262141 TAT262141 TKP262141 TUL262141 UEH262141 UOD262141 UXZ262141 VHV262141 VRR262141 WBN262141 WLJ262141 WVF262141 XFB262141 IT327677 SP327677 ACL327677 AMH327677 AWD327677 BFZ327677 BPV327677 BZR327677 CJN327677 CTJ327677 DDF327677 DNB327677 DWX327677 EGT327677 EQP327677 FAL327677 FKH327677 FUD327677 GDZ327677 GNV327677 GXR327677 HHN327677 HRJ327677 IBF327677 ILB327677 IUX327677 JET327677 JOP327677 JYL327677 KIH327677 KSD327677 LBZ327677 LLV327677 LVR327677 MFN327677 MPJ327677 MZF327677 NJB327677 NSX327677 OCT327677 OMP327677 OWL327677 PGH327677 PQD327677 PZZ327677 QJV327677 QTR327677 RDN327677 RNJ327677 RXF327677 SHB327677 SQX327677 TAT327677 TKP327677 TUL327677 UEH327677 UOD327677 UXZ327677 VHV327677 VRR327677 WBN327677 WLJ327677 WVF327677 XFB327677 IT393213 SP393213 ACL393213 AMH393213 AWD393213 BFZ393213 BPV393213 BZR393213 CJN393213 CTJ393213 DDF393213 DNB393213 DWX393213 EGT393213 EQP393213 FAL393213 FKH393213 FUD393213 GDZ393213 GNV393213 GXR393213 HHN393213 HRJ393213 IBF393213 ILB393213 IUX393213 JET393213 JOP393213 JYL393213 KIH393213 KSD393213 LBZ393213 LLV393213 LVR393213 MFN393213 MPJ393213 MZF393213 NJB393213 NSX393213 OCT393213 OMP393213 OWL393213 PGH393213 PQD393213 PZZ393213 QJV393213 QTR393213 RDN393213 RNJ393213 RXF393213 SHB393213 SQX393213 TAT393213 TKP393213 TUL393213 UEH393213 UOD393213 UXZ393213 VHV393213 VRR393213 WBN393213 WLJ393213 WVF393213 XFB393213 IT458749 SP458749 ACL458749 AMH458749 AWD458749 BFZ458749 BPV458749 BZR458749 CJN458749 CTJ458749 DDF458749 DNB458749 DWX458749 EGT458749 EQP458749 FAL458749 FKH458749 FUD458749 GDZ458749 GNV458749 GXR458749 HHN458749 HRJ458749 IBF458749 ILB458749 IUX458749 JET458749 JOP458749 JYL458749 KIH458749 KSD458749 LBZ458749 LLV458749 LVR458749 MFN458749 MPJ458749 MZF458749 NJB458749 NSX458749 OCT458749 OMP458749 OWL458749 PGH458749 PQD458749 PZZ458749 QJV458749 QTR458749 RDN458749 RNJ458749 RXF458749 SHB458749 SQX458749 TAT458749 TKP458749 TUL458749 UEH458749 UOD458749 UXZ458749 VHV458749 VRR458749 WBN458749 WLJ458749 WVF458749 XFB458749 IT524285 SP524285 ACL524285 AMH524285 AWD524285 BFZ524285 BPV524285 BZR524285 CJN524285 CTJ524285 DDF524285 DNB524285 DWX524285 EGT524285 EQP524285 FAL524285 FKH524285 FUD524285 GDZ524285 GNV524285 GXR524285 HHN524285 HRJ524285 IBF524285 ILB524285 IUX524285 JET524285 JOP524285 JYL524285 KIH524285 KSD524285 LBZ524285 LLV524285 LVR524285 MFN524285 MPJ524285 MZF524285 NJB524285 NSX524285 OCT524285 OMP524285 OWL524285 PGH524285 PQD524285 PZZ524285 QJV524285 QTR524285 RDN524285 RNJ524285 RXF524285 SHB524285 SQX524285 TAT524285 TKP524285 TUL524285 UEH524285 UOD524285 UXZ524285 VHV524285 VRR524285 WBN524285 WLJ524285 WVF524285 XFB524285 IT589821 SP589821 ACL589821 AMH589821 AWD589821 BFZ589821 BPV589821 BZR589821 CJN589821 CTJ589821 DDF589821 DNB589821 DWX589821 EGT589821 EQP589821 FAL589821 FKH589821 FUD589821 GDZ589821 GNV589821 GXR589821 HHN589821 HRJ589821 IBF589821 ILB589821 IUX589821 JET589821 JOP589821 JYL589821 KIH589821 KSD589821 LBZ589821 LLV589821 LVR589821 MFN589821 MPJ589821 MZF589821 NJB589821 NSX589821 OCT589821 OMP589821 OWL589821 PGH589821 PQD589821 PZZ589821 QJV589821 QTR589821 RDN589821 RNJ589821 RXF589821 SHB589821 SQX589821 TAT589821 TKP589821 TUL589821 UEH589821 UOD589821 UXZ589821 VHV589821 VRR589821 WBN589821 WLJ589821 WVF589821 XFB589821 IT655357 SP655357 ACL655357 AMH655357 AWD655357 BFZ655357 BPV655357 BZR655357 CJN655357 CTJ655357 DDF655357 DNB655357 DWX655357 EGT655357 EQP655357 FAL655357 FKH655357 FUD655357 GDZ655357 GNV655357 GXR655357 HHN655357 HRJ655357 IBF655357 ILB655357 IUX655357 JET655357 JOP655357 JYL655357 KIH655357 KSD655357 LBZ655357 LLV655357 LVR655357 MFN655357 MPJ655357 MZF655357 NJB655357 NSX655357 OCT655357 OMP655357 OWL655357 PGH655357 PQD655357 PZZ655357 QJV655357 QTR655357 RDN655357 RNJ655357 RXF655357 SHB655357 SQX655357 TAT655357 TKP655357 TUL655357 UEH655357 UOD655357 UXZ655357 VHV655357 VRR655357 WBN655357 WLJ655357 WVF655357 XFB655357 IT720893 SP720893 ACL720893 AMH720893 AWD720893 BFZ720893 BPV720893 BZR720893 CJN720893 CTJ720893 DDF720893 DNB720893 DWX720893 EGT720893 EQP720893 FAL720893 FKH720893 FUD720893 GDZ720893 GNV720893 GXR720893 HHN720893 HRJ720893 IBF720893 ILB720893 IUX720893 JET720893 JOP720893 JYL720893 KIH720893 KSD720893 LBZ720893 LLV720893 LVR720893 MFN720893 MPJ720893 MZF720893 NJB720893 NSX720893 OCT720893 OMP720893 OWL720893 PGH720893 PQD720893 PZZ720893 QJV720893 QTR720893 RDN720893 RNJ720893 RXF720893 SHB720893 SQX720893 TAT720893 TKP720893 TUL720893 UEH720893 UOD720893 UXZ720893 VHV720893 VRR720893 WBN720893 WLJ720893 WVF720893 XFB720893 IT786429 SP786429 ACL786429 AMH786429 AWD786429 BFZ786429 BPV786429 BZR786429 CJN786429 CTJ786429 DDF786429 DNB786429 DWX786429 EGT786429 EQP786429 FAL786429 FKH786429 FUD786429 GDZ786429 GNV786429 GXR786429 HHN786429 HRJ786429 IBF786429 ILB786429 IUX786429 JET786429 JOP786429 JYL786429 KIH786429 KSD786429 LBZ786429 LLV786429 LVR786429 MFN786429 MPJ786429 MZF786429 NJB786429 NSX786429 OCT786429 OMP786429 OWL786429 PGH786429 PQD786429 PZZ786429 QJV786429 QTR786429 RDN786429 RNJ786429 RXF786429 SHB786429 SQX786429 TAT786429 TKP786429 TUL786429 UEH786429 UOD786429 UXZ786429 VHV786429 VRR786429 WBN786429 WLJ786429 WVF786429 XFB786429 IT851965 SP851965 ACL851965 AMH851965 AWD851965 BFZ851965 BPV851965 BZR851965 CJN851965 CTJ851965 DDF851965 DNB851965 DWX851965 EGT851965 EQP851965 FAL851965 FKH851965 FUD851965 GDZ851965 GNV851965 GXR851965 HHN851965 HRJ851965 IBF851965 ILB851965 IUX851965 JET851965 JOP851965 JYL851965 KIH851965 KSD851965 LBZ851965 LLV851965 LVR851965 MFN851965 MPJ851965 MZF851965 NJB851965 NSX851965 OCT851965 OMP851965 OWL851965 PGH851965 PQD851965 PZZ851965 QJV851965 QTR851965 RDN851965 RNJ851965 RXF851965 SHB851965 SQX851965 TAT851965 TKP851965 TUL851965 UEH851965 UOD851965 UXZ851965 VHV851965 VRR851965 WBN851965 WLJ851965 WVF851965 XFB851965 IT917501 SP917501 ACL917501 AMH917501 AWD917501 BFZ917501 BPV917501 BZR917501 CJN917501 CTJ917501 DDF917501 DNB917501 DWX917501 EGT917501 EQP917501 FAL917501 FKH917501 FUD917501 GDZ917501 GNV917501 GXR917501 HHN917501 HRJ917501 IBF917501 ILB917501 IUX917501 JET917501 JOP917501 JYL917501 KIH917501 KSD917501 LBZ917501 LLV917501 LVR917501 MFN917501 MPJ917501 MZF917501 NJB917501 NSX917501 OCT917501 OMP917501 OWL917501 PGH917501 PQD917501 PZZ917501 QJV917501 QTR917501 RDN917501 RNJ917501 RXF917501 SHB917501 SQX917501 TAT917501 TKP917501 TUL917501 UEH917501 UOD917501 UXZ917501 VHV917501 VRR917501 WBN917501 WLJ917501 WVF917501 XFB917501 IT983037 SP983037 ACL983037 AMH983037 AWD983037 BFZ983037 BPV983037 BZR983037 CJN983037 CTJ983037 DDF983037 DNB983037 DWX983037 EGT983037 EQP983037 FAL983037 FKH983037 FUD983037 GDZ983037 GNV983037 GXR983037 HHN983037 HRJ983037 IBF983037 ILB983037 IUX983037 JET983037 JOP983037 JYL983037 KIH983037 KSD983037 LBZ983037 LLV983037 LVR983037 MFN983037 MPJ983037 MZF983037 NJB983037 NSX983037 OCT983037 OMP983037 OWL983037 PGH983037 PQD983037 PZZ983037 QJV983037 QTR983037 RDN983037 RNJ983037 RXF983037 SHB983037 SQX983037 TAT983037 TKP983037 TUL983037 UEH983037 UOD983037 UXZ983037 VHV983037 VRR983037 WBN983037 WLJ983037 WVF983037 XFB983037 IT1048573 SP1048573 ACL1048573 AMH1048573 AWD1048573 BFZ1048573 BPV1048573 BZR1048573 CJN1048573 CTJ1048573 DDF1048573 DNB1048573 DWX1048573 EGT1048573 EQP1048573 FAL1048573 FKH1048573 FUD1048573 GDZ1048573 GNV1048573 GXR1048573 HHN1048573 HRJ1048573 IBF1048573 ILB1048573 IUX1048573 JET1048573 JOP1048573 JYL1048573 KIH1048573 KSD1048573 LBZ1048573 LLV1048573 LVR1048573 MFN1048573 MPJ1048573 MZF1048573 NJB1048573 NSX1048573 OCT1048573 OMP1048573 OWL1048573 PGH1048573 PQD1048573 PZZ1048573 QJV1048573 QTR1048573 RDN1048573 RNJ1048573 RXF1048573 SHB1048573 SQX1048573 TAT1048573 TKP1048573 TUL1048573 UEH1048573 UOD1048573 UXZ1048573 VHV1048573 VRR1048573 WBN1048573 WLJ1048573 WVF1048573" xr:uid="{6150DC5D-A52D-48FE-A71C-75A0FB68941E}"/>
    <dataValidation allowBlank="1" showInputMessage="1" showErrorMessage="1" prompt="% EER increase using plate"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xr:uid="{546B97DA-97B5-4F6D-B498-3CD45CE5BB31}"/>
    <dataValidation allowBlank="1" showInputMessage="1" showErrorMessage="1" promptTitle="Existing Amps" prompt="Enter the amps found on the plate.  If the amps cannot be found enter the amps reading using a comsuption meter or amp meter." sqref="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IQ65537 SM65537 ACI65537 AME65537 AWA65537 BFW65537 BPS65537 BZO65537 CJK65537 CTG65537 DDC65537 DMY65537 DWU65537 EGQ65537 EQM65537 FAI65537 FKE65537 FUA65537 GDW65537 GNS65537 GXO65537 HHK65537 HRG65537 IBC65537 IKY65537 IUU65537 JEQ65537 JOM65537 JYI65537 KIE65537 KSA65537 LBW65537 LLS65537 LVO65537 MFK65537 MPG65537 MZC65537 NIY65537 NSU65537 OCQ65537 OMM65537 OWI65537 PGE65537 PQA65537 PZW65537 QJS65537 QTO65537 RDK65537 RNG65537 RXC65537 SGY65537 SQU65537 TAQ65537 TKM65537 TUI65537 UEE65537 UOA65537 UXW65537 VHS65537 VRO65537 WBK65537 WLG65537 WVC65537 XEY65537 IQ131073 SM131073 ACI131073 AME131073 AWA131073 BFW131073 BPS131073 BZO131073 CJK131073 CTG131073 DDC131073 DMY131073 DWU131073 EGQ131073 EQM131073 FAI131073 FKE131073 FUA131073 GDW131073 GNS131073 GXO131073 HHK131073 HRG131073 IBC131073 IKY131073 IUU131073 JEQ131073 JOM131073 JYI131073 KIE131073 KSA131073 LBW131073 LLS131073 LVO131073 MFK131073 MPG131073 MZC131073 NIY131073 NSU131073 OCQ131073 OMM131073 OWI131073 PGE131073 PQA131073 PZW131073 QJS131073 QTO131073 RDK131073 RNG131073 RXC131073 SGY131073 SQU131073 TAQ131073 TKM131073 TUI131073 UEE131073 UOA131073 UXW131073 VHS131073 VRO131073 WBK131073 WLG131073 WVC131073 XEY131073 IQ196609 SM196609 ACI196609 AME196609 AWA196609 BFW196609 BPS196609 BZO196609 CJK196609 CTG196609 DDC196609 DMY196609 DWU196609 EGQ196609 EQM196609 FAI196609 FKE196609 FUA196609 GDW196609 GNS196609 GXO196609 HHK196609 HRG196609 IBC196609 IKY196609 IUU196609 JEQ196609 JOM196609 JYI196609 KIE196609 KSA196609 LBW196609 LLS196609 LVO196609 MFK196609 MPG196609 MZC196609 NIY196609 NSU196609 OCQ196609 OMM196609 OWI196609 PGE196609 PQA196609 PZW196609 QJS196609 QTO196609 RDK196609 RNG196609 RXC196609 SGY196609 SQU196609 TAQ196609 TKM196609 TUI196609 UEE196609 UOA196609 UXW196609 VHS196609 VRO196609 WBK196609 WLG196609 WVC196609 XEY196609 IQ262145 SM262145 ACI262145 AME262145 AWA262145 BFW262145 BPS262145 BZO262145 CJK262145 CTG262145 DDC262145 DMY262145 DWU262145 EGQ262145 EQM262145 FAI262145 FKE262145 FUA262145 GDW262145 GNS262145 GXO262145 HHK262145 HRG262145 IBC262145 IKY262145 IUU262145 JEQ262145 JOM262145 JYI262145 KIE262145 KSA262145 LBW262145 LLS262145 LVO262145 MFK262145 MPG262145 MZC262145 NIY262145 NSU262145 OCQ262145 OMM262145 OWI262145 PGE262145 PQA262145 PZW262145 QJS262145 QTO262145 RDK262145 RNG262145 RXC262145 SGY262145 SQU262145 TAQ262145 TKM262145 TUI262145 UEE262145 UOA262145 UXW262145 VHS262145 VRO262145 WBK262145 WLG262145 WVC262145 XEY262145 IQ327681 SM327681 ACI327681 AME327681 AWA327681 BFW327681 BPS327681 BZO327681 CJK327681 CTG327681 DDC327681 DMY327681 DWU327681 EGQ327681 EQM327681 FAI327681 FKE327681 FUA327681 GDW327681 GNS327681 GXO327681 HHK327681 HRG327681 IBC327681 IKY327681 IUU327681 JEQ327681 JOM327681 JYI327681 KIE327681 KSA327681 LBW327681 LLS327681 LVO327681 MFK327681 MPG327681 MZC327681 NIY327681 NSU327681 OCQ327681 OMM327681 OWI327681 PGE327681 PQA327681 PZW327681 QJS327681 QTO327681 RDK327681 RNG327681 RXC327681 SGY327681 SQU327681 TAQ327681 TKM327681 TUI327681 UEE327681 UOA327681 UXW327681 VHS327681 VRO327681 WBK327681 WLG327681 WVC327681 XEY327681 IQ393217 SM393217 ACI393217 AME393217 AWA393217 BFW393217 BPS393217 BZO393217 CJK393217 CTG393217 DDC393217 DMY393217 DWU393217 EGQ393217 EQM393217 FAI393217 FKE393217 FUA393217 GDW393217 GNS393217 GXO393217 HHK393217 HRG393217 IBC393217 IKY393217 IUU393217 JEQ393217 JOM393217 JYI393217 KIE393217 KSA393217 LBW393217 LLS393217 LVO393217 MFK393217 MPG393217 MZC393217 NIY393217 NSU393217 OCQ393217 OMM393217 OWI393217 PGE393217 PQA393217 PZW393217 QJS393217 QTO393217 RDK393217 RNG393217 RXC393217 SGY393217 SQU393217 TAQ393217 TKM393217 TUI393217 UEE393217 UOA393217 UXW393217 VHS393217 VRO393217 WBK393217 WLG393217 WVC393217 XEY393217 IQ458753 SM458753 ACI458753 AME458753 AWA458753 BFW458753 BPS458753 BZO458753 CJK458753 CTG458753 DDC458753 DMY458753 DWU458753 EGQ458753 EQM458753 FAI458753 FKE458753 FUA458753 GDW458753 GNS458753 GXO458753 HHK458753 HRG458753 IBC458753 IKY458753 IUU458753 JEQ458753 JOM458753 JYI458753 KIE458753 KSA458753 LBW458753 LLS458753 LVO458753 MFK458753 MPG458753 MZC458753 NIY458753 NSU458753 OCQ458753 OMM458753 OWI458753 PGE458753 PQA458753 PZW458753 QJS458753 QTO458753 RDK458753 RNG458753 RXC458753 SGY458753 SQU458753 TAQ458753 TKM458753 TUI458753 UEE458753 UOA458753 UXW458753 VHS458753 VRO458753 WBK458753 WLG458753 WVC458753 XEY458753 IQ524289 SM524289 ACI524289 AME524289 AWA524289 BFW524289 BPS524289 BZO524289 CJK524289 CTG524289 DDC524289 DMY524289 DWU524289 EGQ524289 EQM524289 FAI524289 FKE524289 FUA524289 GDW524289 GNS524289 GXO524289 HHK524289 HRG524289 IBC524289 IKY524289 IUU524289 JEQ524289 JOM524289 JYI524289 KIE524289 KSA524289 LBW524289 LLS524289 LVO524289 MFK524289 MPG524289 MZC524289 NIY524289 NSU524289 OCQ524289 OMM524289 OWI524289 PGE524289 PQA524289 PZW524289 QJS524289 QTO524289 RDK524289 RNG524289 RXC524289 SGY524289 SQU524289 TAQ524289 TKM524289 TUI524289 UEE524289 UOA524289 UXW524289 VHS524289 VRO524289 WBK524289 WLG524289 WVC524289 XEY524289 IQ589825 SM589825 ACI589825 AME589825 AWA589825 BFW589825 BPS589825 BZO589825 CJK589825 CTG589825 DDC589825 DMY589825 DWU589825 EGQ589825 EQM589825 FAI589825 FKE589825 FUA589825 GDW589825 GNS589825 GXO589825 HHK589825 HRG589825 IBC589825 IKY589825 IUU589825 JEQ589825 JOM589825 JYI589825 KIE589825 KSA589825 LBW589825 LLS589825 LVO589825 MFK589825 MPG589825 MZC589825 NIY589825 NSU589825 OCQ589825 OMM589825 OWI589825 PGE589825 PQA589825 PZW589825 QJS589825 QTO589825 RDK589825 RNG589825 RXC589825 SGY589825 SQU589825 TAQ589825 TKM589825 TUI589825 UEE589825 UOA589825 UXW589825 VHS589825 VRO589825 WBK589825 WLG589825 WVC589825 XEY589825 IQ655361 SM655361 ACI655361 AME655361 AWA655361 BFW655361 BPS655361 BZO655361 CJK655361 CTG655361 DDC655361 DMY655361 DWU655361 EGQ655361 EQM655361 FAI655361 FKE655361 FUA655361 GDW655361 GNS655361 GXO655361 HHK655361 HRG655361 IBC655361 IKY655361 IUU655361 JEQ655361 JOM655361 JYI655361 KIE655361 KSA655361 LBW655361 LLS655361 LVO655361 MFK655361 MPG655361 MZC655361 NIY655361 NSU655361 OCQ655361 OMM655361 OWI655361 PGE655361 PQA655361 PZW655361 QJS655361 QTO655361 RDK655361 RNG655361 RXC655361 SGY655361 SQU655361 TAQ655361 TKM655361 TUI655361 UEE655361 UOA655361 UXW655361 VHS655361 VRO655361 WBK655361 WLG655361 WVC655361 XEY655361 IQ720897 SM720897 ACI720897 AME720897 AWA720897 BFW720897 BPS720897 BZO720897 CJK720897 CTG720897 DDC720897 DMY720897 DWU720897 EGQ720897 EQM720897 FAI720897 FKE720897 FUA720897 GDW720897 GNS720897 GXO720897 HHK720897 HRG720897 IBC720897 IKY720897 IUU720897 JEQ720897 JOM720897 JYI720897 KIE720897 KSA720897 LBW720897 LLS720897 LVO720897 MFK720897 MPG720897 MZC720897 NIY720897 NSU720897 OCQ720897 OMM720897 OWI720897 PGE720897 PQA720897 PZW720897 QJS720897 QTO720897 RDK720897 RNG720897 RXC720897 SGY720897 SQU720897 TAQ720897 TKM720897 TUI720897 UEE720897 UOA720897 UXW720897 VHS720897 VRO720897 WBK720897 WLG720897 WVC720897 XEY720897 IQ786433 SM786433 ACI786433 AME786433 AWA786433 BFW786433 BPS786433 BZO786433 CJK786433 CTG786433 DDC786433 DMY786433 DWU786433 EGQ786433 EQM786433 FAI786433 FKE786433 FUA786433 GDW786433 GNS786433 GXO786433 HHK786433 HRG786433 IBC786433 IKY786433 IUU786433 JEQ786433 JOM786433 JYI786433 KIE786433 KSA786433 LBW786433 LLS786433 LVO786433 MFK786433 MPG786433 MZC786433 NIY786433 NSU786433 OCQ786433 OMM786433 OWI786433 PGE786433 PQA786433 PZW786433 QJS786433 QTO786433 RDK786433 RNG786433 RXC786433 SGY786433 SQU786433 TAQ786433 TKM786433 TUI786433 UEE786433 UOA786433 UXW786433 VHS786433 VRO786433 WBK786433 WLG786433 WVC786433 XEY786433 IQ851969 SM851969 ACI851969 AME851969 AWA851969 BFW851969 BPS851969 BZO851969 CJK851969 CTG851969 DDC851969 DMY851969 DWU851969 EGQ851969 EQM851969 FAI851969 FKE851969 FUA851969 GDW851969 GNS851969 GXO851969 HHK851969 HRG851969 IBC851969 IKY851969 IUU851969 JEQ851969 JOM851969 JYI851969 KIE851969 KSA851969 LBW851969 LLS851969 LVO851969 MFK851969 MPG851969 MZC851969 NIY851969 NSU851969 OCQ851969 OMM851969 OWI851969 PGE851969 PQA851969 PZW851969 QJS851969 QTO851969 RDK851969 RNG851969 RXC851969 SGY851969 SQU851969 TAQ851969 TKM851969 TUI851969 UEE851969 UOA851969 UXW851969 VHS851969 VRO851969 WBK851969 WLG851969 WVC851969 XEY851969 IQ917505 SM917505 ACI917505 AME917505 AWA917505 BFW917505 BPS917505 BZO917505 CJK917505 CTG917505 DDC917505 DMY917505 DWU917505 EGQ917505 EQM917505 FAI917505 FKE917505 FUA917505 GDW917505 GNS917505 GXO917505 HHK917505 HRG917505 IBC917505 IKY917505 IUU917505 JEQ917505 JOM917505 JYI917505 KIE917505 KSA917505 LBW917505 LLS917505 LVO917505 MFK917505 MPG917505 MZC917505 NIY917505 NSU917505 OCQ917505 OMM917505 OWI917505 PGE917505 PQA917505 PZW917505 QJS917505 QTO917505 RDK917505 RNG917505 RXC917505 SGY917505 SQU917505 TAQ917505 TKM917505 TUI917505 UEE917505 UOA917505 UXW917505 VHS917505 VRO917505 WBK917505 WLG917505 WVC917505 XEY917505 IQ983041 SM983041 ACI983041 AME983041 AWA983041 BFW983041 BPS983041 BZO983041 CJK983041 CTG983041 DDC983041 DMY983041 DWU983041 EGQ983041 EQM983041 FAI983041 FKE983041 FUA983041 GDW983041 GNS983041 GXO983041 HHK983041 HRG983041 IBC983041 IKY983041 IUU983041 JEQ983041 JOM983041 JYI983041 KIE983041 KSA983041 LBW983041 LLS983041 LVO983041 MFK983041 MPG983041 MZC983041 NIY983041 NSU983041 OCQ983041 OMM983041 OWI983041 PGE983041 PQA983041 PZW983041 QJS983041 QTO983041 RDK983041 RNG983041 RXC983041 SGY983041 SQU983041 TAQ983041 TKM983041 TUI983041 UEE983041 UOA983041 UXW983041 VHS983041 VRO983041 WBK983041 WLG983041 WVC983041 XEY983041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CE9DE8EF-24E7-44E9-8177-7B0748416224}"/>
    <dataValidation allowBlank="1" showInputMessage="1" showErrorMessage="1" promptTitle="Existing BTUs" prompt="Enter the BTUs if it can be found on the unit.  If it cannot be found the assessor must estimate and take a photo of the unit.  Window units range from 5,000 to 24,000."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B1048575 IX1048575 ST1048575 ACP1048575 AML1048575 AWH1048575 BGD1048575 BPZ1048575 BZV1048575 CJR1048575 CTN1048575 DDJ1048575 DNF1048575 DXB1048575 EGX1048575 EQT1048575 FAP1048575 FKL1048575 FUH1048575 GED1048575 GNZ1048575 GXV1048575 HHR1048575 HRN1048575 IBJ1048575 ILF1048575 IVB1048575 JEX1048575 JOT1048575 JYP1048575 KIL1048575 KSH1048575 LCD1048575 LLZ1048575 LVV1048575 MFR1048575 MPN1048575 MZJ1048575 NJF1048575 NTB1048575 OCX1048575 OMT1048575 OWP1048575 PGL1048575 PQH1048575 QAD1048575 QJZ1048575 QTV1048575 RDR1048575 RNN1048575 RXJ1048575 SHF1048575 SRB1048575 TAX1048575 TKT1048575 TUP1048575 UEL1048575 UOH1048575 UYD1048575 VHZ1048575 VRV1048575 WBR1048575 WLN1048575 WVJ1048575 IQ65535 SM65535 ACI65535 AME65535 AWA65535 BFW65535 BPS65535 BZO65535 CJK65535 CTG65535 DDC65535 DMY65535 DWU65535 EGQ65535 EQM65535 FAI65535 FKE65535 FUA65535 GDW65535 GNS65535 GXO65535 HHK65535 HRG65535 IBC65535 IKY65535 IUU65535 JEQ65535 JOM65535 JYI65535 KIE65535 KSA65535 LBW65535 LLS65535 LVO65535 MFK65535 MPG65535 MZC65535 NIY65535 NSU65535 OCQ65535 OMM65535 OWI65535 PGE65535 PQA65535 PZW65535 QJS65535 QTO65535 RDK65535 RNG65535 RXC65535 SGY65535 SQU65535 TAQ65535 TKM65535 TUI65535 UEE65535 UOA65535 UXW65535 VHS65535 VRO65535 WBK65535 WLG65535 WVC65535 XEY65535 IQ131071 SM131071 ACI131071 AME131071 AWA131071 BFW131071 BPS131071 BZO131071 CJK131071 CTG131071 DDC131071 DMY131071 DWU131071 EGQ131071 EQM131071 FAI131071 FKE131071 FUA131071 GDW131071 GNS131071 GXO131071 HHK131071 HRG131071 IBC131071 IKY131071 IUU131071 JEQ131071 JOM131071 JYI131071 KIE131071 KSA131071 LBW131071 LLS131071 LVO131071 MFK131071 MPG131071 MZC131071 NIY131071 NSU131071 OCQ131071 OMM131071 OWI131071 PGE131071 PQA131071 PZW131071 QJS131071 QTO131071 RDK131071 RNG131071 RXC131071 SGY131071 SQU131071 TAQ131071 TKM131071 TUI131071 UEE131071 UOA131071 UXW131071 VHS131071 VRO131071 WBK131071 WLG131071 WVC131071 XEY131071 IQ196607 SM196607 ACI196607 AME196607 AWA196607 BFW196607 BPS196607 BZO196607 CJK196607 CTG196607 DDC196607 DMY196607 DWU196607 EGQ196607 EQM196607 FAI196607 FKE196607 FUA196607 GDW196607 GNS196607 GXO196607 HHK196607 HRG196607 IBC196607 IKY196607 IUU196607 JEQ196607 JOM196607 JYI196607 KIE196607 KSA196607 LBW196607 LLS196607 LVO196607 MFK196607 MPG196607 MZC196607 NIY196607 NSU196607 OCQ196607 OMM196607 OWI196607 PGE196607 PQA196607 PZW196607 QJS196607 QTO196607 RDK196607 RNG196607 RXC196607 SGY196607 SQU196607 TAQ196607 TKM196607 TUI196607 UEE196607 UOA196607 UXW196607 VHS196607 VRO196607 WBK196607 WLG196607 WVC196607 XEY196607 IQ262143 SM262143 ACI262143 AME262143 AWA262143 BFW262143 BPS262143 BZO262143 CJK262143 CTG262143 DDC262143 DMY262143 DWU262143 EGQ262143 EQM262143 FAI262143 FKE262143 FUA262143 GDW262143 GNS262143 GXO262143 HHK262143 HRG262143 IBC262143 IKY262143 IUU262143 JEQ262143 JOM262143 JYI262143 KIE262143 KSA262143 LBW262143 LLS262143 LVO262143 MFK262143 MPG262143 MZC262143 NIY262143 NSU262143 OCQ262143 OMM262143 OWI262143 PGE262143 PQA262143 PZW262143 QJS262143 QTO262143 RDK262143 RNG262143 RXC262143 SGY262143 SQU262143 TAQ262143 TKM262143 TUI262143 UEE262143 UOA262143 UXW262143 VHS262143 VRO262143 WBK262143 WLG262143 WVC262143 XEY262143 IQ327679 SM327679 ACI327679 AME327679 AWA327679 BFW327679 BPS327679 BZO327679 CJK327679 CTG327679 DDC327679 DMY327679 DWU327679 EGQ327679 EQM327679 FAI327679 FKE327679 FUA327679 GDW327679 GNS327679 GXO327679 HHK327679 HRG327679 IBC327679 IKY327679 IUU327679 JEQ327679 JOM327679 JYI327679 KIE327679 KSA327679 LBW327679 LLS327679 LVO327679 MFK327679 MPG327679 MZC327679 NIY327679 NSU327679 OCQ327679 OMM327679 OWI327679 PGE327679 PQA327679 PZW327679 QJS327679 QTO327679 RDK327679 RNG327679 RXC327679 SGY327679 SQU327679 TAQ327679 TKM327679 TUI327679 UEE327679 UOA327679 UXW327679 VHS327679 VRO327679 WBK327679 WLG327679 WVC327679 XEY327679 IQ393215 SM393215 ACI393215 AME393215 AWA393215 BFW393215 BPS393215 BZO393215 CJK393215 CTG393215 DDC393215 DMY393215 DWU393215 EGQ393215 EQM393215 FAI393215 FKE393215 FUA393215 GDW393215 GNS393215 GXO393215 HHK393215 HRG393215 IBC393215 IKY393215 IUU393215 JEQ393215 JOM393215 JYI393215 KIE393215 KSA393215 LBW393215 LLS393215 LVO393215 MFK393215 MPG393215 MZC393215 NIY393215 NSU393215 OCQ393215 OMM393215 OWI393215 PGE393215 PQA393215 PZW393215 QJS393215 QTO393215 RDK393215 RNG393215 RXC393215 SGY393215 SQU393215 TAQ393215 TKM393215 TUI393215 UEE393215 UOA393215 UXW393215 VHS393215 VRO393215 WBK393215 WLG393215 WVC393215 XEY393215 IQ458751 SM458751 ACI458751 AME458751 AWA458751 BFW458751 BPS458751 BZO458751 CJK458751 CTG458751 DDC458751 DMY458751 DWU458751 EGQ458751 EQM458751 FAI458751 FKE458751 FUA458751 GDW458751 GNS458751 GXO458751 HHK458751 HRG458751 IBC458751 IKY458751 IUU458751 JEQ458751 JOM458751 JYI458751 KIE458751 KSA458751 LBW458751 LLS458751 LVO458751 MFK458751 MPG458751 MZC458751 NIY458751 NSU458751 OCQ458751 OMM458751 OWI458751 PGE458751 PQA458751 PZW458751 QJS458751 QTO458751 RDK458751 RNG458751 RXC458751 SGY458751 SQU458751 TAQ458751 TKM458751 TUI458751 UEE458751 UOA458751 UXW458751 VHS458751 VRO458751 WBK458751 WLG458751 WVC458751 XEY458751 IQ524287 SM524287 ACI524287 AME524287 AWA524287 BFW524287 BPS524287 BZO524287 CJK524287 CTG524287 DDC524287 DMY524287 DWU524287 EGQ524287 EQM524287 FAI524287 FKE524287 FUA524287 GDW524287 GNS524287 GXO524287 HHK524287 HRG524287 IBC524287 IKY524287 IUU524287 JEQ524287 JOM524287 JYI524287 KIE524287 KSA524287 LBW524287 LLS524287 LVO524287 MFK524287 MPG524287 MZC524287 NIY524287 NSU524287 OCQ524287 OMM524287 OWI524287 PGE524287 PQA524287 PZW524287 QJS524287 QTO524287 RDK524287 RNG524287 RXC524287 SGY524287 SQU524287 TAQ524287 TKM524287 TUI524287 UEE524287 UOA524287 UXW524287 VHS524287 VRO524287 WBK524287 WLG524287 WVC524287 XEY524287 IQ589823 SM589823 ACI589823 AME589823 AWA589823 BFW589823 BPS589823 BZO589823 CJK589823 CTG589823 DDC589823 DMY589823 DWU589823 EGQ589823 EQM589823 FAI589823 FKE589823 FUA589823 GDW589823 GNS589823 GXO589823 HHK589823 HRG589823 IBC589823 IKY589823 IUU589823 JEQ589823 JOM589823 JYI589823 KIE589823 KSA589823 LBW589823 LLS589823 LVO589823 MFK589823 MPG589823 MZC589823 NIY589823 NSU589823 OCQ589823 OMM589823 OWI589823 PGE589823 PQA589823 PZW589823 QJS589823 QTO589823 RDK589823 RNG589823 RXC589823 SGY589823 SQU589823 TAQ589823 TKM589823 TUI589823 UEE589823 UOA589823 UXW589823 VHS589823 VRO589823 WBK589823 WLG589823 WVC589823 XEY589823 IQ655359 SM655359 ACI655359 AME655359 AWA655359 BFW655359 BPS655359 BZO655359 CJK655359 CTG655359 DDC655359 DMY655359 DWU655359 EGQ655359 EQM655359 FAI655359 FKE655359 FUA655359 GDW655359 GNS655359 GXO655359 HHK655359 HRG655359 IBC655359 IKY655359 IUU655359 JEQ655359 JOM655359 JYI655359 KIE655359 KSA655359 LBW655359 LLS655359 LVO655359 MFK655359 MPG655359 MZC655359 NIY655359 NSU655359 OCQ655359 OMM655359 OWI655359 PGE655359 PQA655359 PZW655359 QJS655359 QTO655359 RDK655359 RNG655359 RXC655359 SGY655359 SQU655359 TAQ655359 TKM655359 TUI655359 UEE655359 UOA655359 UXW655359 VHS655359 VRO655359 WBK655359 WLG655359 WVC655359 XEY655359 IQ720895 SM720895 ACI720895 AME720895 AWA720895 BFW720895 BPS720895 BZO720895 CJK720895 CTG720895 DDC720895 DMY720895 DWU720895 EGQ720895 EQM720895 FAI720895 FKE720895 FUA720895 GDW720895 GNS720895 GXO720895 HHK720895 HRG720895 IBC720895 IKY720895 IUU720895 JEQ720895 JOM720895 JYI720895 KIE720895 KSA720895 LBW720895 LLS720895 LVO720895 MFK720895 MPG720895 MZC720895 NIY720895 NSU720895 OCQ720895 OMM720895 OWI720895 PGE720895 PQA720895 PZW720895 QJS720895 QTO720895 RDK720895 RNG720895 RXC720895 SGY720895 SQU720895 TAQ720895 TKM720895 TUI720895 UEE720895 UOA720895 UXW720895 VHS720895 VRO720895 WBK720895 WLG720895 WVC720895 XEY720895 IQ786431 SM786431 ACI786431 AME786431 AWA786431 BFW786431 BPS786431 BZO786431 CJK786431 CTG786431 DDC786431 DMY786431 DWU786431 EGQ786431 EQM786431 FAI786431 FKE786431 FUA786431 GDW786431 GNS786431 GXO786431 HHK786431 HRG786431 IBC786431 IKY786431 IUU786431 JEQ786431 JOM786431 JYI786431 KIE786431 KSA786431 LBW786431 LLS786431 LVO786431 MFK786431 MPG786431 MZC786431 NIY786431 NSU786431 OCQ786431 OMM786431 OWI786431 PGE786431 PQA786431 PZW786431 QJS786431 QTO786431 RDK786431 RNG786431 RXC786431 SGY786431 SQU786431 TAQ786431 TKM786431 TUI786431 UEE786431 UOA786431 UXW786431 VHS786431 VRO786431 WBK786431 WLG786431 WVC786431 XEY786431 IQ851967 SM851967 ACI851967 AME851967 AWA851967 BFW851967 BPS851967 BZO851967 CJK851967 CTG851967 DDC851967 DMY851967 DWU851967 EGQ851967 EQM851967 FAI851967 FKE851967 FUA851967 GDW851967 GNS851967 GXO851967 HHK851967 HRG851967 IBC851967 IKY851967 IUU851967 JEQ851967 JOM851967 JYI851967 KIE851967 KSA851967 LBW851967 LLS851967 LVO851967 MFK851967 MPG851967 MZC851967 NIY851967 NSU851967 OCQ851967 OMM851967 OWI851967 PGE851967 PQA851967 PZW851967 QJS851967 QTO851967 RDK851967 RNG851967 RXC851967 SGY851967 SQU851967 TAQ851967 TKM851967 TUI851967 UEE851967 UOA851967 UXW851967 VHS851967 VRO851967 WBK851967 WLG851967 WVC851967 XEY851967 IQ917503 SM917503 ACI917503 AME917503 AWA917503 BFW917503 BPS917503 BZO917503 CJK917503 CTG917503 DDC917503 DMY917503 DWU917503 EGQ917503 EQM917503 FAI917503 FKE917503 FUA917503 GDW917503 GNS917503 GXO917503 HHK917503 HRG917503 IBC917503 IKY917503 IUU917503 JEQ917503 JOM917503 JYI917503 KIE917503 KSA917503 LBW917503 LLS917503 LVO917503 MFK917503 MPG917503 MZC917503 NIY917503 NSU917503 OCQ917503 OMM917503 OWI917503 PGE917503 PQA917503 PZW917503 QJS917503 QTO917503 RDK917503 RNG917503 RXC917503 SGY917503 SQU917503 TAQ917503 TKM917503 TUI917503 UEE917503 UOA917503 UXW917503 VHS917503 VRO917503 WBK917503 WLG917503 WVC917503 XEY917503 IQ983039 SM983039 ACI983039 AME983039 AWA983039 BFW983039 BPS983039 BZO983039 CJK983039 CTG983039 DDC983039 DMY983039 DWU983039 EGQ983039 EQM983039 FAI983039 FKE983039 FUA983039 GDW983039 GNS983039 GXO983039 HHK983039 HRG983039 IBC983039 IKY983039 IUU983039 JEQ983039 JOM983039 JYI983039 KIE983039 KSA983039 LBW983039 LLS983039 LVO983039 MFK983039 MPG983039 MZC983039 NIY983039 NSU983039 OCQ983039 OMM983039 OWI983039 PGE983039 PQA983039 PZW983039 QJS983039 QTO983039 RDK983039 RNG983039 RXC983039 SGY983039 SQU983039 TAQ983039 TKM983039 TUI983039 UEE983039 UOA983039 UXW983039 VHS983039 VRO983039 WBK983039 WLG983039 WVC983039 XEY983039 IQ1048575 SM1048575 ACI1048575 AME1048575 AWA1048575 BFW1048575 BPS1048575 BZO1048575 CJK1048575 CTG1048575 DDC1048575 DMY1048575 DWU1048575 EGQ1048575 EQM1048575 FAI1048575 FKE1048575 FUA1048575 GDW1048575 GNS1048575 GXO1048575 HHK1048575 HRG1048575 IBC1048575 IKY1048575 IUU1048575 JEQ1048575 JOM1048575 JYI1048575 KIE1048575 KSA1048575 LBW1048575 LLS1048575 LVO1048575 MFK1048575 MPG1048575 MZC1048575 NIY1048575 NSU1048575 OCQ1048575 OMM1048575 OWI1048575 PGE1048575 PQA1048575 PZW1048575 QJS1048575 QTO1048575 RDK1048575 RNG1048575 RXC1048575 SGY1048575 SQU1048575 TAQ1048575 TKM1048575 TUI1048575 UEE1048575 UOA1048575 UXW1048575 VHS1048575 VRO1048575 WBK1048575 WLG1048575 WVC1048575 XEY1048575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FAAD75E-0AC6-4B56-8EA2-F9D4039B75D2}"/>
    <dataValidation allowBlank="1" showInputMessage="1" showErrorMessage="1" promptTitle="Existing EER" prompt="Enter the EER as found on the plate of the existing unit.  If the EER cannot be found skip this entry and meter the unit._x000a_" sqref="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B1048573 IX1048573 ST1048573 ACP1048573 AML1048573 AWH1048573 BGD1048573 BPZ1048573 BZV1048573 CJR1048573 CTN1048573 DDJ1048573 DNF1048573 DXB1048573 EGX1048573 EQT1048573 FAP1048573 FKL1048573 FUH1048573 GED1048573 GNZ1048573 GXV1048573 HHR1048573 HRN1048573 IBJ1048573 ILF1048573 IVB1048573 JEX1048573 JOT1048573 JYP1048573 KIL1048573 KSH1048573 LCD1048573 LLZ1048573 LVV1048573 MFR1048573 MPN1048573 MZJ1048573 NJF1048573 NTB1048573 OCX1048573 OMT1048573 OWP1048573 PGL1048573 PQH1048573 QAD1048573 QJZ1048573 QTV1048573 RDR1048573 RNN1048573 RXJ1048573 SHF1048573 SRB1048573 TAX1048573 TKT1048573 TUP1048573 UEL1048573 UOH1048573 UYD1048573 VHZ1048573 VRV1048573 WBR1048573 WLN1048573 WVJ1048573 IQ65533 SM65533 ACI65533 AME65533 AWA65533 BFW65533 BPS65533 BZO65533 CJK65533 CTG65533 DDC65533 DMY65533 DWU65533 EGQ65533 EQM65533 FAI65533 FKE65533 FUA65533 GDW65533 GNS65533 GXO65533 HHK65533 HRG65533 IBC65533 IKY65533 IUU65533 JEQ65533 JOM65533 JYI65533 KIE65533 KSA65533 LBW65533 LLS65533 LVO65533 MFK65533 MPG65533 MZC65533 NIY65533 NSU65533 OCQ65533 OMM65533 OWI65533 PGE65533 PQA65533 PZW65533 QJS65533 QTO65533 RDK65533 RNG65533 RXC65533 SGY65533 SQU65533 TAQ65533 TKM65533 TUI65533 UEE65533 UOA65533 UXW65533 VHS65533 VRO65533 WBK65533 WLG65533 WVC65533 XEY65533 IQ131069 SM131069 ACI131069 AME131069 AWA131069 BFW131069 BPS131069 BZO131069 CJK131069 CTG131069 DDC131069 DMY131069 DWU131069 EGQ131069 EQM131069 FAI131069 FKE131069 FUA131069 GDW131069 GNS131069 GXO131069 HHK131069 HRG131069 IBC131069 IKY131069 IUU131069 JEQ131069 JOM131069 JYI131069 KIE131069 KSA131069 LBW131069 LLS131069 LVO131069 MFK131069 MPG131069 MZC131069 NIY131069 NSU131069 OCQ131069 OMM131069 OWI131069 PGE131069 PQA131069 PZW131069 QJS131069 QTO131069 RDK131069 RNG131069 RXC131069 SGY131069 SQU131069 TAQ131069 TKM131069 TUI131069 UEE131069 UOA131069 UXW131069 VHS131069 VRO131069 WBK131069 WLG131069 WVC131069 XEY131069 IQ196605 SM196605 ACI196605 AME196605 AWA196605 BFW196605 BPS196605 BZO196605 CJK196605 CTG196605 DDC196605 DMY196605 DWU196605 EGQ196605 EQM196605 FAI196605 FKE196605 FUA196605 GDW196605 GNS196605 GXO196605 HHK196605 HRG196605 IBC196605 IKY196605 IUU196605 JEQ196605 JOM196605 JYI196605 KIE196605 KSA196605 LBW196605 LLS196605 LVO196605 MFK196605 MPG196605 MZC196605 NIY196605 NSU196605 OCQ196605 OMM196605 OWI196605 PGE196605 PQA196605 PZW196605 QJS196605 QTO196605 RDK196605 RNG196605 RXC196605 SGY196605 SQU196605 TAQ196605 TKM196605 TUI196605 UEE196605 UOA196605 UXW196605 VHS196605 VRO196605 WBK196605 WLG196605 WVC196605 XEY196605 IQ262141 SM262141 ACI262141 AME262141 AWA262141 BFW262141 BPS262141 BZO262141 CJK262141 CTG262141 DDC262141 DMY262141 DWU262141 EGQ262141 EQM262141 FAI262141 FKE262141 FUA262141 GDW262141 GNS262141 GXO262141 HHK262141 HRG262141 IBC262141 IKY262141 IUU262141 JEQ262141 JOM262141 JYI262141 KIE262141 KSA262141 LBW262141 LLS262141 LVO262141 MFK262141 MPG262141 MZC262141 NIY262141 NSU262141 OCQ262141 OMM262141 OWI262141 PGE262141 PQA262141 PZW262141 QJS262141 QTO262141 RDK262141 RNG262141 RXC262141 SGY262141 SQU262141 TAQ262141 TKM262141 TUI262141 UEE262141 UOA262141 UXW262141 VHS262141 VRO262141 WBK262141 WLG262141 WVC262141 XEY262141 IQ327677 SM327677 ACI327677 AME327677 AWA327677 BFW327677 BPS327677 BZO327677 CJK327677 CTG327677 DDC327677 DMY327677 DWU327677 EGQ327677 EQM327677 FAI327677 FKE327677 FUA327677 GDW327677 GNS327677 GXO327677 HHK327677 HRG327677 IBC327677 IKY327677 IUU327677 JEQ327677 JOM327677 JYI327677 KIE327677 KSA327677 LBW327677 LLS327677 LVO327677 MFK327677 MPG327677 MZC327677 NIY327677 NSU327677 OCQ327677 OMM327677 OWI327677 PGE327677 PQA327677 PZW327677 QJS327677 QTO327677 RDK327677 RNG327677 RXC327677 SGY327677 SQU327677 TAQ327677 TKM327677 TUI327677 UEE327677 UOA327677 UXW327677 VHS327677 VRO327677 WBK327677 WLG327677 WVC327677 XEY327677 IQ393213 SM393213 ACI393213 AME393213 AWA393213 BFW393213 BPS393213 BZO393213 CJK393213 CTG393213 DDC393213 DMY393213 DWU393213 EGQ393213 EQM393213 FAI393213 FKE393213 FUA393213 GDW393213 GNS393213 GXO393213 HHK393213 HRG393213 IBC393213 IKY393213 IUU393213 JEQ393213 JOM393213 JYI393213 KIE393213 KSA393213 LBW393213 LLS393213 LVO393213 MFK393213 MPG393213 MZC393213 NIY393213 NSU393213 OCQ393213 OMM393213 OWI393213 PGE393213 PQA393213 PZW393213 QJS393213 QTO393213 RDK393213 RNG393213 RXC393213 SGY393213 SQU393213 TAQ393213 TKM393213 TUI393213 UEE393213 UOA393213 UXW393213 VHS393213 VRO393213 WBK393213 WLG393213 WVC393213 XEY393213 IQ458749 SM458749 ACI458749 AME458749 AWA458749 BFW458749 BPS458749 BZO458749 CJK458749 CTG458749 DDC458749 DMY458749 DWU458749 EGQ458749 EQM458749 FAI458749 FKE458749 FUA458749 GDW458749 GNS458749 GXO458749 HHK458749 HRG458749 IBC458749 IKY458749 IUU458749 JEQ458749 JOM458749 JYI458749 KIE458749 KSA458749 LBW458749 LLS458749 LVO458749 MFK458749 MPG458749 MZC458749 NIY458749 NSU458749 OCQ458749 OMM458749 OWI458749 PGE458749 PQA458749 PZW458749 QJS458749 QTO458749 RDK458749 RNG458749 RXC458749 SGY458749 SQU458749 TAQ458749 TKM458749 TUI458749 UEE458749 UOA458749 UXW458749 VHS458749 VRO458749 WBK458749 WLG458749 WVC458749 XEY458749 IQ524285 SM524285 ACI524285 AME524285 AWA524285 BFW524285 BPS524285 BZO524285 CJK524285 CTG524285 DDC524285 DMY524285 DWU524285 EGQ524285 EQM524285 FAI524285 FKE524285 FUA524285 GDW524285 GNS524285 GXO524285 HHK524285 HRG524285 IBC524285 IKY524285 IUU524285 JEQ524285 JOM524285 JYI524285 KIE524285 KSA524285 LBW524285 LLS524285 LVO524285 MFK524285 MPG524285 MZC524285 NIY524285 NSU524285 OCQ524285 OMM524285 OWI524285 PGE524285 PQA524285 PZW524285 QJS524285 QTO524285 RDK524285 RNG524285 RXC524285 SGY524285 SQU524285 TAQ524285 TKM524285 TUI524285 UEE524285 UOA524285 UXW524285 VHS524285 VRO524285 WBK524285 WLG524285 WVC524285 XEY524285 IQ589821 SM589821 ACI589821 AME589821 AWA589821 BFW589821 BPS589821 BZO589821 CJK589821 CTG589821 DDC589821 DMY589821 DWU589821 EGQ589821 EQM589821 FAI589821 FKE589821 FUA589821 GDW589821 GNS589821 GXO589821 HHK589821 HRG589821 IBC589821 IKY589821 IUU589821 JEQ589821 JOM589821 JYI589821 KIE589821 KSA589821 LBW589821 LLS589821 LVO589821 MFK589821 MPG589821 MZC589821 NIY589821 NSU589821 OCQ589821 OMM589821 OWI589821 PGE589821 PQA589821 PZW589821 QJS589821 QTO589821 RDK589821 RNG589821 RXC589821 SGY589821 SQU589821 TAQ589821 TKM589821 TUI589821 UEE589821 UOA589821 UXW589821 VHS589821 VRO589821 WBK589821 WLG589821 WVC589821 XEY589821 IQ655357 SM655357 ACI655357 AME655357 AWA655357 BFW655357 BPS655357 BZO655357 CJK655357 CTG655357 DDC655357 DMY655357 DWU655357 EGQ655357 EQM655357 FAI655357 FKE655357 FUA655357 GDW655357 GNS655357 GXO655357 HHK655357 HRG655357 IBC655357 IKY655357 IUU655357 JEQ655357 JOM655357 JYI655357 KIE655357 KSA655357 LBW655357 LLS655357 LVO655357 MFK655357 MPG655357 MZC655357 NIY655357 NSU655357 OCQ655357 OMM655357 OWI655357 PGE655357 PQA655357 PZW655357 QJS655357 QTO655357 RDK655357 RNG655357 RXC655357 SGY655357 SQU655357 TAQ655357 TKM655357 TUI655357 UEE655357 UOA655357 UXW655357 VHS655357 VRO655357 WBK655357 WLG655357 WVC655357 XEY655357 IQ720893 SM720893 ACI720893 AME720893 AWA720893 BFW720893 BPS720893 BZO720893 CJK720893 CTG720893 DDC720893 DMY720893 DWU720893 EGQ720893 EQM720893 FAI720893 FKE720893 FUA720893 GDW720893 GNS720893 GXO720893 HHK720893 HRG720893 IBC720893 IKY720893 IUU720893 JEQ720893 JOM720893 JYI720893 KIE720893 KSA720893 LBW720893 LLS720893 LVO720893 MFK720893 MPG720893 MZC720893 NIY720893 NSU720893 OCQ720893 OMM720893 OWI720893 PGE720893 PQA720893 PZW720893 QJS720893 QTO720893 RDK720893 RNG720893 RXC720893 SGY720893 SQU720893 TAQ720893 TKM720893 TUI720893 UEE720893 UOA720893 UXW720893 VHS720893 VRO720893 WBK720893 WLG720893 WVC720893 XEY720893 IQ786429 SM786429 ACI786429 AME786429 AWA786429 BFW786429 BPS786429 BZO786429 CJK786429 CTG786429 DDC786429 DMY786429 DWU786429 EGQ786429 EQM786429 FAI786429 FKE786429 FUA786429 GDW786429 GNS786429 GXO786429 HHK786429 HRG786429 IBC786429 IKY786429 IUU786429 JEQ786429 JOM786429 JYI786429 KIE786429 KSA786429 LBW786429 LLS786429 LVO786429 MFK786429 MPG786429 MZC786429 NIY786429 NSU786429 OCQ786429 OMM786429 OWI786429 PGE786429 PQA786429 PZW786429 QJS786429 QTO786429 RDK786429 RNG786429 RXC786429 SGY786429 SQU786429 TAQ786429 TKM786429 TUI786429 UEE786429 UOA786429 UXW786429 VHS786429 VRO786429 WBK786429 WLG786429 WVC786429 XEY786429 IQ851965 SM851965 ACI851965 AME851965 AWA851965 BFW851965 BPS851965 BZO851965 CJK851965 CTG851965 DDC851965 DMY851965 DWU851965 EGQ851965 EQM851965 FAI851965 FKE851965 FUA851965 GDW851965 GNS851965 GXO851965 HHK851965 HRG851965 IBC851965 IKY851965 IUU851965 JEQ851965 JOM851965 JYI851965 KIE851965 KSA851965 LBW851965 LLS851965 LVO851965 MFK851965 MPG851965 MZC851965 NIY851965 NSU851965 OCQ851965 OMM851965 OWI851965 PGE851965 PQA851965 PZW851965 QJS851965 QTO851965 RDK851965 RNG851965 RXC851965 SGY851965 SQU851965 TAQ851965 TKM851965 TUI851965 UEE851965 UOA851965 UXW851965 VHS851965 VRO851965 WBK851965 WLG851965 WVC851965 XEY851965 IQ917501 SM917501 ACI917501 AME917501 AWA917501 BFW917501 BPS917501 BZO917501 CJK917501 CTG917501 DDC917501 DMY917501 DWU917501 EGQ917501 EQM917501 FAI917501 FKE917501 FUA917501 GDW917501 GNS917501 GXO917501 HHK917501 HRG917501 IBC917501 IKY917501 IUU917501 JEQ917501 JOM917501 JYI917501 KIE917501 KSA917501 LBW917501 LLS917501 LVO917501 MFK917501 MPG917501 MZC917501 NIY917501 NSU917501 OCQ917501 OMM917501 OWI917501 PGE917501 PQA917501 PZW917501 QJS917501 QTO917501 RDK917501 RNG917501 RXC917501 SGY917501 SQU917501 TAQ917501 TKM917501 TUI917501 UEE917501 UOA917501 UXW917501 VHS917501 VRO917501 WBK917501 WLG917501 WVC917501 XEY917501 IQ983037 SM983037 ACI983037 AME983037 AWA983037 BFW983037 BPS983037 BZO983037 CJK983037 CTG983037 DDC983037 DMY983037 DWU983037 EGQ983037 EQM983037 FAI983037 FKE983037 FUA983037 GDW983037 GNS983037 GXO983037 HHK983037 HRG983037 IBC983037 IKY983037 IUU983037 JEQ983037 JOM983037 JYI983037 KIE983037 KSA983037 LBW983037 LLS983037 LVO983037 MFK983037 MPG983037 MZC983037 NIY983037 NSU983037 OCQ983037 OMM983037 OWI983037 PGE983037 PQA983037 PZW983037 QJS983037 QTO983037 RDK983037 RNG983037 RXC983037 SGY983037 SQU983037 TAQ983037 TKM983037 TUI983037 UEE983037 UOA983037 UXW983037 VHS983037 VRO983037 WBK983037 WLG983037 WVC983037 XEY983037 IQ1048573 SM1048573 ACI1048573 AME1048573 AWA1048573 BFW1048573 BPS1048573 BZO1048573 CJK1048573 CTG1048573 DDC1048573 DMY1048573 DWU1048573 EGQ1048573 EQM1048573 FAI1048573 FKE1048573 FUA1048573 GDW1048573 GNS1048573 GXO1048573 HHK1048573 HRG1048573 IBC1048573 IKY1048573 IUU1048573 JEQ1048573 JOM1048573 JYI1048573 KIE1048573 KSA1048573 LBW1048573 LLS1048573 LVO1048573 MFK1048573 MPG1048573 MZC1048573 NIY1048573 NSU1048573 OCQ1048573 OMM1048573 OWI1048573 PGE1048573 PQA1048573 PZW1048573 QJS1048573 QTO1048573 RDK1048573 RNG1048573 RXC1048573 SGY1048573 SQU1048573 TAQ1048573 TKM1048573 TUI1048573 UEE1048573 UOA1048573 UXW1048573 VHS1048573 VRO1048573 WBK1048573 WLG1048573 WVC1048573 XEY1048573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F6A558A-346E-48D7-8B89-FF4FB12A0AAB}"/>
    <dataValidation allowBlank="1" showInputMessage="1" showErrorMessage="1" promptTitle="SIR for Replacement" prompt="The SIR must be ≥ 1 to qualify for replacement." sqref="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XFA20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XFA65557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XFA131093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XFA196629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XFA262165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XFA327701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XFA393237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XFA458773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XFA524309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XFA589845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XFA655381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XFA720917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XFA786453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XFA851989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XFA917525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WVE983061 XFA983061" xr:uid="{47CD3D86-7A66-493C-A905-E3AD12B2D204}"/>
    <dataValidation allowBlank="1" showInputMessage="1" showErrorMessage="1" promptTitle="Annual Usage of Existing" prompt="This will auto-calculate the annual usage of the existing unit. " sqref="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XEY14 IQ65551 SM65551 ACI65551 AME65551 AWA65551 BFW65551 BPS65551 BZO65551 CJK65551 CTG65551 DDC65551 DMY65551 DWU65551 EGQ65551 EQM65551 FAI65551 FKE65551 FUA65551 GDW65551 GNS65551 GXO65551 HHK65551 HRG65551 IBC65551 IKY65551 IUU65551 JEQ65551 JOM65551 JYI65551 KIE65551 KSA65551 LBW65551 LLS65551 LVO65551 MFK65551 MPG65551 MZC65551 NIY65551 NSU65551 OCQ65551 OMM65551 OWI65551 PGE65551 PQA65551 PZW65551 QJS65551 QTO65551 RDK65551 RNG65551 RXC65551 SGY65551 SQU65551 TAQ65551 TKM65551 TUI65551 UEE65551 UOA65551 UXW65551 VHS65551 VRO65551 WBK65551 WLG65551 WVC65551 XEY65551 IQ131087 SM131087 ACI131087 AME131087 AWA131087 BFW131087 BPS131087 BZO131087 CJK131087 CTG131087 DDC131087 DMY131087 DWU131087 EGQ131087 EQM131087 FAI131087 FKE131087 FUA131087 GDW131087 GNS131087 GXO131087 HHK131087 HRG131087 IBC131087 IKY131087 IUU131087 JEQ131087 JOM131087 JYI131087 KIE131087 KSA131087 LBW131087 LLS131087 LVO131087 MFK131087 MPG131087 MZC131087 NIY131087 NSU131087 OCQ131087 OMM131087 OWI131087 PGE131087 PQA131087 PZW131087 QJS131087 QTO131087 RDK131087 RNG131087 RXC131087 SGY131087 SQU131087 TAQ131087 TKM131087 TUI131087 UEE131087 UOA131087 UXW131087 VHS131087 VRO131087 WBK131087 WLG131087 WVC131087 XEY131087 IQ196623 SM196623 ACI196623 AME196623 AWA196623 BFW196623 BPS196623 BZO196623 CJK196623 CTG196623 DDC196623 DMY196623 DWU196623 EGQ196623 EQM196623 FAI196623 FKE196623 FUA196623 GDW196623 GNS196623 GXO196623 HHK196623 HRG196623 IBC196623 IKY196623 IUU196623 JEQ196623 JOM196623 JYI196623 KIE196623 KSA196623 LBW196623 LLS196623 LVO196623 MFK196623 MPG196623 MZC196623 NIY196623 NSU196623 OCQ196623 OMM196623 OWI196623 PGE196623 PQA196623 PZW196623 QJS196623 QTO196623 RDK196623 RNG196623 RXC196623 SGY196623 SQU196623 TAQ196623 TKM196623 TUI196623 UEE196623 UOA196623 UXW196623 VHS196623 VRO196623 WBK196623 WLG196623 WVC196623 XEY196623 IQ262159 SM262159 ACI262159 AME262159 AWA262159 BFW262159 BPS262159 BZO262159 CJK262159 CTG262159 DDC262159 DMY262159 DWU262159 EGQ262159 EQM262159 FAI262159 FKE262159 FUA262159 GDW262159 GNS262159 GXO262159 HHK262159 HRG262159 IBC262159 IKY262159 IUU262159 JEQ262159 JOM262159 JYI262159 KIE262159 KSA262159 LBW262159 LLS262159 LVO262159 MFK262159 MPG262159 MZC262159 NIY262159 NSU262159 OCQ262159 OMM262159 OWI262159 PGE262159 PQA262159 PZW262159 QJS262159 QTO262159 RDK262159 RNG262159 RXC262159 SGY262159 SQU262159 TAQ262159 TKM262159 TUI262159 UEE262159 UOA262159 UXW262159 VHS262159 VRO262159 WBK262159 WLG262159 WVC262159 XEY262159 IQ327695 SM327695 ACI327695 AME327695 AWA327695 BFW327695 BPS327695 BZO327695 CJK327695 CTG327695 DDC327695 DMY327695 DWU327695 EGQ327695 EQM327695 FAI327695 FKE327695 FUA327695 GDW327695 GNS327695 GXO327695 HHK327695 HRG327695 IBC327695 IKY327695 IUU327695 JEQ327695 JOM327695 JYI327695 KIE327695 KSA327695 LBW327695 LLS327695 LVO327695 MFK327695 MPG327695 MZC327695 NIY327695 NSU327695 OCQ327695 OMM327695 OWI327695 PGE327695 PQA327695 PZW327695 QJS327695 QTO327695 RDK327695 RNG327695 RXC327695 SGY327695 SQU327695 TAQ327695 TKM327695 TUI327695 UEE327695 UOA327695 UXW327695 VHS327695 VRO327695 WBK327695 WLG327695 WVC327695 XEY327695 IQ393231 SM393231 ACI393231 AME393231 AWA393231 BFW393231 BPS393231 BZO393231 CJK393231 CTG393231 DDC393231 DMY393231 DWU393231 EGQ393231 EQM393231 FAI393231 FKE393231 FUA393231 GDW393231 GNS393231 GXO393231 HHK393231 HRG393231 IBC393231 IKY393231 IUU393231 JEQ393231 JOM393231 JYI393231 KIE393231 KSA393231 LBW393231 LLS393231 LVO393231 MFK393231 MPG393231 MZC393231 NIY393231 NSU393231 OCQ393231 OMM393231 OWI393231 PGE393231 PQA393231 PZW393231 QJS393231 QTO393231 RDK393231 RNG393231 RXC393231 SGY393231 SQU393231 TAQ393231 TKM393231 TUI393231 UEE393231 UOA393231 UXW393231 VHS393231 VRO393231 WBK393231 WLG393231 WVC393231 XEY393231 IQ458767 SM458767 ACI458767 AME458767 AWA458767 BFW458767 BPS458767 BZO458767 CJK458767 CTG458767 DDC458767 DMY458767 DWU458767 EGQ458767 EQM458767 FAI458767 FKE458767 FUA458767 GDW458767 GNS458767 GXO458767 HHK458767 HRG458767 IBC458767 IKY458767 IUU458767 JEQ458767 JOM458767 JYI458767 KIE458767 KSA458767 LBW458767 LLS458767 LVO458767 MFK458767 MPG458767 MZC458767 NIY458767 NSU458767 OCQ458767 OMM458767 OWI458767 PGE458767 PQA458767 PZW458767 QJS458767 QTO458767 RDK458767 RNG458767 RXC458767 SGY458767 SQU458767 TAQ458767 TKM458767 TUI458767 UEE458767 UOA458767 UXW458767 VHS458767 VRO458767 WBK458767 WLG458767 WVC458767 XEY458767 IQ524303 SM524303 ACI524303 AME524303 AWA524303 BFW524303 BPS524303 BZO524303 CJK524303 CTG524303 DDC524303 DMY524303 DWU524303 EGQ524303 EQM524303 FAI524303 FKE524303 FUA524303 GDW524303 GNS524303 GXO524303 HHK524303 HRG524303 IBC524303 IKY524303 IUU524303 JEQ524303 JOM524303 JYI524303 KIE524303 KSA524303 LBW524303 LLS524303 LVO524303 MFK524303 MPG524303 MZC524303 NIY524303 NSU524303 OCQ524303 OMM524303 OWI524303 PGE524303 PQA524303 PZW524303 QJS524303 QTO524303 RDK524303 RNG524303 RXC524303 SGY524303 SQU524303 TAQ524303 TKM524303 TUI524303 UEE524303 UOA524303 UXW524303 VHS524303 VRO524303 WBK524303 WLG524303 WVC524303 XEY524303 IQ589839 SM589839 ACI589839 AME589839 AWA589839 BFW589839 BPS589839 BZO589839 CJK589839 CTG589839 DDC589839 DMY589839 DWU589839 EGQ589839 EQM589839 FAI589839 FKE589839 FUA589839 GDW589839 GNS589839 GXO589839 HHK589839 HRG589839 IBC589839 IKY589839 IUU589839 JEQ589839 JOM589839 JYI589839 KIE589839 KSA589839 LBW589839 LLS589839 LVO589839 MFK589839 MPG589839 MZC589839 NIY589839 NSU589839 OCQ589839 OMM589839 OWI589839 PGE589839 PQA589839 PZW589839 QJS589839 QTO589839 RDK589839 RNG589839 RXC589839 SGY589839 SQU589839 TAQ589839 TKM589839 TUI589839 UEE589839 UOA589839 UXW589839 VHS589839 VRO589839 WBK589839 WLG589839 WVC589839 XEY589839 IQ655375 SM655375 ACI655375 AME655375 AWA655375 BFW655375 BPS655375 BZO655375 CJK655375 CTG655375 DDC655375 DMY655375 DWU655375 EGQ655375 EQM655375 FAI655375 FKE655375 FUA655375 GDW655375 GNS655375 GXO655375 HHK655375 HRG655375 IBC655375 IKY655375 IUU655375 JEQ655375 JOM655375 JYI655375 KIE655375 KSA655375 LBW655375 LLS655375 LVO655375 MFK655375 MPG655375 MZC655375 NIY655375 NSU655375 OCQ655375 OMM655375 OWI655375 PGE655375 PQA655375 PZW655375 QJS655375 QTO655375 RDK655375 RNG655375 RXC655375 SGY655375 SQU655375 TAQ655375 TKM655375 TUI655375 UEE655375 UOA655375 UXW655375 VHS655375 VRO655375 WBK655375 WLG655375 WVC655375 XEY655375 IQ720911 SM720911 ACI720911 AME720911 AWA720911 BFW720911 BPS720911 BZO720911 CJK720911 CTG720911 DDC720911 DMY720911 DWU720911 EGQ720911 EQM720911 FAI720911 FKE720911 FUA720911 GDW720911 GNS720911 GXO720911 HHK720911 HRG720911 IBC720911 IKY720911 IUU720911 JEQ720911 JOM720911 JYI720911 KIE720911 KSA720911 LBW720911 LLS720911 LVO720911 MFK720911 MPG720911 MZC720911 NIY720911 NSU720911 OCQ720911 OMM720911 OWI720911 PGE720911 PQA720911 PZW720911 QJS720911 QTO720911 RDK720911 RNG720911 RXC720911 SGY720911 SQU720911 TAQ720911 TKM720911 TUI720911 UEE720911 UOA720911 UXW720911 VHS720911 VRO720911 WBK720911 WLG720911 WVC720911 XEY720911 IQ786447 SM786447 ACI786447 AME786447 AWA786447 BFW786447 BPS786447 BZO786447 CJK786447 CTG786447 DDC786447 DMY786447 DWU786447 EGQ786447 EQM786447 FAI786447 FKE786447 FUA786447 GDW786447 GNS786447 GXO786447 HHK786447 HRG786447 IBC786447 IKY786447 IUU786447 JEQ786447 JOM786447 JYI786447 KIE786447 KSA786447 LBW786447 LLS786447 LVO786447 MFK786447 MPG786447 MZC786447 NIY786447 NSU786447 OCQ786447 OMM786447 OWI786447 PGE786447 PQA786447 PZW786447 QJS786447 QTO786447 RDK786447 RNG786447 RXC786447 SGY786447 SQU786447 TAQ786447 TKM786447 TUI786447 UEE786447 UOA786447 UXW786447 VHS786447 VRO786447 WBK786447 WLG786447 WVC786447 XEY786447 IQ851983 SM851983 ACI851983 AME851983 AWA851983 BFW851983 BPS851983 BZO851983 CJK851983 CTG851983 DDC851983 DMY851983 DWU851983 EGQ851983 EQM851983 FAI851983 FKE851983 FUA851983 GDW851983 GNS851983 GXO851983 HHK851983 HRG851983 IBC851983 IKY851983 IUU851983 JEQ851983 JOM851983 JYI851983 KIE851983 KSA851983 LBW851983 LLS851983 LVO851983 MFK851983 MPG851983 MZC851983 NIY851983 NSU851983 OCQ851983 OMM851983 OWI851983 PGE851983 PQA851983 PZW851983 QJS851983 QTO851983 RDK851983 RNG851983 RXC851983 SGY851983 SQU851983 TAQ851983 TKM851983 TUI851983 UEE851983 UOA851983 UXW851983 VHS851983 VRO851983 WBK851983 WLG851983 WVC851983 XEY851983 IQ917519 SM917519 ACI917519 AME917519 AWA917519 BFW917519 BPS917519 BZO917519 CJK917519 CTG917519 DDC917519 DMY917519 DWU917519 EGQ917519 EQM917519 FAI917519 FKE917519 FUA917519 GDW917519 GNS917519 GXO917519 HHK917519 HRG917519 IBC917519 IKY917519 IUU917519 JEQ917519 JOM917519 JYI917519 KIE917519 KSA917519 LBW917519 LLS917519 LVO917519 MFK917519 MPG917519 MZC917519 NIY917519 NSU917519 OCQ917519 OMM917519 OWI917519 PGE917519 PQA917519 PZW917519 QJS917519 QTO917519 RDK917519 RNG917519 RXC917519 SGY917519 SQU917519 TAQ917519 TKM917519 TUI917519 UEE917519 UOA917519 UXW917519 VHS917519 VRO917519 WBK917519 WLG917519 WVC917519 XEY917519 IQ983055 SM983055 ACI983055 AME983055 AWA983055 BFW983055 BPS983055 BZO983055 CJK983055 CTG983055 DDC983055 DMY983055 DWU983055 EGQ983055 EQM983055 FAI983055 FKE983055 FUA983055 GDW983055 GNS983055 GXO983055 HHK983055 HRG983055 IBC983055 IKY983055 IUU983055 JEQ983055 JOM983055 JYI983055 KIE983055 KSA983055 LBW983055 LLS983055 LVO983055 MFK983055 MPG983055 MZC983055 NIY983055 NSU983055 OCQ983055 OMM983055 OWI983055 PGE983055 PQA983055 PZW983055 QJS983055 QTO983055 RDK983055 RNG983055 RXC983055 SGY983055 SQU983055 TAQ983055 TKM983055 TUI983055 UEE983055 UOA983055 UXW983055 VHS983055 VRO983055 WBK983055 WLG983055 WVC983055 XEY983055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30:B31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B65566:B65567 IX65566:IX65567 ST65566:ST65567 ACP65566:ACP65567 AML65566:AML65567 AWH65566:AWH65567 BGD65566:BGD65567 BPZ65566:BPZ65567 BZV65566:BZV65567 CJR65566:CJR65567 CTN65566:CTN65567 DDJ65566:DDJ65567 DNF65566:DNF65567 DXB65566:DXB65567 EGX65566:EGX65567 EQT65566:EQT65567 FAP65566:FAP65567 FKL65566:FKL65567 FUH65566:FUH65567 GED65566:GED65567 GNZ65566:GNZ65567 GXV65566:GXV65567 HHR65566:HHR65567 HRN65566:HRN65567 IBJ65566:IBJ65567 ILF65566:ILF65567 IVB65566:IVB65567 JEX65566:JEX65567 JOT65566:JOT65567 JYP65566:JYP65567 KIL65566:KIL65567 KSH65566:KSH65567 LCD65566:LCD65567 LLZ65566:LLZ65567 LVV65566:LVV65567 MFR65566:MFR65567 MPN65566:MPN65567 MZJ65566:MZJ65567 NJF65566:NJF65567 NTB65566:NTB65567 OCX65566:OCX65567 OMT65566:OMT65567 OWP65566:OWP65567 PGL65566:PGL65567 PQH65566:PQH65567 QAD65566:QAD65567 QJZ65566:QJZ65567 QTV65566:QTV65567 RDR65566:RDR65567 RNN65566:RNN65567 RXJ65566:RXJ65567 SHF65566:SHF65567 SRB65566:SRB65567 TAX65566:TAX65567 TKT65566:TKT65567 TUP65566:TUP65567 UEL65566:UEL65567 UOH65566:UOH65567 UYD65566:UYD65567 VHZ65566:VHZ65567 VRV65566:VRV65567 WBR65566:WBR65567 WLN65566:WLN65567 WVJ65566:WVJ65567 B131102:B131103 IX131102:IX131103 ST131102:ST131103 ACP131102:ACP131103 AML131102:AML131103 AWH131102:AWH131103 BGD131102:BGD131103 BPZ131102:BPZ131103 BZV131102:BZV131103 CJR131102:CJR131103 CTN131102:CTN131103 DDJ131102:DDJ131103 DNF131102:DNF131103 DXB131102:DXB131103 EGX131102:EGX131103 EQT131102:EQT131103 FAP131102:FAP131103 FKL131102:FKL131103 FUH131102:FUH131103 GED131102:GED131103 GNZ131102:GNZ131103 GXV131102:GXV131103 HHR131102:HHR131103 HRN131102:HRN131103 IBJ131102:IBJ131103 ILF131102:ILF131103 IVB131102:IVB131103 JEX131102:JEX131103 JOT131102:JOT131103 JYP131102:JYP131103 KIL131102:KIL131103 KSH131102:KSH131103 LCD131102:LCD131103 LLZ131102:LLZ131103 LVV131102:LVV131103 MFR131102:MFR131103 MPN131102:MPN131103 MZJ131102:MZJ131103 NJF131102:NJF131103 NTB131102:NTB131103 OCX131102:OCX131103 OMT131102:OMT131103 OWP131102:OWP131103 PGL131102:PGL131103 PQH131102:PQH131103 QAD131102:QAD131103 QJZ131102:QJZ131103 QTV131102:QTV131103 RDR131102:RDR131103 RNN131102:RNN131103 RXJ131102:RXJ131103 SHF131102:SHF131103 SRB131102:SRB131103 TAX131102:TAX131103 TKT131102:TKT131103 TUP131102:TUP131103 UEL131102:UEL131103 UOH131102:UOH131103 UYD131102:UYD131103 VHZ131102:VHZ131103 VRV131102:VRV131103 WBR131102:WBR131103 WLN131102:WLN131103 WVJ131102:WVJ131103 B196638:B196639 IX196638:IX196639 ST196638:ST196639 ACP196638:ACP196639 AML196638:AML196639 AWH196638:AWH196639 BGD196638:BGD196639 BPZ196638:BPZ196639 BZV196638:BZV196639 CJR196638:CJR196639 CTN196638:CTN196639 DDJ196638:DDJ196639 DNF196638:DNF196639 DXB196638:DXB196639 EGX196638:EGX196639 EQT196638:EQT196639 FAP196638:FAP196639 FKL196638:FKL196639 FUH196638:FUH196639 GED196638:GED196639 GNZ196638:GNZ196639 GXV196638:GXV196639 HHR196638:HHR196639 HRN196638:HRN196639 IBJ196638:IBJ196639 ILF196638:ILF196639 IVB196638:IVB196639 JEX196638:JEX196639 JOT196638:JOT196639 JYP196638:JYP196639 KIL196638:KIL196639 KSH196638:KSH196639 LCD196638:LCD196639 LLZ196638:LLZ196639 LVV196638:LVV196639 MFR196638:MFR196639 MPN196638:MPN196639 MZJ196638:MZJ196639 NJF196638:NJF196639 NTB196638:NTB196639 OCX196638:OCX196639 OMT196638:OMT196639 OWP196638:OWP196639 PGL196638:PGL196639 PQH196638:PQH196639 QAD196638:QAD196639 QJZ196638:QJZ196639 QTV196638:QTV196639 RDR196638:RDR196639 RNN196638:RNN196639 RXJ196638:RXJ196639 SHF196638:SHF196639 SRB196638:SRB196639 TAX196638:TAX196639 TKT196638:TKT196639 TUP196638:TUP196639 UEL196638:UEL196639 UOH196638:UOH196639 UYD196638:UYD196639 VHZ196638:VHZ196639 VRV196638:VRV196639 WBR196638:WBR196639 WLN196638:WLN196639 WVJ196638:WVJ196639 B262174:B262175 IX262174:IX262175 ST262174:ST262175 ACP262174:ACP262175 AML262174:AML262175 AWH262174:AWH262175 BGD262174:BGD262175 BPZ262174:BPZ262175 BZV262174:BZV262175 CJR262174:CJR262175 CTN262174:CTN262175 DDJ262174:DDJ262175 DNF262174:DNF262175 DXB262174:DXB262175 EGX262174:EGX262175 EQT262174:EQT262175 FAP262174:FAP262175 FKL262174:FKL262175 FUH262174:FUH262175 GED262174:GED262175 GNZ262174:GNZ262175 GXV262174:GXV262175 HHR262174:HHR262175 HRN262174:HRN262175 IBJ262174:IBJ262175 ILF262174:ILF262175 IVB262174:IVB262175 JEX262174:JEX262175 JOT262174:JOT262175 JYP262174:JYP262175 KIL262174:KIL262175 KSH262174:KSH262175 LCD262174:LCD262175 LLZ262174:LLZ262175 LVV262174:LVV262175 MFR262174:MFR262175 MPN262174:MPN262175 MZJ262174:MZJ262175 NJF262174:NJF262175 NTB262174:NTB262175 OCX262174:OCX262175 OMT262174:OMT262175 OWP262174:OWP262175 PGL262174:PGL262175 PQH262174:PQH262175 QAD262174:QAD262175 QJZ262174:QJZ262175 QTV262174:QTV262175 RDR262174:RDR262175 RNN262174:RNN262175 RXJ262174:RXJ262175 SHF262174:SHF262175 SRB262174:SRB262175 TAX262174:TAX262175 TKT262174:TKT262175 TUP262174:TUP262175 UEL262174:UEL262175 UOH262174:UOH262175 UYD262174:UYD262175 VHZ262174:VHZ262175 VRV262174:VRV262175 WBR262174:WBR262175 WLN262174:WLN262175 WVJ262174:WVJ262175 B327710:B327711 IX327710:IX327711 ST327710:ST327711 ACP327710:ACP327711 AML327710:AML327711 AWH327710:AWH327711 BGD327710:BGD327711 BPZ327710:BPZ327711 BZV327710:BZV327711 CJR327710:CJR327711 CTN327710:CTN327711 DDJ327710:DDJ327711 DNF327710:DNF327711 DXB327710:DXB327711 EGX327710:EGX327711 EQT327710:EQT327711 FAP327710:FAP327711 FKL327710:FKL327711 FUH327710:FUH327711 GED327710:GED327711 GNZ327710:GNZ327711 GXV327710:GXV327711 HHR327710:HHR327711 HRN327710:HRN327711 IBJ327710:IBJ327711 ILF327710:ILF327711 IVB327710:IVB327711 JEX327710:JEX327711 JOT327710:JOT327711 JYP327710:JYP327711 KIL327710:KIL327711 KSH327710:KSH327711 LCD327710:LCD327711 LLZ327710:LLZ327711 LVV327710:LVV327711 MFR327710:MFR327711 MPN327710:MPN327711 MZJ327710:MZJ327711 NJF327710:NJF327711 NTB327710:NTB327711 OCX327710:OCX327711 OMT327710:OMT327711 OWP327710:OWP327711 PGL327710:PGL327711 PQH327710:PQH327711 QAD327710:QAD327711 QJZ327710:QJZ327711 QTV327710:QTV327711 RDR327710:RDR327711 RNN327710:RNN327711 RXJ327710:RXJ327711 SHF327710:SHF327711 SRB327710:SRB327711 TAX327710:TAX327711 TKT327710:TKT327711 TUP327710:TUP327711 UEL327710:UEL327711 UOH327710:UOH327711 UYD327710:UYD327711 VHZ327710:VHZ327711 VRV327710:VRV327711 WBR327710:WBR327711 WLN327710:WLN327711 WVJ327710:WVJ327711 B393246:B393247 IX393246:IX393247 ST393246:ST393247 ACP393246:ACP393247 AML393246:AML393247 AWH393246:AWH393247 BGD393246:BGD393247 BPZ393246:BPZ393247 BZV393246:BZV393247 CJR393246:CJR393247 CTN393246:CTN393247 DDJ393246:DDJ393247 DNF393246:DNF393247 DXB393246:DXB393247 EGX393246:EGX393247 EQT393246:EQT393247 FAP393246:FAP393247 FKL393246:FKL393247 FUH393246:FUH393247 GED393246:GED393247 GNZ393246:GNZ393247 GXV393246:GXV393247 HHR393246:HHR393247 HRN393246:HRN393247 IBJ393246:IBJ393247 ILF393246:ILF393247 IVB393246:IVB393247 JEX393246:JEX393247 JOT393246:JOT393247 JYP393246:JYP393247 KIL393246:KIL393247 KSH393246:KSH393247 LCD393246:LCD393247 LLZ393246:LLZ393247 LVV393246:LVV393247 MFR393246:MFR393247 MPN393246:MPN393247 MZJ393246:MZJ393247 NJF393246:NJF393247 NTB393246:NTB393247 OCX393246:OCX393247 OMT393246:OMT393247 OWP393246:OWP393247 PGL393246:PGL393247 PQH393246:PQH393247 QAD393246:QAD393247 QJZ393246:QJZ393247 QTV393246:QTV393247 RDR393246:RDR393247 RNN393246:RNN393247 RXJ393246:RXJ393247 SHF393246:SHF393247 SRB393246:SRB393247 TAX393246:TAX393247 TKT393246:TKT393247 TUP393246:TUP393247 UEL393246:UEL393247 UOH393246:UOH393247 UYD393246:UYD393247 VHZ393246:VHZ393247 VRV393246:VRV393247 WBR393246:WBR393247 WLN393246:WLN393247 WVJ393246:WVJ393247 B458782:B458783 IX458782:IX458783 ST458782:ST458783 ACP458782:ACP458783 AML458782:AML458783 AWH458782:AWH458783 BGD458782:BGD458783 BPZ458782:BPZ458783 BZV458782:BZV458783 CJR458782:CJR458783 CTN458782:CTN458783 DDJ458782:DDJ458783 DNF458782:DNF458783 DXB458782:DXB458783 EGX458782:EGX458783 EQT458782:EQT458783 FAP458782:FAP458783 FKL458782:FKL458783 FUH458782:FUH458783 GED458782:GED458783 GNZ458782:GNZ458783 GXV458782:GXV458783 HHR458782:HHR458783 HRN458782:HRN458783 IBJ458782:IBJ458783 ILF458782:ILF458783 IVB458782:IVB458783 JEX458782:JEX458783 JOT458782:JOT458783 JYP458782:JYP458783 KIL458782:KIL458783 KSH458782:KSH458783 LCD458782:LCD458783 LLZ458782:LLZ458783 LVV458782:LVV458783 MFR458782:MFR458783 MPN458782:MPN458783 MZJ458782:MZJ458783 NJF458782:NJF458783 NTB458782:NTB458783 OCX458782:OCX458783 OMT458782:OMT458783 OWP458782:OWP458783 PGL458782:PGL458783 PQH458782:PQH458783 QAD458782:QAD458783 QJZ458782:QJZ458783 QTV458782:QTV458783 RDR458782:RDR458783 RNN458782:RNN458783 RXJ458782:RXJ458783 SHF458782:SHF458783 SRB458782:SRB458783 TAX458782:TAX458783 TKT458782:TKT458783 TUP458782:TUP458783 UEL458782:UEL458783 UOH458782:UOH458783 UYD458782:UYD458783 VHZ458782:VHZ458783 VRV458782:VRV458783 WBR458782:WBR458783 WLN458782:WLN458783 WVJ458782:WVJ458783 B524318:B524319 IX524318:IX524319 ST524318:ST524319 ACP524318:ACP524319 AML524318:AML524319 AWH524318:AWH524319 BGD524318:BGD524319 BPZ524318:BPZ524319 BZV524318:BZV524319 CJR524318:CJR524319 CTN524318:CTN524319 DDJ524318:DDJ524319 DNF524318:DNF524319 DXB524318:DXB524319 EGX524318:EGX524319 EQT524318:EQT524319 FAP524318:FAP524319 FKL524318:FKL524319 FUH524318:FUH524319 GED524318:GED524319 GNZ524318:GNZ524319 GXV524318:GXV524319 HHR524318:HHR524319 HRN524318:HRN524319 IBJ524318:IBJ524319 ILF524318:ILF524319 IVB524318:IVB524319 JEX524318:JEX524319 JOT524318:JOT524319 JYP524318:JYP524319 KIL524318:KIL524319 KSH524318:KSH524319 LCD524318:LCD524319 LLZ524318:LLZ524319 LVV524318:LVV524319 MFR524318:MFR524319 MPN524318:MPN524319 MZJ524318:MZJ524319 NJF524318:NJF524319 NTB524318:NTB524319 OCX524318:OCX524319 OMT524318:OMT524319 OWP524318:OWP524319 PGL524318:PGL524319 PQH524318:PQH524319 QAD524318:QAD524319 QJZ524318:QJZ524319 QTV524318:QTV524319 RDR524318:RDR524319 RNN524318:RNN524319 RXJ524318:RXJ524319 SHF524318:SHF524319 SRB524318:SRB524319 TAX524318:TAX524319 TKT524318:TKT524319 TUP524318:TUP524319 UEL524318:UEL524319 UOH524318:UOH524319 UYD524318:UYD524319 VHZ524318:VHZ524319 VRV524318:VRV524319 WBR524318:WBR524319 WLN524318:WLN524319 WVJ524318:WVJ524319 B589854:B589855 IX589854:IX589855 ST589854:ST589855 ACP589854:ACP589855 AML589854:AML589855 AWH589854:AWH589855 BGD589854:BGD589855 BPZ589854:BPZ589855 BZV589854:BZV589855 CJR589854:CJR589855 CTN589854:CTN589855 DDJ589854:DDJ589855 DNF589854:DNF589855 DXB589854:DXB589855 EGX589854:EGX589855 EQT589854:EQT589855 FAP589854:FAP589855 FKL589854:FKL589855 FUH589854:FUH589855 GED589854:GED589855 GNZ589854:GNZ589855 GXV589854:GXV589855 HHR589854:HHR589855 HRN589854:HRN589855 IBJ589854:IBJ589855 ILF589854:ILF589855 IVB589854:IVB589855 JEX589854:JEX589855 JOT589854:JOT589855 JYP589854:JYP589855 KIL589854:KIL589855 KSH589854:KSH589855 LCD589854:LCD589855 LLZ589854:LLZ589855 LVV589854:LVV589855 MFR589854:MFR589855 MPN589854:MPN589855 MZJ589854:MZJ589855 NJF589854:NJF589855 NTB589854:NTB589855 OCX589854:OCX589855 OMT589854:OMT589855 OWP589854:OWP589855 PGL589854:PGL589855 PQH589854:PQH589855 QAD589854:QAD589855 QJZ589854:QJZ589855 QTV589854:QTV589855 RDR589854:RDR589855 RNN589854:RNN589855 RXJ589854:RXJ589855 SHF589854:SHF589855 SRB589854:SRB589855 TAX589854:TAX589855 TKT589854:TKT589855 TUP589854:TUP589855 UEL589854:UEL589855 UOH589854:UOH589855 UYD589854:UYD589855 VHZ589854:VHZ589855 VRV589854:VRV589855 WBR589854:WBR589855 WLN589854:WLN589855 WVJ589854:WVJ589855 B655390:B655391 IX655390:IX655391 ST655390:ST655391 ACP655390:ACP655391 AML655390:AML655391 AWH655390:AWH655391 BGD655390:BGD655391 BPZ655390:BPZ655391 BZV655390:BZV655391 CJR655390:CJR655391 CTN655390:CTN655391 DDJ655390:DDJ655391 DNF655390:DNF655391 DXB655390:DXB655391 EGX655390:EGX655391 EQT655390:EQT655391 FAP655390:FAP655391 FKL655390:FKL655391 FUH655390:FUH655391 GED655390:GED655391 GNZ655390:GNZ655391 GXV655390:GXV655391 HHR655390:HHR655391 HRN655390:HRN655391 IBJ655390:IBJ655391 ILF655390:ILF655391 IVB655390:IVB655391 JEX655390:JEX655391 JOT655390:JOT655391 JYP655390:JYP655391 KIL655390:KIL655391 KSH655390:KSH655391 LCD655390:LCD655391 LLZ655390:LLZ655391 LVV655390:LVV655391 MFR655390:MFR655391 MPN655390:MPN655391 MZJ655390:MZJ655391 NJF655390:NJF655391 NTB655390:NTB655391 OCX655390:OCX655391 OMT655390:OMT655391 OWP655390:OWP655391 PGL655390:PGL655391 PQH655390:PQH655391 QAD655390:QAD655391 QJZ655390:QJZ655391 QTV655390:QTV655391 RDR655390:RDR655391 RNN655390:RNN655391 RXJ655390:RXJ655391 SHF655390:SHF655391 SRB655390:SRB655391 TAX655390:TAX655391 TKT655390:TKT655391 TUP655390:TUP655391 UEL655390:UEL655391 UOH655390:UOH655391 UYD655390:UYD655391 VHZ655390:VHZ655391 VRV655390:VRV655391 WBR655390:WBR655391 WLN655390:WLN655391 WVJ655390:WVJ655391 B720926:B720927 IX720926:IX720927 ST720926:ST720927 ACP720926:ACP720927 AML720926:AML720927 AWH720926:AWH720927 BGD720926:BGD720927 BPZ720926:BPZ720927 BZV720926:BZV720927 CJR720926:CJR720927 CTN720926:CTN720927 DDJ720926:DDJ720927 DNF720926:DNF720927 DXB720926:DXB720927 EGX720926:EGX720927 EQT720926:EQT720927 FAP720926:FAP720927 FKL720926:FKL720927 FUH720926:FUH720927 GED720926:GED720927 GNZ720926:GNZ720927 GXV720926:GXV720927 HHR720926:HHR720927 HRN720926:HRN720927 IBJ720926:IBJ720927 ILF720926:ILF720927 IVB720926:IVB720927 JEX720926:JEX720927 JOT720926:JOT720927 JYP720926:JYP720927 KIL720926:KIL720927 KSH720926:KSH720927 LCD720926:LCD720927 LLZ720926:LLZ720927 LVV720926:LVV720927 MFR720926:MFR720927 MPN720926:MPN720927 MZJ720926:MZJ720927 NJF720926:NJF720927 NTB720926:NTB720927 OCX720926:OCX720927 OMT720926:OMT720927 OWP720926:OWP720927 PGL720926:PGL720927 PQH720926:PQH720927 QAD720926:QAD720927 QJZ720926:QJZ720927 QTV720926:QTV720927 RDR720926:RDR720927 RNN720926:RNN720927 RXJ720926:RXJ720927 SHF720926:SHF720927 SRB720926:SRB720927 TAX720926:TAX720927 TKT720926:TKT720927 TUP720926:TUP720927 UEL720926:UEL720927 UOH720926:UOH720927 UYD720926:UYD720927 VHZ720926:VHZ720927 VRV720926:VRV720927 WBR720926:WBR720927 WLN720926:WLN720927 WVJ720926:WVJ720927 B786462:B786463 IX786462:IX786463 ST786462:ST786463 ACP786462:ACP786463 AML786462:AML786463 AWH786462:AWH786463 BGD786462:BGD786463 BPZ786462:BPZ786463 BZV786462:BZV786463 CJR786462:CJR786463 CTN786462:CTN786463 DDJ786462:DDJ786463 DNF786462:DNF786463 DXB786462:DXB786463 EGX786462:EGX786463 EQT786462:EQT786463 FAP786462:FAP786463 FKL786462:FKL786463 FUH786462:FUH786463 GED786462:GED786463 GNZ786462:GNZ786463 GXV786462:GXV786463 HHR786462:HHR786463 HRN786462:HRN786463 IBJ786462:IBJ786463 ILF786462:ILF786463 IVB786462:IVB786463 JEX786462:JEX786463 JOT786462:JOT786463 JYP786462:JYP786463 KIL786462:KIL786463 KSH786462:KSH786463 LCD786462:LCD786463 LLZ786462:LLZ786463 LVV786462:LVV786463 MFR786462:MFR786463 MPN786462:MPN786463 MZJ786462:MZJ786463 NJF786462:NJF786463 NTB786462:NTB786463 OCX786462:OCX786463 OMT786462:OMT786463 OWP786462:OWP786463 PGL786462:PGL786463 PQH786462:PQH786463 QAD786462:QAD786463 QJZ786462:QJZ786463 QTV786462:QTV786463 RDR786462:RDR786463 RNN786462:RNN786463 RXJ786462:RXJ786463 SHF786462:SHF786463 SRB786462:SRB786463 TAX786462:TAX786463 TKT786462:TKT786463 TUP786462:TUP786463 UEL786462:UEL786463 UOH786462:UOH786463 UYD786462:UYD786463 VHZ786462:VHZ786463 VRV786462:VRV786463 WBR786462:WBR786463 WLN786462:WLN786463 WVJ786462:WVJ786463 B851998:B851999 IX851998:IX851999 ST851998:ST851999 ACP851998:ACP851999 AML851998:AML851999 AWH851998:AWH851999 BGD851998:BGD851999 BPZ851998:BPZ851999 BZV851998:BZV851999 CJR851998:CJR851999 CTN851998:CTN851999 DDJ851998:DDJ851999 DNF851998:DNF851999 DXB851998:DXB851999 EGX851998:EGX851999 EQT851998:EQT851999 FAP851998:FAP851999 FKL851998:FKL851999 FUH851998:FUH851999 GED851998:GED851999 GNZ851998:GNZ851999 GXV851998:GXV851999 HHR851998:HHR851999 HRN851998:HRN851999 IBJ851998:IBJ851999 ILF851998:ILF851999 IVB851998:IVB851999 JEX851998:JEX851999 JOT851998:JOT851999 JYP851998:JYP851999 KIL851998:KIL851999 KSH851998:KSH851999 LCD851998:LCD851999 LLZ851998:LLZ851999 LVV851998:LVV851999 MFR851998:MFR851999 MPN851998:MPN851999 MZJ851998:MZJ851999 NJF851998:NJF851999 NTB851998:NTB851999 OCX851998:OCX851999 OMT851998:OMT851999 OWP851998:OWP851999 PGL851998:PGL851999 PQH851998:PQH851999 QAD851998:QAD851999 QJZ851998:QJZ851999 QTV851998:QTV851999 RDR851998:RDR851999 RNN851998:RNN851999 RXJ851998:RXJ851999 SHF851998:SHF851999 SRB851998:SRB851999 TAX851998:TAX851999 TKT851998:TKT851999 TUP851998:TUP851999 UEL851998:UEL851999 UOH851998:UOH851999 UYD851998:UYD851999 VHZ851998:VHZ851999 VRV851998:VRV851999 WBR851998:WBR851999 WLN851998:WLN851999 WVJ851998:WVJ851999 B917534:B917535 IX917534:IX917535 ST917534:ST917535 ACP917534:ACP917535 AML917534:AML917535 AWH917534:AWH917535 BGD917534:BGD917535 BPZ917534:BPZ917535 BZV917534:BZV917535 CJR917534:CJR917535 CTN917534:CTN917535 DDJ917534:DDJ917535 DNF917534:DNF917535 DXB917534:DXB917535 EGX917534:EGX917535 EQT917534:EQT917535 FAP917534:FAP917535 FKL917534:FKL917535 FUH917534:FUH917535 GED917534:GED917535 GNZ917534:GNZ917535 GXV917534:GXV917535 HHR917534:HHR917535 HRN917534:HRN917535 IBJ917534:IBJ917535 ILF917534:ILF917535 IVB917534:IVB917535 JEX917534:JEX917535 JOT917534:JOT917535 JYP917534:JYP917535 KIL917534:KIL917535 KSH917534:KSH917535 LCD917534:LCD917535 LLZ917534:LLZ917535 LVV917534:LVV917535 MFR917534:MFR917535 MPN917534:MPN917535 MZJ917534:MZJ917535 NJF917534:NJF917535 NTB917534:NTB917535 OCX917534:OCX917535 OMT917534:OMT917535 OWP917534:OWP917535 PGL917534:PGL917535 PQH917534:PQH917535 QAD917534:QAD917535 QJZ917534:QJZ917535 QTV917534:QTV917535 RDR917534:RDR917535 RNN917534:RNN917535 RXJ917534:RXJ917535 SHF917534:SHF917535 SRB917534:SRB917535 TAX917534:TAX917535 TKT917534:TKT917535 TUP917534:TUP917535 UEL917534:UEL917535 UOH917534:UOH917535 UYD917534:UYD917535 VHZ917534:VHZ917535 VRV917534:VRV917535 WBR917534:WBR917535 WLN917534:WLN917535 WVJ917534:WVJ917535 B983070:B983071 IX983070:IX983071 ST983070:ST983071 ACP983070:ACP983071 AML983070:AML983071 AWH983070:AWH983071 BGD983070:BGD983071 BPZ983070:BPZ983071 BZV983070:BZV983071 CJR983070:CJR983071 CTN983070:CTN983071 DDJ983070:DDJ983071 DNF983070:DNF983071 DXB983070:DXB983071 EGX983070:EGX983071 EQT983070:EQT983071 FAP983070:FAP983071 FKL983070:FKL983071 FUH983070:FUH983071 GED983070:GED983071 GNZ983070:GNZ983071 GXV983070:GXV983071 HHR983070:HHR983071 HRN983070:HRN983071 IBJ983070:IBJ983071 ILF983070:ILF983071 IVB983070:IVB983071 JEX983070:JEX983071 JOT983070:JOT983071 JYP983070:JYP983071 KIL983070:KIL983071 KSH983070:KSH983071 LCD983070:LCD983071 LLZ983070:LLZ983071 LVV983070:LVV983071 MFR983070:MFR983071 MPN983070:MPN983071 MZJ983070:MZJ983071 NJF983070:NJF983071 NTB983070:NTB983071 OCX983070:OCX983071 OMT983070:OMT983071 OWP983070:OWP983071 PGL983070:PGL983071 PQH983070:PQH983071 QAD983070:QAD983071 QJZ983070:QJZ983071 QTV983070:QTV983071 RDR983070:RDR983071 RNN983070:RNN983071 RXJ983070:RXJ983071 SHF983070:SHF983071 SRB983070:SRB983071 TAX983070:TAX983071 TKT983070:TKT983071 TUP983070:TUP983071 UEL983070:UEL983071 UOH983070:UOH983071 UYD983070:UYD983071 VHZ983070:VHZ983071 VRV983070:VRV983071 WBR983070:WBR983071 WLN983070:WLN983071 WVJ983070:WVJ983071" xr:uid="{506FF3F8-EFC7-4408-9138-D0BD8489EC80}"/>
    <dataValidation allowBlank="1" showInputMessage="1" showErrorMessage="1" prompt="Expected Life Savings for Replacemen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19 XFA19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XFA65556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XFA131092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XFA196628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XFA262164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XFA327700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XFA393236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XFA458772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XFA524308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XFA589844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XFA655380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XFA720916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XFA786452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XFA851988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XFA917524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983060 XFA983060" xr:uid="{92508440-7F9C-45D2-9357-294201C36F31}"/>
    <dataValidation allowBlank="1" showInputMessage="1" showErrorMessage="1" prompt="Annual Savings for Replacement"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XFA18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XFA65555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XFA131091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XFA196627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XFA262163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XFA327699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XFA393235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XFA458771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XFA524307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XFA589843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XFA655379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XFA720915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XFA786451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XFA851987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XFA917523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983059 XFA983059" xr:uid="{4B44E4EC-F6E3-4963-B2C9-6FAC92F97385}"/>
    <dataValidation allowBlank="1" showInputMessage="1" showErrorMessage="1" promptTitle="Cost of Replacement" prompt="Replacement cost to include: Window AC unit, labor to install, and recycling of existing unit." sqref="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WVE15 XFA15 IS65552 SO65552 ACK65552 AMG65552 AWC65552 BFY65552 BPU65552 BZQ65552 CJM65552 CTI65552 DDE65552 DNA65552 DWW65552 EGS65552 EQO65552 FAK65552 FKG65552 FUC65552 GDY65552 GNU65552 GXQ65552 HHM65552 HRI65552 IBE65552 ILA65552 IUW65552 JES65552 JOO65552 JYK65552 KIG65552 KSC65552 LBY65552 LLU65552 LVQ65552 MFM65552 MPI65552 MZE65552 NJA65552 NSW65552 OCS65552 OMO65552 OWK65552 PGG65552 PQC65552 PZY65552 QJU65552 QTQ65552 RDM65552 RNI65552 RXE65552 SHA65552 SQW65552 TAS65552 TKO65552 TUK65552 UEG65552 UOC65552 UXY65552 VHU65552 VRQ65552 WBM65552 WLI65552 WVE65552 XFA65552 IS131088 SO131088 ACK131088 AMG131088 AWC131088 BFY131088 BPU131088 BZQ131088 CJM131088 CTI131088 DDE131088 DNA131088 DWW131088 EGS131088 EQO131088 FAK131088 FKG131088 FUC131088 GDY131088 GNU131088 GXQ131088 HHM131088 HRI131088 IBE131088 ILA131088 IUW131088 JES131088 JOO131088 JYK131088 KIG131088 KSC131088 LBY131088 LLU131088 LVQ131088 MFM131088 MPI131088 MZE131088 NJA131088 NSW131088 OCS131088 OMO131088 OWK131088 PGG131088 PQC131088 PZY131088 QJU131088 QTQ131088 RDM131088 RNI131088 RXE131088 SHA131088 SQW131088 TAS131088 TKO131088 TUK131088 UEG131088 UOC131088 UXY131088 VHU131088 VRQ131088 WBM131088 WLI131088 WVE131088 XFA131088 IS196624 SO196624 ACK196624 AMG196624 AWC196624 BFY196624 BPU196624 BZQ196624 CJM196624 CTI196624 DDE196624 DNA196624 DWW196624 EGS196624 EQO196624 FAK196624 FKG196624 FUC196624 GDY196624 GNU196624 GXQ196624 HHM196624 HRI196624 IBE196624 ILA196624 IUW196624 JES196624 JOO196624 JYK196624 KIG196624 KSC196624 LBY196624 LLU196624 LVQ196624 MFM196624 MPI196624 MZE196624 NJA196624 NSW196624 OCS196624 OMO196624 OWK196624 PGG196624 PQC196624 PZY196624 QJU196624 QTQ196624 RDM196624 RNI196624 RXE196624 SHA196624 SQW196624 TAS196624 TKO196624 TUK196624 UEG196624 UOC196624 UXY196624 VHU196624 VRQ196624 WBM196624 WLI196624 WVE196624 XFA196624 IS262160 SO262160 ACK262160 AMG262160 AWC262160 BFY262160 BPU262160 BZQ262160 CJM262160 CTI262160 DDE262160 DNA262160 DWW262160 EGS262160 EQO262160 FAK262160 FKG262160 FUC262160 GDY262160 GNU262160 GXQ262160 HHM262160 HRI262160 IBE262160 ILA262160 IUW262160 JES262160 JOO262160 JYK262160 KIG262160 KSC262160 LBY262160 LLU262160 LVQ262160 MFM262160 MPI262160 MZE262160 NJA262160 NSW262160 OCS262160 OMO262160 OWK262160 PGG262160 PQC262160 PZY262160 QJU262160 QTQ262160 RDM262160 RNI262160 RXE262160 SHA262160 SQW262160 TAS262160 TKO262160 TUK262160 UEG262160 UOC262160 UXY262160 VHU262160 VRQ262160 WBM262160 WLI262160 WVE262160 XFA262160 IS327696 SO327696 ACK327696 AMG327696 AWC327696 BFY327696 BPU327696 BZQ327696 CJM327696 CTI327696 DDE327696 DNA327696 DWW327696 EGS327696 EQO327696 FAK327696 FKG327696 FUC327696 GDY327696 GNU327696 GXQ327696 HHM327696 HRI327696 IBE327696 ILA327696 IUW327696 JES327696 JOO327696 JYK327696 KIG327696 KSC327696 LBY327696 LLU327696 LVQ327696 MFM327696 MPI327696 MZE327696 NJA327696 NSW327696 OCS327696 OMO327696 OWK327696 PGG327696 PQC327696 PZY327696 QJU327696 QTQ327696 RDM327696 RNI327696 RXE327696 SHA327696 SQW327696 TAS327696 TKO327696 TUK327696 UEG327696 UOC327696 UXY327696 VHU327696 VRQ327696 WBM327696 WLI327696 WVE327696 XFA327696 IS393232 SO393232 ACK393232 AMG393232 AWC393232 BFY393232 BPU393232 BZQ393232 CJM393232 CTI393232 DDE393232 DNA393232 DWW393232 EGS393232 EQO393232 FAK393232 FKG393232 FUC393232 GDY393232 GNU393232 GXQ393232 HHM393232 HRI393232 IBE393232 ILA393232 IUW393232 JES393232 JOO393232 JYK393232 KIG393232 KSC393232 LBY393232 LLU393232 LVQ393232 MFM393232 MPI393232 MZE393232 NJA393232 NSW393232 OCS393232 OMO393232 OWK393232 PGG393232 PQC393232 PZY393232 QJU393232 QTQ393232 RDM393232 RNI393232 RXE393232 SHA393232 SQW393232 TAS393232 TKO393232 TUK393232 UEG393232 UOC393232 UXY393232 VHU393232 VRQ393232 WBM393232 WLI393232 WVE393232 XFA393232 IS458768 SO458768 ACK458768 AMG458768 AWC458768 BFY458768 BPU458768 BZQ458768 CJM458768 CTI458768 DDE458768 DNA458768 DWW458768 EGS458768 EQO458768 FAK458768 FKG458768 FUC458768 GDY458768 GNU458768 GXQ458768 HHM458768 HRI458768 IBE458768 ILA458768 IUW458768 JES458768 JOO458768 JYK458768 KIG458768 KSC458768 LBY458768 LLU458768 LVQ458768 MFM458768 MPI458768 MZE458768 NJA458768 NSW458768 OCS458768 OMO458768 OWK458768 PGG458768 PQC458768 PZY458768 QJU458768 QTQ458768 RDM458768 RNI458768 RXE458768 SHA458768 SQW458768 TAS458768 TKO458768 TUK458768 UEG458768 UOC458768 UXY458768 VHU458768 VRQ458768 WBM458768 WLI458768 WVE458768 XFA458768 IS524304 SO524304 ACK524304 AMG524304 AWC524304 BFY524304 BPU524304 BZQ524304 CJM524304 CTI524304 DDE524304 DNA524304 DWW524304 EGS524304 EQO524304 FAK524304 FKG524304 FUC524304 GDY524304 GNU524304 GXQ524304 HHM524304 HRI524304 IBE524304 ILA524304 IUW524304 JES524304 JOO524304 JYK524304 KIG524304 KSC524304 LBY524304 LLU524304 LVQ524304 MFM524304 MPI524304 MZE524304 NJA524304 NSW524304 OCS524304 OMO524304 OWK524304 PGG524304 PQC524304 PZY524304 QJU524304 QTQ524304 RDM524304 RNI524304 RXE524304 SHA524304 SQW524304 TAS524304 TKO524304 TUK524304 UEG524304 UOC524304 UXY524304 VHU524304 VRQ524304 WBM524304 WLI524304 WVE524304 XFA524304 IS589840 SO589840 ACK589840 AMG589840 AWC589840 BFY589840 BPU589840 BZQ589840 CJM589840 CTI589840 DDE589840 DNA589840 DWW589840 EGS589840 EQO589840 FAK589840 FKG589840 FUC589840 GDY589840 GNU589840 GXQ589840 HHM589840 HRI589840 IBE589840 ILA589840 IUW589840 JES589840 JOO589840 JYK589840 KIG589840 KSC589840 LBY589840 LLU589840 LVQ589840 MFM589840 MPI589840 MZE589840 NJA589840 NSW589840 OCS589840 OMO589840 OWK589840 PGG589840 PQC589840 PZY589840 QJU589840 QTQ589840 RDM589840 RNI589840 RXE589840 SHA589840 SQW589840 TAS589840 TKO589840 TUK589840 UEG589840 UOC589840 UXY589840 VHU589840 VRQ589840 WBM589840 WLI589840 WVE589840 XFA589840 IS655376 SO655376 ACK655376 AMG655376 AWC655376 BFY655376 BPU655376 BZQ655376 CJM655376 CTI655376 DDE655376 DNA655376 DWW655376 EGS655376 EQO655376 FAK655376 FKG655376 FUC655376 GDY655376 GNU655376 GXQ655376 HHM655376 HRI655376 IBE655376 ILA655376 IUW655376 JES655376 JOO655376 JYK655376 KIG655376 KSC655376 LBY655376 LLU655376 LVQ655376 MFM655376 MPI655376 MZE655376 NJA655376 NSW655376 OCS655376 OMO655376 OWK655376 PGG655376 PQC655376 PZY655376 QJU655376 QTQ655376 RDM655376 RNI655376 RXE655376 SHA655376 SQW655376 TAS655376 TKO655376 TUK655376 UEG655376 UOC655376 UXY655376 VHU655376 VRQ655376 WBM655376 WLI655376 WVE655376 XFA655376 IS720912 SO720912 ACK720912 AMG720912 AWC720912 BFY720912 BPU720912 BZQ720912 CJM720912 CTI720912 DDE720912 DNA720912 DWW720912 EGS720912 EQO720912 FAK720912 FKG720912 FUC720912 GDY720912 GNU720912 GXQ720912 HHM720912 HRI720912 IBE720912 ILA720912 IUW720912 JES720912 JOO720912 JYK720912 KIG720912 KSC720912 LBY720912 LLU720912 LVQ720912 MFM720912 MPI720912 MZE720912 NJA720912 NSW720912 OCS720912 OMO720912 OWK720912 PGG720912 PQC720912 PZY720912 QJU720912 QTQ720912 RDM720912 RNI720912 RXE720912 SHA720912 SQW720912 TAS720912 TKO720912 TUK720912 UEG720912 UOC720912 UXY720912 VHU720912 VRQ720912 WBM720912 WLI720912 WVE720912 XFA720912 IS786448 SO786448 ACK786448 AMG786448 AWC786448 BFY786448 BPU786448 BZQ786448 CJM786448 CTI786448 DDE786448 DNA786448 DWW786448 EGS786448 EQO786448 FAK786448 FKG786448 FUC786448 GDY786448 GNU786448 GXQ786448 HHM786448 HRI786448 IBE786448 ILA786448 IUW786448 JES786448 JOO786448 JYK786448 KIG786448 KSC786448 LBY786448 LLU786448 LVQ786448 MFM786448 MPI786448 MZE786448 NJA786448 NSW786448 OCS786448 OMO786448 OWK786448 PGG786448 PQC786448 PZY786448 QJU786448 QTQ786448 RDM786448 RNI786448 RXE786448 SHA786448 SQW786448 TAS786448 TKO786448 TUK786448 UEG786448 UOC786448 UXY786448 VHU786448 VRQ786448 WBM786448 WLI786448 WVE786448 XFA786448 IS851984 SO851984 ACK851984 AMG851984 AWC851984 BFY851984 BPU851984 BZQ851984 CJM851984 CTI851984 DDE851984 DNA851984 DWW851984 EGS851984 EQO851984 FAK851984 FKG851984 FUC851984 GDY851984 GNU851984 GXQ851984 HHM851984 HRI851984 IBE851984 ILA851984 IUW851984 JES851984 JOO851984 JYK851984 KIG851984 KSC851984 LBY851984 LLU851984 LVQ851984 MFM851984 MPI851984 MZE851984 NJA851984 NSW851984 OCS851984 OMO851984 OWK851984 PGG851984 PQC851984 PZY851984 QJU851984 QTQ851984 RDM851984 RNI851984 RXE851984 SHA851984 SQW851984 TAS851984 TKO851984 TUK851984 UEG851984 UOC851984 UXY851984 VHU851984 VRQ851984 WBM851984 WLI851984 WVE851984 XFA851984 IS917520 SO917520 ACK917520 AMG917520 AWC917520 BFY917520 BPU917520 BZQ917520 CJM917520 CTI917520 DDE917520 DNA917520 DWW917520 EGS917520 EQO917520 FAK917520 FKG917520 FUC917520 GDY917520 GNU917520 GXQ917520 HHM917520 HRI917520 IBE917520 ILA917520 IUW917520 JES917520 JOO917520 JYK917520 KIG917520 KSC917520 LBY917520 LLU917520 LVQ917520 MFM917520 MPI917520 MZE917520 NJA917520 NSW917520 OCS917520 OMO917520 OWK917520 PGG917520 PQC917520 PZY917520 QJU917520 QTQ917520 RDM917520 RNI917520 RXE917520 SHA917520 SQW917520 TAS917520 TKO917520 TUK917520 UEG917520 UOC917520 UXY917520 VHU917520 VRQ917520 WBM917520 WLI917520 WVE917520 XFA917520 IS983056 SO983056 ACK983056 AMG983056 AWC983056 BFY983056 BPU983056 BZQ983056 CJM983056 CTI983056 DDE983056 DNA983056 DWW983056 EGS983056 EQO983056 FAK983056 FKG983056 FUC983056 GDY983056 GNU983056 GXQ983056 HHM983056 HRI983056 IBE983056 ILA983056 IUW983056 JES983056 JOO983056 JYK983056 KIG983056 KSC983056 LBY983056 LLU983056 LVQ983056 MFM983056 MPI983056 MZE983056 NJA983056 NSW983056 OCS983056 OMO983056 OWK983056 PGG983056 PQC983056 PZY983056 QJU983056 QTQ983056 RDM983056 RNI983056 RXE983056 SHA983056 SQW983056 TAS983056 TKO983056 TUK983056 UEG983056 UOC983056 UXY983056 VHU983056 VRQ983056 WBM983056 WLI983056 WVE983056 XFA98305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xr:uid="{8208FFC5-5F9D-4AD8-9106-813F93FF8011}"/>
    <dataValidation allowBlank="1" showInputMessage="1" showErrorMessage="1" promptTitle="Annual Usage of Replacement" prompt="Enter the Annual Usage of this unit as found on the (Yellow) Energy Guide. " sqref="IS14 SO14 ACK14 AMG14 AWC14 BFY14 BPU14 BZQ14 CJM14 CTI14 DDE14 DNA14 DWW14 EGS14 EQO14 FAK14 FKG14 FUC14 GDY14 GNU14 GXQ14 HHM14 HRI14 IBE14 ILA14 IUW14 JES14 JOO14 JYK14 KIG14 KSC14 LBY14 LLU14 LVQ14 MFM14 MPI14 MZE14 NJA14 NSW14 OCS14 OMO14 OWK14 PGG14 PQC14 PZY14 QJU14 QTQ14 RDM14 RNI14 RXE14 SHA14 SQW14 TAS14 TKO14 TUK14 UEG14 UOC14 UXY14 VHU14 VRQ14 WBM14 WLI14 WVE14 XFA14 IS65551 SO65551 ACK65551 AMG65551 AWC65551 BFY65551 BPU65551 BZQ65551 CJM65551 CTI65551 DDE65551 DNA65551 DWW65551 EGS65551 EQO65551 FAK65551 FKG65551 FUC65551 GDY65551 GNU65551 GXQ65551 HHM65551 HRI65551 IBE65551 ILA65551 IUW65551 JES65551 JOO65551 JYK65551 KIG65551 KSC65551 LBY65551 LLU65551 LVQ65551 MFM65551 MPI65551 MZE65551 NJA65551 NSW65551 OCS65551 OMO65551 OWK65551 PGG65551 PQC65551 PZY65551 QJU65551 QTQ65551 RDM65551 RNI65551 RXE65551 SHA65551 SQW65551 TAS65551 TKO65551 TUK65551 UEG65551 UOC65551 UXY65551 VHU65551 VRQ65551 WBM65551 WLI65551 WVE65551 XFA65551 IS131087 SO131087 ACK131087 AMG131087 AWC131087 BFY131087 BPU131087 BZQ131087 CJM131087 CTI131087 DDE131087 DNA131087 DWW131087 EGS131087 EQO131087 FAK131087 FKG131087 FUC131087 GDY131087 GNU131087 GXQ131087 HHM131087 HRI131087 IBE131087 ILA131087 IUW131087 JES131087 JOO131087 JYK131087 KIG131087 KSC131087 LBY131087 LLU131087 LVQ131087 MFM131087 MPI131087 MZE131087 NJA131087 NSW131087 OCS131087 OMO131087 OWK131087 PGG131087 PQC131087 PZY131087 QJU131087 QTQ131087 RDM131087 RNI131087 RXE131087 SHA131087 SQW131087 TAS131087 TKO131087 TUK131087 UEG131087 UOC131087 UXY131087 VHU131087 VRQ131087 WBM131087 WLI131087 WVE131087 XFA131087 IS196623 SO196623 ACK196623 AMG196623 AWC196623 BFY196623 BPU196623 BZQ196623 CJM196623 CTI196623 DDE196623 DNA196623 DWW196623 EGS196623 EQO196623 FAK196623 FKG196623 FUC196623 GDY196623 GNU196623 GXQ196623 HHM196623 HRI196623 IBE196623 ILA196623 IUW196623 JES196623 JOO196623 JYK196623 KIG196623 KSC196623 LBY196623 LLU196623 LVQ196623 MFM196623 MPI196623 MZE196623 NJA196623 NSW196623 OCS196623 OMO196623 OWK196623 PGG196623 PQC196623 PZY196623 QJU196623 QTQ196623 RDM196623 RNI196623 RXE196623 SHA196623 SQW196623 TAS196623 TKO196623 TUK196623 UEG196623 UOC196623 UXY196623 VHU196623 VRQ196623 WBM196623 WLI196623 WVE196623 XFA196623 IS262159 SO262159 ACK262159 AMG262159 AWC262159 BFY262159 BPU262159 BZQ262159 CJM262159 CTI262159 DDE262159 DNA262159 DWW262159 EGS262159 EQO262159 FAK262159 FKG262159 FUC262159 GDY262159 GNU262159 GXQ262159 HHM262159 HRI262159 IBE262159 ILA262159 IUW262159 JES262159 JOO262159 JYK262159 KIG262159 KSC262159 LBY262159 LLU262159 LVQ262159 MFM262159 MPI262159 MZE262159 NJA262159 NSW262159 OCS262159 OMO262159 OWK262159 PGG262159 PQC262159 PZY262159 QJU262159 QTQ262159 RDM262159 RNI262159 RXE262159 SHA262159 SQW262159 TAS262159 TKO262159 TUK262159 UEG262159 UOC262159 UXY262159 VHU262159 VRQ262159 WBM262159 WLI262159 WVE262159 XFA262159 IS327695 SO327695 ACK327695 AMG327695 AWC327695 BFY327695 BPU327695 BZQ327695 CJM327695 CTI327695 DDE327695 DNA327695 DWW327695 EGS327695 EQO327695 FAK327695 FKG327695 FUC327695 GDY327695 GNU327695 GXQ327695 HHM327695 HRI327695 IBE327695 ILA327695 IUW327695 JES327695 JOO327695 JYK327695 KIG327695 KSC327695 LBY327695 LLU327695 LVQ327695 MFM327695 MPI327695 MZE327695 NJA327695 NSW327695 OCS327695 OMO327695 OWK327695 PGG327695 PQC327695 PZY327695 QJU327695 QTQ327695 RDM327695 RNI327695 RXE327695 SHA327695 SQW327695 TAS327695 TKO327695 TUK327695 UEG327695 UOC327695 UXY327695 VHU327695 VRQ327695 WBM327695 WLI327695 WVE327695 XFA327695 IS393231 SO393231 ACK393231 AMG393231 AWC393231 BFY393231 BPU393231 BZQ393231 CJM393231 CTI393231 DDE393231 DNA393231 DWW393231 EGS393231 EQO393231 FAK393231 FKG393231 FUC393231 GDY393231 GNU393231 GXQ393231 HHM393231 HRI393231 IBE393231 ILA393231 IUW393231 JES393231 JOO393231 JYK393231 KIG393231 KSC393231 LBY393231 LLU393231 LVQ393231 MFM393231 MPI393231 MZE393231 NJA393231 NSW393231 OCS393231 OMO393231 OWK393231 PGG393231 PQC393231 PZY393231 QJU393231 QTQ393231 RDM393231 RNI393231 RXE393231 SHA393231 SQW393231 TAS393231 TKO393231 TUK393231 UEG393231 UOC393231 UXY393231 VHU393231 VRQ393231 WBM393231 WLI393231 WVE393231 XFA393231 IS458767 SO458767 ACK458767 AMG458767 AWC458767 BFY458767 BPU458767 BZQ458767 CJM458767 CTI458767 DDE458767 DNA458767 DWW458767 EGS458767 EQO458767 FAK458767 FKG458767 FUC458767 GDY458767 GNU458767 GXQ458767 HHM458767 HRI458767 IBE458767 ILA458767 IUW458767 JES458767 JOO458767 JYK458767 KIG458767 KSC458767 LBY458767 LLU458767 LVQ458767 MFM458767 MPI458767 MZE458767 NJA458767 NSW458767 OCS458767 OMO458767 OWK458767 PGG458767 PQC458767 PZY458767 QJU458767 QTQ458767 RDM458767 RNI458767 RXE458767 SHA458767 SQW458767 TAS458767 TKO458767 TUK458767 UEG458767 UOC458767 UXY458767 VHU458767 VRQ458767 WBM458767 WLI458767 WVE458767 XFA458767 IS524303 SO524303 ACK524303 AMG524303 AWC524303 BFY524303 BPU524303 BZQ524303 CJM524303 CTI524303 DDE524303 DNA524303 DWW524303 EGS524303 EQO524303 FAK524303 FKG524303 FUC524303 GDY524303 GNU524303 GXQ524303 HHM524303 HRI524303 IBE524303 ILA524303 IUW524303 JES524303 JOO524303 JYK524303 KIG524303 KSC524303 LBY524303 LLU524303 LVQ524303 MFM524303 MPI524303 MZE524303 NJA524303 NSW524303 OCS524303 OMO524303 OWK524303 PGG524303 PQC524303 PZY524303 QJU524303 QTQ524303 RDM524303 RNI524303 RXE524303 SHA524303 SQW524303 TAS524303 TKO524303 TUK524303 UEG524303 UOC524303 UXY524303 VHU524303 VRQ524303 WBM524303 WLI524303 WVE524303 XFA524303 IS589839 SO589839 ACK589839 AMG589839 AWC589839 BFY589839 BPU589839 BZQ589839 CJM589839 CTI589839 DDE589839 DNA589839 DWW589839 EGS589839 EQO589839 FAK589839 FKG589839 FUC589839 GDY589839 GNU589839 GXQ589839 HHM589839 HRI589839 IBE589839 ILA589839 IUW589839 JES589839 JOO589839 JYK589839 KIG589839 KSC589839 LBY589839 LLU589839 LVQ589839 MFM589839 MPI589839 MZE589839 NJA589839 NSW589839 OCS589839 OMO589839 OWK589839 PGG589839 PQC589839 PZY589839 QJU589839 QTQ589839 RDM589839 RNI589839 RXE589839 SHA589839 SQW589839 TAS589839 TKO589839 TUK589839 UEG589839 UOC589839 UXY589839 VHU589839 VRQ589839 WBM589839 WLI589839 WVE589839 XFA589839 IS655375 SO655375 ACK655375 AMG655375 AWC655375 BFY655375 BPU655375 BZQ655375 CJM655375 CTI655375 DDE655375 DNA655375 DWW655375 EGS655375 EQO655375 FAK655375 FKG655375 FUC655375 GDY655375 GNU655375 GXQ655375 HHM655375 HRI655375 IBE655375 ILA655375 IUW655375 JES655375 JOO655375 JYK655375 KIG655375 KSC655375 LBY655375 LLU655375 LVQ655375 MFM655375 MPI655375 MZE655375 NJA655375 NSW655375 OCS655375 OMO655375 OWK655375 PGG655375 PQC655375 PZY655375 QJU655375 QTQ655375 RDM655375 RNI655375 RXE655375 SHA655375 SQW655375 TAS655375 TKO655375 TUK655375 UEG655375 UOC655375 UXY655375 VHU655375 VRQ655375 WBM655375 WLI655375 WVE655375 XFA655375 IS720911 SO720911 ACK720911 AMG720911 AWC720911 BFY720911 BPU720911 BZQ720911 CJM720911 CTI720911 DDE720911 DNA720911 DWW720911 EGS720911 EQO720911 FAK720911 FKG720911 FUC720911 GDY720911 GNU720911 GXQ720911 HHM720911 HRI720911 IBE720911 ILA720911 IUW720911 JES720911 JOO720911 JYK720911 KIG720911 KSC720911 LBY720911 LLU720911 LVQ720911 MFM720911 MPI720911 MZE720911 NJA720911 NSW720911 OCS720911 OMO720911 OWK720911 PGG720911 PQC720911 PZY720911 QJU720911 QTQ720911 RDM720911 RNI720911 RXE720911 SHA720911 SQW720911 TAS720911 TKO720911 TUK720911 UEG720911 UOC720911 UXY720911 VHU720911 VRQ720911 WBM720911 WLI720911 WVE720911 XFA720911 IS786447 SO786447 ACK786447 AMG786447 AWC786447 BFY786447 BPU786447 BZQ786447 CJM786447 CTI786447 DDE786447 DNA786447 DWW786447 EGS786447 EQO786447 FAK786447 FKG786447 FUC786447 GDY786447 GNU786447 GXQ786447 HHM786447 HRI786447 IBE786447 ILA786447 IUW786447 JES786447 JOO786447 JYK786447 KIG786447 KSC786447 LBY786447 LLU786447 LVQ786447 MFM786447 MPI786447 MZE786447 NJA786447 NSW786447 OCS786447 OMO786447 OWK786447 PGG786447 PQC786447 PZY786447 QJU786447 QTQ786447 RDM786447 RNI786447 RXE786447 SHA786447 SQW786447 TAS786447 TKO786447 TUK786447 UEG786447 UOC786447 UXY786447 VHU786447 VRQ786447 WBM786447 WLI786447 WVE786447 XFA786447 IS851983 SO851983 ACK851983 AMG851983 AWC851983 BFY851983 BPU851983 BZQ851983 CJM851983 CTI851983 DDE851983 DNA851983 DWW851983 EGS851983 EQO851983 FAK851983 FKG851983 FUC851983 GDY851983 GNU851983 GXQ851983 HHM851983 HRI851983 IBE851983 ILA851983 IUW851983 JES851983 JOO851983 JYK851983 KIG851983 KSC851983 LBY851983 LLU851983 LVQ851983 MFM851983 MPI851983 MZE851983 NJA851983 NSW851983 OCS851983 OMO851983 OWK851983 PGG851983 PQC851983 PZY851983 QJU851983 QTQ851983 RDM851983 RNI851983 RXE851983 SHA851983 SQW851983 TAS851983 TKO851983 TUK851983 UEG851983 UOC851983 UXY851983 VHU851983 VRQ851983 WBM851983 WLI851983 WVE851983 XFA851983 IS917519 SO917519 ACK917519 AMG917519 AWC917519 BFY917519 BPU917519 BZQ917519 CJM917519 CTI917519 DDE917519 DNA917519 DWW917519 EGS917519 EQO917519 FAK917519 FKG917519 FUC917519 GDY917519 GNU917519 GXQ917519 HHM917519 HRI917519 IBE917519 ILA917519 IUW917519 JES917519 JOO917519 JYK917519 KIG917519 KSC917519 LBY917519 LLU917519 LVQ917519 MFM917519 MPI917519 MZE917519 NJA917519 NSW917519 OCS917519 OMO917519 OWK917519 PGG917519 PQC917519 PZY917519 QJU917519 QTQ917519 RDM917519 RNI917519 RXE917519 SHA917519 SQW917519 TAS917519 TKO917519 TUK917519 UEG917519 UOC917519 UXY917519 VHU917519 VRQ917519 WBM917519 WLI917519 WVE917519 XFA917519 IS983055 SO983055 ACK983055 AMG983055 AWC983055 BFY983055 BPU983055 BZQ983055 CJM983055 CTI983055 DDE983055 DNA983055 DWW983055 EGS983055 EQO983055 FAK983055 FKG983055 FUC983055 GDY983055 GNU983055 GXQ983055 HHM983055 HRI983055 IBE983055 ILA983055 IUW983055 JES983055 JOO983055 JYK983055 KIG983055 KSC983055 LBY983055 LLU983055 LVQ983055 MFM983055 MPI983055 MZE983055 NJA983055 NSW983055 OCS983055 OMO983055 OWK983055 PGG983055 PQC983055 PZY983055 QJU983055 QTQ983055 RDM983055 RNI983055 RXE983055 SHA983055 SQW983055 TAS983055 TKO983055 TUK983055 UEG983055 UOC983055 UXY983055 VHU983055 VRQ983055 WBM983055 WLI983055 WVE983055 XFA983055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xr:uid="{61BDA072-8220-490D-A5DE-1315CEAD764D}"/>
    <dataValidation allowBlank="1" showInputMessage="1" showErrorMessage="1" promptTitle="Utility Costs of Exsisting" prompt="Enter the cost per kWh in your area.  This usually ranges from .06 to .14." sqref="IQ12 SM12 ACI12 AME12 AWA12 BFW12 BPS12 BZO12 CJK12 CTG12 DDC12 DMY12 DWU12 EGQ12 EQM12 FAI12 FKE12 FUA12 GDW12 GNS12 GXO12 HHK12 HRG12 IBC12 IKY12 IUU12 JEQ12 JOM12 JYI12 KIE12 KSA12 LBW12 LLS12 LVO12 MFK12 MPG12 MZC12 NIY12 NSU12 OCQ12 OMM12 OWI12 PGE12 PQA12 PZW12 QJS12 QTO12 RDK12 RNG12 RXC12 SGY12 SQU12 TAQ12 TKM12 TUI12 UEE12 UOA12 UXW12 VHS12 VRO12 WBK12 WLG12 WVC12 XEY12 IQ65549 SM65549 ACI65549 AME65549 AWA65549 BFW65549 BPS65549 BZO65549 CJK65549 CTG65549 DDC65549 DMY65549 DWU65549 EGQ65549 EQM65549 FAI65549 FKE65549 FUA65549 GDW65549 GNS65549 GXO65549 HHK65549 HRG65549 IBC65549 IKY65549 IUU65549 JEQ65549 JOM65549 JYI65549 KIE65549 KSA65549 LBW65549 LLS65549 LVO65549 MFK65549 MPG65549 MZC65549 NIY65549 NSU65549 OCQ65549 OMM65549 OWI65549 PGE65549 PQA65549 PZW65549 QJS65549 QTO65549 RDK65549 RNG65549 RXC65549 SGY65549 SQU65549 TAQ65549 TKM65549 TUI65549 UEE65549 UOA65549 UXW65549 VHS65549 VRO65549 WBK65549 WLG65549 WVC65549 XEY65549 IQ131085 SM131085 ACI131085 AME131085 AWA131085 BFW131085 BPS131085 BZO131085 CJK131085 CTG131085 DDC131085 DMY131085 DWU131085 EGQ131085 EQM131085 FAI131085 FKE131085 FUA131085 GDW131085 GNS131085 GXO131085 HHK131085 HRG131085 IBC131085 IKY131085 IUU131085 JEQ131085 JOM131085 JYI131085 KIE131085 KSA131085 LBW131085 LLS131085 LVO131085 MFK131085 MPG131085 MZC131085 NIY131085 NSU131085 OCQ131085 OMM131085 OWI131085 PGE131085 PQA131085 PZW131085 QJS131085 QTO131085 RDK131085 RNG131085 RXC131085 SGY131085 SQU131085 TAQ131085 TKM131085 TUI131085 UEE131085 UOA131085 UXW131085 VHS131085 VRO131085 WBK131085 WLG131085 WVC131085 XEY131085 IQ196621 SM196621 ACI196621 AME196621 AWA196621 BFW196621 BPS196621 BZO196621 CJK196621 CTG196621 DDC196621 DMY196621 DWU196621 EGQ196621 EQM196621 FAI196621 FKE196621 FUA196621 GDW196621 GNS196621 GXO196621 HHK196621 HRG196621 IBC196621 IKY196621 IUU196621 JEQ196621 JOM196621 JYI196621 KIE196621 KSA196621 LBW196621 LLS196621 LVO196621 MFK196621 MPG196621 MZC196621 NIY196621 NSU196621 OCQ196621 OMM196621 OWI196621 PGE196621 PQA196621 PZW196621 QJS196621 QTO196621 RDK196621 RNG196621 RXC196621 SGY196621 SQU196621 TAQ196621 TKM196621 TUI196621 UEE196621 UOA196621 UXW196621 VHS196621 VRO196621 WBK196621 WLG196621 WVC196621 XEY196621 IQ262157 SM262157 ACI262157 AME262157 AWA262157 BFW262157 BPS262157 BZO262157 CJK262157 CTG262157 DDC262157 DMY262157 DWU262157 EGQ262157 EQM262157 FAI262157 FKE262157 FUA262157 GDW262157 GNS262157 GXO262157 HHK262157 HRG262157 IBC262157 IKY262157 IUU262157 JEQ262157 JOM262157 JYI262157 KIE262157 KSA262157 LBW262157 LLS262157 LVO262157 MFK262157 MPG262157 MZC262157 NIY262157 NSU262157 OCQ262157 OMM262157 OWI262157 PGE262157 PQA262157 PZW262157 QJS262157 QTO262157 RDK262157 RNG262157 RXC262157 SGY262157 SQU262157 TAQ262157 TKM262157 TUI262157 UEE262157 UOA262157 UXW262157 VHS262157 VRO262157 WBK262157 WLG262157 WVC262157 XEY262157 IQ327693 SM327693 ACI327693 AME327693 AWA327693 BFW327693 BPS327693 BZO327693 CJK327693 CTG327693 DDC327693 DMY327693 DWU327693 EGQ327693 EQM327693 FAI327693 FKE327693 FUA327693 GDW327693 GNS327693 GXO327693 HHK327693 HRG327693 IBC327693 IKY327693 IUU327693 JEQ327693 JOM327693 JYI327693 KIE327693 KSA327693 LBW327693 LLS327693 LVO327693 MFK327693 MPG327693 MZC327693 NIY327693 NSU327693 OCQ327693 OMM327693 OWI327693 PGE327693 PQA327693 PZW327693 QJS327693 QTO327693 RDK327693 RNG327693 RXC327693 SGY327693 SQU327693 TAQ327693 TKM327693 TUI327693 UEE327693 UOA327693 UXW327693 VHS327693 VRO327693 WBK327693 WLG327693 WVC327693 XEY327693 IQ393229 SM393229 ACI393229 AME393229 AWA393229 BFW393229 BPS393229 BZO393229 CJK393229 CTG393229 DDC393229 DMY393229 DWU393229 EGQ393229 EQM393229 FAI393229 FKE393229 FUA393229 GDW393229 GNS393229 GXO393229 HHK393229 HRG393229 IBC393229 IKY393229 IUU393229 JEQ393229 JOM393229 JYI393229 KIE393229 KSA393229 LBW393229 LLS393229 LVO393229 MFK393229 MPG393229 MZC393229 NIY393229 NSU393229 OCQ393229 OMM393229 OWI393229 PGE393229 PQA393229 PZW393229 QJS393229 QTO393229 RDK393229 RNG393229 RXC393229 SGY393229 SQU393229 TAQ393229 TKM393229 TUI393229 UEE393229 UOA393229 UXW393229 VHS393229 VRO393229 WBK393229 WLG393229 WVC393229 XEY393229 IQ458765 SM458765 ACI458765 AME458765 AWA458765 BFW458765 BPS458765 BZO458765 CJK458765 CTG458765 DDC458765 DMY458765 DWU458765 EGQ458765 EQM458765 FAI458765 FKE458765 FUA458765 GDW458765 GNS458765 GXO458765 HHK458765 HRG458765 IBC458765 IKY458765 IUU458765 JEQ458765 JOM458765 JYI458765 KIE458765 KSA458765 LBW458765 LLS458765 LVO458765 MFK458765 MPG458765 MZC458765 NIY458765 NSU458765 OCQ458765 OMM458765 OWI458765 PGE458765 PQA458765 PZW458765 QJS458765 QTO458765 RDK458765 RNG458765 RXC458765 SGY458765 SQU458765 TAQ458765 TKM458765 TUI458765 UEE458765 UOA458765 UXW458765 VHS458765 VRO458765 WBK458765 WLG458765 WVC458765 XEY458765 IQ524301 SM524301 ACI524301 AME524301 AWA524301 BFW524301 BPS524301 BZO524301 CJK524301 CTG524301 DDC524301 DMY524301 DWU524301 EGQ524301 EQM524301 FAI524301 FKE524301 FUA524301 GDW524301 GNS524301 GXO524301 HHK524301 HRG524301 IBC524301 IKY524301 IUU524301 JEQ524301 JOM524301 JYI524301 KIE524301 KSA524301 LBW524301 LLS524301 LVO524301 MFK524301 MPG524301 MZC524301 NIY524301 NSU524301 OCQ524301 OMM524301 OWI524301 PGE524301 PQA524301 PZW524301 QJS524301 QTO524301 RDK524301 RNG524301 RXC524301 SGY524301 SQU524301 TAQ524301 TKM524301 TUI524301 UEE524301 UOA524301 UXW524301 VHS524301 VRO524301 WBK524301 WLG524301 WVC524301 XEY524301 IQ589837 SM589837 ACI589837 AME589837 AWA589837 BFW589837 BPS589837 BZO589837 CJK589837 CTG589837 DDC589837 DMY589837 DWU589837 EGQ589837 EQM589837 FAI589837 FKE589837 FUA589837 GDW589837 GNS589837 GXO589837 HHK589837 HRG589837 IBC589837 IKY589837 IUU589837 JEQ589837 JOM589837 JYI589837 KIE589837 KSA589837 LBW589837 LLS589837 LVO589837 MFK589837 MPG589837 MZC589837 NIY589837 NSU589837 OCQ589837 OMM589837 OWI589837 PGE589837 PQA589837 PZW589837 QJS589837 QTO589837 RDK589837 RNG589837 RXC589837 SGY589837 SQU589837 TAQ589837 TKM589837 TUI589837 UEE589837 UOA589837 UXW589837 VHS589837 VRO589837 WBK589837 WLG589837 WVC589837 XEY589837 IQ655373 SM655373 ACI655373 AME655373 AWA655373 BFW655373 BPS655373 BZO655373 CJK655373 CTG655373 DDC655373 DMY655373 DWU655373 EGQ655373 EQM655373 FAI655373 FKE655373 FUA655373 GDW655373 GNS655373 GXO655373 HHK655373 HRG655373 IBC655373 IKY655373 IUU655373 JEQ655373 JOM655373 JYI655373 KIE655373 KSA655373 LBW655373 LLS655373 LVO655373 MFK655373 MPG655373 MZC655373 NIY655373 NSU655373 OCQ655373 OMM655373 OWI655373 PGE655373 PQA655373 PZW655373 QJS655373 QTO655373 RDK655373 RNG655373 RXC655373 SGY655373 SQU655373 TAQ655373 TKM655373 TUI655373 UEE655373 UOA655373 UXW655373 VHS655373 VRO655373 WBK655373 WLG655373 WVC655373 XEY655373 IQ720909 SM720909 ACI720909 AME720909 AWA720909 BFW720909 BPS720909 BZO720909 CJK720909 CTG720909 DDC720909 DMY720909 DWU720909 EGQ720909 EQM720909 FAI720909 FKE720909 FUA720909 GDW720909 GNS720909 GXO720909 HHK720909 HRG720909 IBC720909 IKY720909 IUU720909 JEQ720909 JOM720909 JYI720909 KIE720909 KSA720909 LBW720909 LLS720909 LVO720909 MFK720909 MPG720909 MZC720909 NIY720909 NSU720909 OCQ720909 OMM720909 OWI720909 PGE720909 PQA720909 PZW720909 QJS720909 QTO720909 RDK720909 RNG720909 RXC720909 SGY720909 SQU720909 TAQ720909 TKM720909 TUI720909 UEE720909 UOA720909 UXW720909 VHS720909 VRO720909 WBK720909 WLG720909 WVC720909 XEY720909 IQ786445 SM786445 ACI786445 AME786445 AWA786445 BFW786445 BPS786445 BZO786445 CJK786445 CTG786445 DDC786445 DMY786445 DWU786445 EGQ786445 EQM786445 FAI786445 FKE786445 FUA786445 GDW786445 GNS786445 GXO786445 HHK786445 HRG786445 IBC786445 IKY786445 IUU786445 JEQ786445 JOM786445 JYI786445 KIE786445 KSA786445 LBW786445 LLS786445 LVO786445 MFK786445 MPG786445 MZC786445 NIY786445 NSU786445 OCQ786445 OMM786445 OWI786445 PGE786445 PQA786445 PZW786445 QJS786445 QTO786445 RDK786445 RNG786445 RXC786445 SGY786445 SQU786445 TAQ786445 TKM786445 TUI786445 UEE786445 UOA786445 UXW786445 VHS786445 VRO786445 WBK786445 WLG786445 WVC786445 XEY786445 IQ851981 SM851981 ACI851981 AME851981 AWA851981 BFW851981 BPS851981 BZO851981 CJK851981 CTG851981 DDC851981 DMY851981 DWU851981 EGQ851981 EQM851981 FAI851981 FKE851981 FUA851981 GDW851981 GNS851981 GXO851981 HHK851981 HRG851981 IBC851981 IKY851981 IUU851981 JEQ851981 JOM851981 JYI851981 KIE851981 KSA851981 LBW851981 LLS851981 LVO851981 MFK851981 MPG851981 MZC851981 NIY851981 NSU851981 OCQ851981 OMM851981 OWI851981 PGE851981 PQA851981 PZW851981 QJS851981 QTO851981 RDK851981 RNG851981 RXC851981 SGY851981 SQU851981 TAQ851981 TKM851981 TUI851981 UEE851981 UOA851981 UXW851981 VHS851981 VRO851981 WBK851981 WLG851981 WVC851981 XEY851981 IQ917517 SM917517 ACI917517 AME917517 AWA917517 BFW917517 BPS917517 BZO917517 CJK917517 CTG917517 DDC917517 DMY917517 DWU917517 EGQ917517 EQM917517 FAI917517 FKE917517 FUA917517 GDW917517 GNS917517 GXO917517 HHK917517 HRG917517 IBC917517 IKY917517 IUU917517 JEQ917517 JOM917517 JYI917517 KIE917517 KSA917517 LBW917517 LLS917517 LVO917517 MFK917517 MPG917517 MZC917517 NIY917517 NSU917517 OCQ917517 OMM917517 OWI917517 PGE917517 PQA917517 PZW917517 QJS917517 QTO917517 RDK917517 RNG917517 RXC917517 SGY917517 SQU917517 TAQ917517 TKM917517 TUI917517 UEE917517 UOA917517 UXW917517 VHS917517 VRO917517 WBK917517 WLG917517 WVC917517 XEY917517 IQ983053 SM983053 ACI983053 AME983053 AWA983053 BFW983053 BPS983053 BZO983053 CJK983053 CTG983053 DDC983053 DMY983053 DWU983053 EGQ983053 EQM983053 FAI983053 FKE983053 FUA983053 GDW983053 GNS983053 GXO983053 HHK983053 HRG983053 IBC983053 IKY983053 IUU983053 JEQ983053 JOM983053 JYI983053 KIE983053 KSA983053 LBW983053 LLS983053 LVO983053 MFK983053 MPG983053 MZC983053 NIY983053 NSU983053 OCQ983053 OMM983053 OWI983053 PGE983053 PQA983053 PZW983053 QJS983053 QTO983053 RDK983053 RNG983053 RXC983053 SGY983053 SQU983053 TAQ983053 TKM983053 TUI983053 UEE983053 UOA983053 UXW983053 VHS983053 VRO983053 WBK983053 WLG983053 WVC983053 XEY983053 WVJ983053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xr:uid="{AEE99437-E727-4E17-AD6C-B6DD302D1E6A}"/>
    <dataValidation allowBlank="1" showInputMessage="1" showErrorMessage="1" promptTitle="kWh Reading of Existing" prompt="Enter the kWh reading.  Minimum time for metering is 30 minutes." sqref="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XEY11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XEY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XEY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XEY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XEY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XEY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XEY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XEY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XEY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XEY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XEY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XEY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XEY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XEY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XEY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XEY983052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A5CC34BB-94C7-410A-AC3B-B6699019008F}"/>
    <dataValidation allowBlank="1" showInputMessage="1" showErrorMessage="1" promptTitle="Time metered of Existing" prompt="Enter time as minutes.  Example (one hour and three minutes = 63).  Minimum time for metering 30 min." sqref="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XEY10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XEY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XEY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XEY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XEY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XEY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XEY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XEY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XEY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XEY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XEY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XEY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XEY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XEY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XEY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WVC983051 XEY983051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E205A74-E8B0-4499-8887-5BCD1F437AE4}"/>
    <dataValidation type="whole" allowBlank="1" showInputMessage="1" showErrorMessage="1" promptTitle="Manufactured Year" prompt="Enter the manufactured year as found on the plate of the existing unit.  If the year cannot be found skip this entry and meter the unit._x000a_"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358FBF81-B89A-4972-B987-83C6289973E0}">
      <formula1>0</formula1>
      <formula2>2099</formula2>
    </dataValidation>
    <dataValidation type="list" allowBlank="1" showInputMessage="1" showErrorMessage="1"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84216CBA-4ADA-4FE9-83CC-4F99CF97976A}">
      <formula1>"Annual Professional Maintenance, Seldom or Never Maintained"</formula1>
    </dataValidation>
    <dataValidation type="list" allowBlank="1" showInputMessage="1" showErrorMessage="1" sqref="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xr:uid="{D3283701-87C2-4B8F-9452-BD5FE9BC859A}">
      <formula1>"LR1, LR2, Kitchen, BR1, BR2, BR3, BR4, Bath1, Bath2, Other"</formula1>
    </dataValidation>
    <dataValidation type="whole" allowBlank="1" showInputMessage="1" showErrorMessage="1" promptTitle="Current Calendar Year" prompt="Enter the current calendar year as of the date of the assessment."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61FCDED3-9168-4749-BAE9-D985D714EC5B}">
      <formula1>0</formula1>
      <formula2>2099</formula2>
    </dataValidation>
    <dataValidation type="list" allowBlank="1" showInputMessage="1" showErrorMessage="1" promptTitle="Existing Volts" prompt="Enter the amount of volts based on the outlet.  110 volts are used by regular outlets.  220 volts are used by larger ACs." sqref="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8DCA2CA6-C442-4B84-81A0-7828F924AE96}">
      <formula1>"110, 220"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10</vt:i4>
      </vt:variant>
    </vt:vector>
  </HeadingPairs>
  <TitlesOfParts>
    <vt:vector size="29" baseType="lpstr">
      <vt:lpstr>Contact Info</vt:lpstr>
      <vt:lpstr>Blower Door Duct Blaster Data</vt:lpstr>
      <vt:lpstr>BD DB - DO NOT DELETE</vt:lpstr>
      <vt:lpstr>CAZ Testing Data</vt:lpstr>
      <vt:lpstr>Attic Vent Calc-Option 1 </vt:lpstr>
      <vt:lpstr>Attic Vent Calc-Option 2 </vt:lpstr>
      <vt:lpstr>Ref Replacement Tool</vt:lpstr>
      <vt:lpstr>Central HVAC Degradation Calc</vt:lpstr>
      <vt:lpstr>RAC Degradation Calc</vt:lpstr>
      <vt:lpstr>LIHEAP Priority List -23</vt:lpstr>
      <vt:lpstr>LIHEAP Priority List -26</vt:lpstr>
      <vt:lpstr>DOE SFSB PL Checklist HOT</vt:lpstr>
      <vt:lpstr>DOE MH PL Checklist HOT</vt:lpstr>
      <vt:lpstr>DOE LRMF PL Checklist HOT</vt:lpstr>
      <vt:lpstr>DOE SFSB PL Checklist MODERATE</vt:lpstr>
      <vt:lpstr>DOE MH PL Checklist MODERATE</vt:lpstr>
      <vt:lpstr>DOE LRMF PL Checklist MODERATE</vt:lpstr>
      <vt:lpstr>Sheet1</vt:lpstr>
      <vt:lpstr>Agency-County</vt:lpstr>
      <vt:lpstr>'Attic Vent Calc-Option 1 '!Print_Area</vt:lpstr>
      <vt:lpstr>'Blower Door Duct Blaster Data'!Print_Area</vt:lpstr>
      <vt:lpstr>'CAZ Testing Data'!Print_Area</vt:lpstr>
      <vt:lpstr>'Central HVAC Degradation Calc'!Print_Area</vt:lpstr>
      <vt:lpstr>'DOE LRMF PL Checklist MODERATE'!Print_Area</vt:lpstr>
      <vt:lpstr>'DOE SFSB PL Checklist HOT'!Print_Area</vt:lpstr>
      <vt:lpstr>'LIHEAP Priority List -26'!Print_Area</vt:lpstr>
      <vt:lpstr>'RAC Degradation Calc'!Print_Area</vt:lpstr>
      <vt:lpstr>'Ref Replacement Tool'!Print_Area</vt:lpstr>
      <vt:lpstr>xfd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evan.brown@tdhca.state.tx.us</dc:creator>
  <cp:lastModifiedBy>Evan Brown</cp:lastModifiedBy>
  <cp:lastPrinted>2025-02-10T19:56:47Z</cp:lastPrinted>
  <dcterms:created xsi:type="dcterms:W3CDTF">2022-07-28T20:57:40Z</dcterms:created>
  <dcterms:modified xsi:type="dcterms:W3CDTF">2026-04-22T17:08:50Z</dcterms:modified>
</cp:coreProperties>
</file>