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\catr\WAP\Website\Posted\Program Guidance Webpage\4. Program Forms\3-Assessment Calculators\"/>
    </mc:Choice>
  </mc:AlternateContent>
  <xr:revisionPtr revIDLastSave="0" documentId="13_ncr:1_{C4703CB9-71E0-42B9-8A5A-049994E69A15}" xr6:coauthVersionLast="47" xr6:coauthVersionMax="47" xr10:uidLastSave="{00000000-0000-0000-0000-000000000000}"/>
  <bookViews>
    <workbookView xWindow="28680" yWindow="-1545" windowWidth="29040" windowHeight="15840" activeTab="1" xr2:uid="{00000000-000D-0000-FFFF-FFFF00000000}"/>
  </bookViews>
  <sheets>
    <sheet name="Option 1 - Calc. " sheetId="1" r:id="rId1"/>
    <sheet name="Option 2- Calc. " sheetId="7" r:id="rId2"/>
    <sheet name="Code Requirements" sheetId="5" r:id="rId3"/>
    <sheet name="50-50 Determination" sheetId="6" r:id="rId4"/>
    <sheet name="Types of Venting" sheetId="3" r:id="rId5"/>
  </sheets>
  <definedNames>
    <definedName name="_xlnm.Print_Area" localSheetId="0">'Option 1 - Calc. '!$A$1:$J$53</definedName>
  </definedNames>
  <calcPr calcId="191029"/>
  <customWorkbookViews>
    <customWorkbookView name="Windows User - Personal View" guid="{1E02069A-0675-40CD-8369-412718BE1A6D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7" l="1"/>
  <c r="H53" i="7"/>
  <c r="F53" i="7"/>
  <c r="I52" i="7"/>
  <c r="H52" i="7"/>
  <c r="F52" i="7"/>
  <c r="I51" i="7"/>
  <c r="H51" i="7"/>
  <c r="F51" i="7"/>
  <c r="I50" i="7"/>
  <c r="H50" i="7"/>
  <c r="F50" i="7"/>
  <c r="I49" i="7"/>
  <c r="H49" i="7"/>
  <c r="F49" i="7"/>
  <c r="I47" i="7"/>
  <c r="H47" i="7"/>
  <c r="F47" i="7"/>
  <c r="I46" i="7"/>
  <c r="H46" i="7"/>
  <c r="F46" i="7"/>
  <c r="I45" i="7"/>
  <c r="H45" i="7"/>
  <c r="F45" i="7"/>
  <c r="I44" i="7"/>
  <c r="H44" i="7"/>
  <c r="F44" i="7"/>
  <c r="I43" i="7"/>
  <c r="I54" i="7" s="1"/>
  <c r="H43" i="7"/>
  <c r="F43" i="7"/>
  <c r="I36" i="7"/>
  <c r="H36" i="7"/>
  <c r="F36" i="7"/>
  <c r="I35" i="7"/>
  <c r="H35" i="7"/>
  <c r="F35" i="7"/>
  <c r="I34" i="7"/>
  <c r="H34" i="7"/>
  <c r="F34" i="7"/>
  <c r="I33" i="7"/>
  <c r="H33" i="7"/>
  <c r="F33" i="7"/>
  <c r="I32" i="7"/>
  <c r="H32" i="7"/>
  <c r="F32" i="7"/>
  <c r="I30" i="7"/>
  <c r="H30" i="7"/>
  <c r="F30" i="7"/>
  <c r="I29" i="7"/>
  <c r="H29" i="7"/>
  <c r="F29" i="7"/>
  <c r="I28" i="7"/>
  <c r="H28" i="7"/>
  <c r="F28" i="7"/>
  <c r="I27" i="7"/>
  <c r="H27" i="7"/>
  <c r="F27" i="7"/>
  <c r="I26" i="7"/>
  <c r="H26" i="7"/>
  <c r="F26" i="7"/>
  <c r="I25" i="7"/>
  <c r="H25" i="7"/>
  <c r="F25" i="7"/>
  <c r="I24" i="7"/>
  <c r="H24" i="7"/>
  <c r="F24" i="7"/>
  <c r="M23" i="7"/>
  <c r="I23" i="7"/>
  <c r="H23" i="7"/>
  <c r="F23" i="7"/>
  <c r="H22" i="7"/>
  <c r="I22" i="7" s="1"/>
  <c r="F22" i="7"/>
  <c r="H21" i="7"/>
  <c r="F21" i="7"/>
  <c r="H14" i="7"/>
  <c r="I21" i="7" l="1"/>
  <c r="I37" i="7" s="1"/>
  <c r="H13" i="7" l="1"/>
  <c r="H15" i="7" s="1"/>
  <c r="I14" i="7" s="1"/>
  <c r="I13" i="7" l="1"/>
  <c r="C15" i="7" s="1"/>
  <c r="C7" i="7" s="1"/>
  <c r="C8" i="7" s="1"/>
  <c r="G7" i="7" s="1"/>
  <c r="E15" i="7" l="1"/>
  <c r="H24" i="1"/>
  <c r="H22" i="1" l="1"/>
  <c r="H26" i="1" l="1"/>
  <c r="H27" i="1"/>
  <c r="F8" i="1"/>
  <c r="H35" i="1" l="1"/>
  <c r="F35" i="1"/>
  <c r="H32" i="1"/>
  <c r="I32" i="1" s="1"/>
  <c r="F32" i="1"/>
  <c r="H37" i="1"/>
  <c r="F37" i="1"/>
  <c r="H36" i="1"/>
  <c r="F36" i="1"/>
  <c r="H34" i="1"/>
  <c r="F34" i="1"/>
  <c r="H33" i="1"/>
  <c r="F33" i="1"/>
  <c r="H16" i="1"/>
  <c r="F16" i="1"/>
  <c r="H12" i="1"/>
  <c r="F12" i="1"/>
  <c r="H17" i="1"/>
  <c r="F17" i="1"/>
  <c r="H15" i="1"/>
  <c r="F15" i="1"/>
  <c r="H14" i="1"/>
  <c r="F14" i="1"/>
  <c r="H13" i="1"/>
  <c r="F13" i="1"/>
  <c r="H11" i="1"/>
  <c r="F11" i="1"/>
  <c r="H10" i="1"/>
  <c r="F10" i="1"/>
  <c r="H9" i="1"/>
  <c r="F9" i="1"/>
  <c r="H8" i="1"/>
  <c r="I8" i="1" s="1"/>
  <c r="I14" i="1" l="1"/>
  <c r="I11" i="1"/>
  <c r="I35" i="1"/>
  <c r="I53" i="1" s="1"/>
  <c r="I37" i="1"/>
  <c r="I34" i="1"/>
  <c r="I36" i="1"/>
  <c r="I33" i="1"/>
  <c r="I10" i="1"/>
  <c r="I12" i="1"/>
  <c r="I13" i="1"/>
  <c r="I16" i="1"/>
  <c r="I17" i="1"/>
  <c r="I9" i="1"/>
  <c r="I15" i="1"/>
  <c r="I42" i="1" l="1"/>
  <c r="I41" i="1"/>
  <c r="I39" i="1"/>
  <c r="I43" i="1"/>
  <c r="I19" i="1"/>
  <c r="I18" i="1"/>
  <c r="I49" i="1" l="1"/>
  <c r="I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Director</author>
  </authors>
  <commentList>
    <comment ref="C12" authorId="0" shapeId="0" xr:uid="{57B03DEE-D567-4640-A292-0F5CE525109A}">
      <text>
        <r>
          <rPr>
            <b/>
            <sz val="9"/>
            <color indexed="81"/>
            <rFont val="Tahoma"/>
            <family val="2"/>
          </rPr>
          <t>This rule includes existing ventilation and added ventilation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<sst xmlns="http://schemas.openxmlformats.org/spreadsheetml/2006/main" count="127" uniqueCount="77">
  <si>
    <t>Job #</t>
  </si>
  <si>
    <t>Length In</t>
  </si>
  <si>
    <t>Width In</t>
  </si>
  <si>
    <t>Total Vent Sq Ft</t>
  </si>
  <si>
    <t>Existing Vent Mesh</t>
  </si>
  <si>
    <t>Air Restriction Factor</t>
  </si>
  <si>
    <t>Vent Free Net Area</t>
  </si>
  <si>
    <t>Client Name</t>
  </si>
  <si>
    <t>Approx Home Square Footage</t>
  </si>
  <si>
    <t>Approx Ventable Attic Square Footage</t>
  </si>
  <si>
    <t>Quantity</t>
  </si>
  <si>
    <t>Input the size of the venting the Subrecipient is planning to add to ensure proper ventilation</t>
  </si>
  <si>
    <t>2015 IRC R806.2</t>
  </si>
  <si>
    <t>Existing Ventilation Per Whole House Assessment Form</t>
  </si>
  <si>
    <t>Ventilation to Add</t>
  </si>
  <si>
    <t>At the completion of the project, will the venting be approximately split 50/50 between high and low (lower 40% of attic space) venting?</t>
  </si>
  <si>
    <t>High</t>
  </si>
  <si>
    <t>Low</t>
  </si>
  <si>
    <t xml:space="preserve">Low </t>
  </si>
  <si>
    <t>Total Existing Vent Area (High)</t>
  </si>
  <si>
    <t xml:space="preserve">Total Existing Vent Area (Low) </t>
  </si>
  <si>
    <t xml:space="preserve">Will the estimated ventilation to be added satisfy the 1/150 Sq. Ft. requirements </t>
  </si>
  <si>
    <t>Total Square Footage of Venting Required for Attic Space (1/300)</t>
  </si>
  <si>
    <t xml:space="preserve">NREL Standard Work Specifications </t>
  </si>
  <si>
    <t xml:space="preserve">Attic Ventilation SWS </t>
  </si>
  <si>
    <t xml:space="preserve">50/50 Determination- Example </t>
  </si>
  <si>
    <t>Roof Turbines- High Ventilation Example</t>
  </si>
  <si>
    <t>Powered Vents- Can't Count Ventilation Rates</t>
  </si>
  <si>
    <t xml:space="preserve">Ridge Vents- High Ventilation Example </t>
  </si>
  <si>
    <r>
      <t xml:space="preserve">Static Roof Vent- High Ventilation Example </t>
    </r>
    <r>
      <rPr>
        <b/>
        <i/>
        <sz val="14"/>
        <color theme="1"/>
        <rFont val="Calibri"/>
        <family val="2"/>
        <scheme val="minor"/>
      </rPr>
      <t xml:space="preserve">(must be within 3' of the highest point in the ventilated space) </t>
    </r>
  </si>
  <si>
    <t xml:space="preserve">Gable Vents- High Ventilation Examples </t>
  </si>
  <si>
    <t xml:space="preserve">Soffit Vents- Low Ventilation Examples </t>
  </si>
  <si>
    <t xml:space="preserve">Continuous Soffit Eave Vents- Low Ventilation Examples  </t>
  </si>
  <si>
    <r>
      <t xml:space="preserve">Total </t>
    </r>
    <r>
      <rPr>
        <b/>
        <i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scheme val="minor"/>
      </rPr>
      <t xml:space="preserve"> Ventilation needed for 50/50 compliance (1/300 Exception)</t>
    </r>
  </si>
  <si>
    <r>
      <t xml:space="preserve">Total </t>
    </r>
    <r>
      <rPr>
        <b/>
        <i/>
        <sz val="11"/>
        <color theme="1"/>
        <rFont val="Calibri"/>
        <family val="2"/>
        <scheme val="minor"/>
      </rPr>
      <t>Low</t>
    </r>
    <r>
      <rPr>
        <sz val="11"/>
        <color theme="1"/>
        <rFont val="Calibri"/>
        <family val="2"/>
        <scheme val="minor"/>
      </rPr>
      <t xml:space="preserve"> Ventilation needed for 50/50 compliance (1/300 Exception)</t>
    </r>
  </si>
  <si>
    <t>Total  Ventilation needed for compliance (1/150)</t>
  </si>
  <si>
    <r>
      <t xml:space="preserve">Will the installed </t>
    </r>
    <r>
      <rPr>
        <b/>
        <i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scheme val="minor"/>
      </rPr>
      <t xml:space="preserve"> Ventilation meet current 50/50 code requirements (1/300)</t>
    </r>
  </si>
  <si>
    <r>
      <t xml:space="preserve">Will the installed </t>
    </r>
    <r>
      <rPr>
        <b/>
        <i/>
        <sz val="11"/>
        <color theme="1"/>
        <rFont val="Calibri"/>
        <family val="2"/>
        <scheme val="minor"/>
      </rPr>
      <t>Low</t>
    </r>
    <r>
      <rPr>
        <sz val="11"/>
        <color theme="1"/>
        <rFont val="Calibri"/>
        <family val="2"/>
        <scheme val="minor"/>
      </rPr>
      <t xml:space="preserve"> Ventilation meet current 50/50 code requirements (1/300)</t>
    </r>
  </si>
  <si>
    <t>Will the installed Total Ventilation meet current code requirements (1/150)</t>
  </si>
  <si>
    <r>
      <t xml:space="preserve">Note:  </t>
    </r>
    <r>
      <rPr>
        <b/>
        <i/>
        <sz val="12"/>
        <color theme="1"/>
        <rFont val="Calibri"/>
        <family val="2"/>
        <scheme val="minor"/>
      </rPr>
      <t>Best Practice would be to install the added ventilation 50/50 &amp; utilize "Yes" green path below.</t>
    </r>
  </si>
  <si>
    <r>
      <t xml:space="preserve">Note:  </t>
    </r>
    <r>
      <rPr>
        <b/>
        <i/>
        <sz val="12"/>
        <color theme="1"/>
        <rFont val="Calibri"/>
        <family val="2"/>
        <scheme val="minor"/>
      </rPr>
      <t>Best Practice would be to install added ventilation "High", i.e. within 3' of ridge.</t>
    </r>
  </si>
  <si>
    <t>No</t>
  </si>
  <si>
    <t xml:space="preserve">Remaining total ventilation needed for compliance 1/150 </t>
  </si>
  <si>
    <t>Remaining total ventilation needed for compliance 1/300 Exception</t>
  </si>
  <si>
    <t>Remaining total ventilation needed for compliance 1/150 Exception</t>
  </si>
  <si>
    <t xml:space="preserve">Remaining/Needed Ventilation Calculator </t>
  </si>
  <si>
    <t>WAP-2026</t>
  </si>
  <si>
    <t>Attic Ventilation</t>
  </si>
  <si>
    <t>Sq. Ft. to Ventilate</t>
  </si>
  <si>
    <t>Attic Ventilation Requirement Met</t>
  </si>
  <si>
    <t>Required Ventilation Sq Ft</t>
  </si>
  <si>
    <t>Difference</t>
  </si>
  <si>
    <t xml:space="preserve">NOTE: If Existing Venting is greater than required </t>
  </si>
  <si>
    <t xml:space="preserve">                Complete No Measures</t>
  </si>
  <si>
    <t>Attic Ventilation Rule</t>
  </si>
  <si>
    <t>Both Existing &amp; Added Venting</t>
  </si>
  <si>
    <t>Install between 40 and 50 percent of attic ventilation within 3 feet of the highest point in the ventilated space</t>
  </si>
  <si>
    <t>Entered Ventilation</t>
  </si>
  <si>
    <t>Upper Ventilation</t>
  </si>
  <si>
    <t>Lower Ventilation</t>
  </si>
  <si>
    <t>Total Ventilation</t>
  </si>
  <si>
    <t>Existing Venting</t>
  </si>
  <si>
    <t>Gable</t>
  </si>
  <si>
    <t>Determine Sq. Ft. of a Circle</t>
  </si>
  <si>
    <t>Diameter in Inches</t>
  </si>
  <si>
    <t>Total Sq. Ft</t>
  </si>
  <si>
    <t>BLD. Gable</t>
  </si>
  <si>
    <t>Ridge Vent</t>
  </si>
  <si>
    <t xml:space="preserve">Turbine </t>
  </si>
  <si>
    <t>Dia. Inches</t>
  </si>
  <si>
    <t>Static</t>
  </si>
  <si>
    <t>Std. Soffit</t>
  </si>
  <si>
    <t>Cont Soffit</t>
  </si>
  <si>
    <t>Total Existing Vent Area</t>
  </si>
  <si>
    <t>Venting to Add</t>
  </si>
  <si>
    <t>Soffit</t>
  </si>
  <si>
    <t>Total Vent Area to be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</si>
</sst>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444444"/>
      <name val="Georgia"/>
      <family val="1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5" borderId="14" applyNumberFormat="0" applyFont="0" applyAlignment="0" applyProtection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7" borderId="0" xfId="0" applyFill="1" applyBorder="1" applyAlignment="1"/>
    <xf numFmtId="0" fontId="0" fillId="7" borderId="10" xfId="0" applyFill="1" applyBorder="1" applyAlignment="1">
      <alignment horizontal="right" vertical="center"/>
    </xf>
    <xf numFmtId="0" fontId="2" fillId="9" borderId="1" xfId="1" applyFont="1" applyFill="1" applyBorder="1" applyAlignment="1" applyProtection="1">
      <alignment horizontal="center" vertical="center"/>
      <protection locked="0"/>
    </xf>
    <xf numFmtId="0" fontId="2" fillId="9" borderId="11" xfId="1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2" fontId="2" fillId="11" borderId="1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0" fontId="4" fillId="11" borderId="1" xfId="0" applyFont="1" applyFill="1" applyBorder="1" applyAlignment="1" applyProtection="1">
      <alignment horizontal="right"/>
    </xf>
    <xf numFmtId="0" fontId="3" fillId="11" borderId="11" xfId="0" applyFont="1" applyFill="1" applyBorder="1" applyAlignment="1" applyProtection="1">
      <alignment horizontal="right"/>
    </xf>
    <xf numFmtId="0" fontId="0" fillId="4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right" vertical="center"/>
    </xf>
    <xf numFmtId="0" fontId="0" fillId="0" borderId="0" xfId="0" applyBorder="1"/>
    <xf numFmtId="0" fontId="0" fillId="7" borderId="0" xfId="0" applyFill="1" applyBorder="1" applyAlignment="1">
      <alignment horizontal="center" vertical="center"/>
    </xf>
    <xf numFmtId="0" fontId="0" fillId="11" borderId="3" xfId="0" applyFill="1" applyBorder="1" applyAlignment="1" applyProtection="1">
      <alignment horizontal="right"/>
    </xf>
    <xf numFmtId="0" fontId="0" fillId="11" borderId="12" xfId="0" applyFill="1" applyBorder="1" applyProtection="1"/>
    <xf numFmtId="0" fontId="0" fillId="11" borderId="1" xfId="0" applyFill="1" applyBorder="1" applyAlignment="1" applyProtection="1">
      <alignment horizontal="center" vertical="center" wrapText="1"/>
    </xf>
    <xf numFmtId="2" fontId="0" fillId="11" borderId="1" xfId="0" applyNumberFormat="1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right"/>
    </xf>
    <xf numFmtId="0" fontId="0" fillId="11" borderId="2" xfId="0" applyFill="1" applyBorder="1" applyProtection="1"/>
    <xf numFmtId="0" fontId="2" fillId="11" borderId="1" xfId="0" applyFont="1" applyFill="1" applyBorder="1" applyAlignment="1" applyProtection="1">
      <alignment horizontal="center" vertical="center"/>
    </xf>
    <xf numFmtId="2" fontId="1" fillId="11" borderId="1" xfId="0" applyNumberFormat="1" applyFont="1" applyFill="1" applyBorder="1" applyAlignment="1" applyProtection="1">
      <alignment horizontal="center"/>
    </xf>
    <xf numFmtId="2" fontId="0" fillId="11" borderId="11" xfId="0" applyNumberFormat="1" applyFill="1" applyBorder="1" applyAlignment="1" applyProtection="1">
      <alignment horizontal="center" vertical="center"/>
    </xf>
    <xf numFmtId="0" fontId="2" fillId="11" borderId="11" xfId="0" applyFont="1" applyFill="1" applyBorder="1" applyAlignment="1" applyProtection="1">
      <alignment horizontal="center" vertical="center"/>
    </xf>
    <xf numFmtId="2" fontId="2" fillId="11" borderId="11" xfId="0" applyNumberFormat="1" applyFont="1" applyFill="1" applyBorder="1" applyAlignment="1" applyProtection="1">
      <alignment horizontal="center" vertical="center"/>
    </xf>
    <xf numFmtId="2" fontId="1" fillId="11" borderId="4" xfId="0" applyNumberFormat="1" applyFont="1" applyFill="1" applyBorder="1" applyAlignment="1" applyProtection="1">
      <alignment horizontal="center"/>
    </xf>
    <xf numFmtId="2" fontId="1" fillId="11" borderId="13" xfId="0" applyNumberFormat="1" applyFont="1" applyFill="1" applyBorder="1" applyAlignment="1" applyProtection="1">
      <alignment horizontal="center" vertical="center"/>
    </xf>
    <xf numFmtId="2" fontId="1" fillId="11" borderId="9" xfId="0" applyNumberFormat="1" applyFont="1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1" applyFont="1" applyFill="1" applyBorder="1" applyAlignment="1" applyProtection="1">
      <alignment horizontal="center" vertical="center"/>
      <protection locked="0"/>
    </xf>
    <xf numFmtId="0" fontId="0" fillId="9" borderId="11" xfId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2" xfId="0" applyFont="1" applyFill="1" applyBorder="1" applyAlignment="1" applyProtection="1">
      <alignment horizontal="left"/>
    </xf>
    <xf numFmtId="0" fontId="1" fillId="11" borderId="3" xfId="0" applyFont="1" applyFill="1" applyBorder="1" applyAlignment="1" applyProtection="1">
      <alignment horizontal="left"/>
    </xf>
    <xf numFmtId="0" fontId="1" fillId="11" borderId="4" xfId="0" applyFont="1" applyFill="1" applyBorder="1" applyAlignment="1" applyProtection="1">
      <alignment horizontal="left"/>
    </xf>
    <xf numFmtId="0" fontId="1" fillId="11" borderId="2" xfId="0" applyFont="1" applyFill="1" applyBorder="1" applyAlignment="1" applyProtection="1">
      <alignment horizontal="left" vertical="center"/>
    </xf>
    <xf numFmtId="0" fontId="1" fillId="11" borderId="3" xfId="0" applyFont="1" applyFill="1" applyBorder="1" applyAlignment="1" applyProtection="1">
      <alignment horizontal="left" vertical="center"/>
    </xf>
    <xf numFmtId="0" fontId="1" fillId="11" borderId="4" xfId="0" applyFont="1" applyFill="1" applyBorder="1" applyAlignment="1" applyProtection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8" borderId="2" xfId="1" applyFont="1" applyFill="1" applyBorder="1" applyAlignment="1">
      <alignment horizontal="center" vertical="center"/>
    </xf>
    <xf numFmtId="0" fontId="0" fillId="8" borderId="3" xfId="1" applyFont="1" applyFill="1" applyBorder="1" applyAlignment="1">
      <alignment horizontal="center" vertical="center"/>
    </xf>
    <xf numFmtId="0" fontId="0" fillId="8" borderId="4" xfId="1" applyFont="1" applyFill="1" applyBorder="1" applyAlignment="1">
      <alignment horizontal="center" vertical="center"/>
    </xf>
    <xf numFmtId="43" fontId="14" fillId="9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1" applyNumberFormat="1" applyFont="1" applyFill="1" applyBorder="1" applyAlignment="1" applyProtection="1">
      <alignment horizontal="center" vertical="center"/>
      <protection locked="0"/>
    </xf>
    <xf numFmtId="2" fontId="1" fillId="11" borderId="2" xfId="0" applyNumberFormat="1" applyFont="1" applyFill="1" applyBorder="1" applyAlignment="1" applyProtection="1">
      <alignment horizontal="center"/>
    </xf>
    <xf numFmtId="2" fontId="1" fillId="11" borderId="4" xfId="0" applyNumberFormat="1" applyFont="1" applyFill="1" applyBorder="1" applyAlignment="1" applyProtection="1">
      <alignment horizontal="center"/>
    </xf>
    <xf numFmtId="0" fontId="6" fillId="12" borderId="5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right" vertical="center" wrapText="1"/>
    </xf>
    <xf numFmtId="0" fontId="0" fillId="11" borderId="10" xfId="0" applyFill="1" applyBorder="1" applyAlignment="1">
      <alignment horizontal="right" vertical="center" wrapText="1"/>
    </xf>
    <xf numFmtId="0" fontId="0" fillId="11" borderId="7" xfId="0" applyFill="1" applyBorder="1" applyAlignment="1">
      <alignment horizontal="right" vertical="center" wrapText="1"/>
    </xf>
    <xf numFmtId="0" fontId="0" fillId="11" borderId="8" xfId="0" applyFill="1" applyBorder="1" applyAlignment="1">
      <alignment horizontal="right" vertical="center" wrapText="1"/>
    </xf>
    <xf numFmtId="0" fontId="0" fillId="11" borderId="6" xfId="0" applyFill="1" applyBorder="1" applyAlignment="1">
      <alignment horizontal="right" vertical="center" wrapText="1"/>
    </xf>
    <xf numFmtId="0" fontId="0" fillId="11" borderId="9" xfId="0" applyFill="1" applyBorder="1" applyAlignment="1">
      <alignment horizontal="right" vertical="center" wrapText="1"/>
    </xf>
    <xf numFmtId="0" fontId="0" fillId="9" borderId="14" xfId="1" applyFont="1" applyFill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10" fillId="6" borderId="18" xfId="2" applyFont="1" applyFill="1" applyBorder="1" applyAlignment="1">
      <alignment horizontal="center" vertical="center"/>
    </xf>
    <xf numFmtId="0" fontId="10" fillId="6" borderId="19" xfId="2" applyFont="1" applyFill="1" applyBorder="1" applyAlignment="1">
      <alignment horizontal="center" vertical="center"/>
    </xf>
    <xf numFmtId="0" fontId="10" fillId="6" borderId="20" xfId="2" applyFont="1" applyFill="1" applyBorder="1" applyAlignment="1">
      <alignment horizontal="center" vertical="center"/>
    </xf>
    <xf numFmtId="0" fontId="10" fillId="6" borderId="21" xfId="2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center" vertical="center"/>
    </xf>
    <xf numFmtId="0" fontId="10" fillId="6" borderId="22" xfId="2" applyFont="1" applyFill="1" applyBorder="1" applyAlignment="1">
      <alignment horizontal="center" vertical="center"/>
    </xf>
    <xf numFmtId="0" fontId="10" fillId="6" borderId="23" xfId="2" applyFont="1" applyFill="1" applyBorder="1" applyAlignment="1">
      <alignment horizontal="center" vertical="center"/>
    </xf>
    <xf numFmtId="0" fontId="10" fillId="6" borderId="24" xfId="2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6" fillId="0" borderId="0" xfId="0" applyFont="1"/>
    <xf numFmtId="1" fontId="0" fillId="13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7" fillId="6" borderId="17" xfId="0" applyFont="1" applyFill="1" applyBorder="1" applyAlignment="1">
      <alignment horizontal="center"/>
    </xf>
    <xf numFmtId="2" fontId="0" fillId="6" borderId="1" xfId="0" applyNumberFormat="1" applyFill="1" applyBorder="1"/>
    <xf numFmtId="0" fontId="18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9" fontId="0" fillId="6" borderId="4" xfId="0" applyNumberFormat="1" applyFill="1" applyBorder="1"/>
    <xf numFmtId="0" fontId="0" fillId="6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2" fontId="0" fillId="6" borderId="1" xfId="0" applyNumberFormat="1" applyFill="1" applyBorder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13" borderId="1" xfId="0" applyFill="1" applyBorder="1" applyProtection="1">
      <protection locked="0"/>
    </xf>
    <xf numFmtId="0" fontId="0" fillId="11" borderId="2" xfId="0" applyFill="1" applyBorder="1" applyAlignment="1" applyProtection="1">
      <alignment vertical="center"/>
      <protection locked="0"/>
    </xf>
    <xf numFmtId="0" fontId="0" fillId="13" borderId="4" xfId="0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2" borderId="4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0" fontId="18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3" xfId="0" applyBorder="1" applyAlignment="1">
      <alignment vertical="center"/>
    </xf>
    <xf numFmtId="2" fontId="0" fillId="6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2" fontId="1" fillId="6" borderId="1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FFFFEB"/>
      <color rgb="FF969696"/>
      <color rgb="FF065404"/>
      <color rgb="FFFF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13" Type="http://schemas.openxmlformats.org/officeDocument/2006/relationships/image" Target="../media/image16.jpg"/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12" Type="http://schemas.openxmlformats.org/officeDocument/2006/relationships/image" Target="../media/image15.jpe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6" Type="http://schemas.openxmlformats.org/officeDocument/2006/relationships/image" Target="../media/image9.jpeg"/><Relationship Id="rId11" Type="http://schemas.openxmlformats.org/officeDocument/2006/relationships/image" Target="../media/image14.jpg"/><Relationship Id="rId5" Type="http://schemas.openxmlformats.org/officeDocument/2006/relationships/image" Target="../media/image8.jpg"/><Relationship Id="rId15" Type="http://schemas.openxmlformats.org/officeDocument/2006/relationships/image" Target="../media/image18.jfif"/><Relationship Id="rId10" Type="http://schemas.openxmlformats.org/officeDocument/2006/relationships/image" Target="../media/image13.jpeg"/><Relationship Id="rId4" Type="http://schemas.openxmlformats.org/officeDocument/2006/relationships/image" Target="../media/image7.jpg"/><Relationship Id="rId9" Type="http://schemas.openxmlformats.org/officeDocument/2006/relationships/image" Target="../media/image12.png"/><Relationship Id="rId14" Type="http://schemas.openxmlformats.org/officeDocument/2006/relationships/image" Target="../media/image1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11852</xdr:colOff>
      <xdr:row>19</xdr:row>
      <xdr:rowOff>42333</xdr:rowOff>
    </xdr:from>
    <xdr:to>
      <xdr:col>19</xdr:col>
      <xdr:colOff>601133</xdr:colOff>
      <xdr:row>30</xdr:row>
      <xdr:rowOff>143934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51719" y="3454400"/>
          <a:ext cx="4246881" cy="1532467"/>
        </a:xfrm>
        <a:prstGeom prst="rect">
          <a:avLst/>
        </a:prstGeom>
        <a:solidFill>
          <a:srgbClr val="FFFFE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Guidance to answering "No"</a:t>
          </a:r>
          <a:r>
            <a:rPr lang="en-US" sz="1100" b="1" u="sng" baseline="0"/>
            <a:t> or "Yes" </a:t>
          </a:r>
          <a:br>
            <a:rPr lang="en-US" sz="1100" baseline="0"/>
          </a:br>
          <a:br>
            <a:rPr lang="en-US" sz="1100" baseline="0"/>
          </a:br>
          <a:r>
            <a:rPr lang="en-US" sz="1100" b="1" u="sng" baseline="0"/>
            <a:t>No</a:t>
          </a:r>
          <a:r>
            <a:rPr lang="en-US" sz="1100" baseline="0"/>
            <a:t>= The home/unit will only have High Ventilation </a:t>
          </a:r>
          <a:r>
            <a:rPr lang="en-US" sz="1100" b="0" u="sng" baseline="0"/>
            <a:t>OR</a:t>
          </a:r>
          <a:r>
            <a:rPr lang="en-US" sz="1100" baseline="0"/>
            <a:t> will not have High &amp; Low Ventilation split 50/50 at completion.  </a:t>
          </a:r>
          <a:r>
            <a:rPr lang="en-US" sz="1100" b="1" i="1" baseline="0"/>
            <a:t>Will utilize 1/150 section to determine total ventilation needed for compliance </a:t>
          </a:r>
          <a:br>
            <a:rPr lang="en-US" sz="1100" b="1" baseline="0"/>
          </a:br>
          <a:br>
            <a:rPr lang="en-US" sz="1100" baseline="0"/>
          </a:b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 The home/unit will have High &amp; Low Ventilation split 50/50 at completion. 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Will utilize 1/300 section to determine amount of High &amp; Low Ventilation needed for compliance </a:t>
          </a:r>
          <a:endParaRPr lang="en-US" sz="1100" b="1" i="1"/>
        </a:p>
      </xdr:txBody>
    </xdr:sp>
    <xdr:clientData/>
  </xdr:twoCellAnchor>
  <xdr:twoCellAnchor>
    <xdr:from>
      <xdr:col>9</xdr:col>
      <xdr:colOff>143936</xdr:colOff>
      <xdr:row>14</xdr:row>
      <xdr:rowOff>42333</xdr:rowOff>
    </xdr:from>
    <xdr:to>
      <xdr:col>12</xdr:col>
      <xdr:colOff>355601</xdr:colOff>
      <xdr:row>17</xdr:row>
      <xdr:rowOff>160867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10800000" flipV="1">
          <a:off x="7340603" y="2861733"/>
          <a:ext cx="2040465" cy="67733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11006</xdr:colOff>
      <xdr:row>12</xdr:row>
      <xdr:rowOff>20320</xdr:rowOff>
    </xdr:from>
    <xdr:to>
      <xdr:col>19</xdr:col>
      <xdr:colOff>609599</xdr:colOff>
      <xdr:row>18</xdr:row>
      <xdr:rowOff>67733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50873" y="2128520"/>
          <a:ext cx="4256193" cy="116501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Total Existing Vent Area</a:t>
          </a:r>
          <a:r>
            <a:rPr lang="en-US" sz="1100" b="1" u="sng" baseline="0"/>
            <a:t> (High</a:t>
          </a:r>
          <a:r>
            <a:rPr lang="en-US" sz="1100" baseline="0"/>
            <a:t>)= Auto Calculation to show the home/unit(s) existing high ventilation, if applicable. </a:t>
          </a:r>
          <a:br>
            <a:rPr lang="en-US" sz="1100" baseline="0"/>
          </a:br>
          <a:br>
            <a:rPr lang="en-US" sz="1100" baseline="0"/>
          </a:br>
          <a:r>
            <a:rPr lang="en-US" sz="1100" b="1" u="sng" baseline="0"/>
            <a:t>Total Existing Vent Area (Low)= </a:t>
          </a:r>
          <a:r>
            <a:rPr lang="en-US" sz="1100" baseline="0"/>
            <a:t>Auto Calculation to show the home/unit(s) existing low ventilation, if applicable. </a:t>
          </a:r>
          <a:endParaRPr lang="en-US" sz="1100"/>
        </a:p>
      </xdr:txBody>
    </xdr:sp>
    <xdr:clientData/>
  </xdr:twoCellAnchor>
  <xdr:twoCellAnchor>
    <xdr:from>
      <xdr:col>9</xdr:col>
      <xdr:colOff>125307</xdr:colOff>
      <xdr:row>19</xdr:row>
      <xdr:rowOff>129540</xdr:rowOff>
    </xdr:from>
    <xdr:to>
      <xdr:col>12</xdr:col>
      <xdr:colOff>460587</xdr:colOff>
      <xdr:row>19</xdr:row>
      <xdr:rowOff>137160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7321974" y="3880273"/>
          <a:ext cx="2164080" cy="762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2116</xdr:colOff>
      <xdr:row>38</xdr:row>
      <xdr:rowOff>42333</xdr:rowOff>
    </xdr:from>
    <xdr:to>
      <xdr:col>19</xdr:col>
      <xdr:colOff>592666</xdr:colOff>
      <xdr:row>44</xdr:row>
      <xdr:rowOff>59267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41983" y="6570133"/>
          <a:ext cx="4248150" cy="804334"/>
        </a:xfrm>
        <a:prstGeom prst="rect">
          <a:avLst/>
        </a:prstGeom>
        <a:solidFill>
          <a:srgbClr val="FFFFE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Compliance answers</a:t>
          </a:r>
          <a:br>
            <a:rPr lang="en-US" sz="1100"/>
          </a:br>
          <a:br>
            <a:rPr lang="en-US" sz="1100"/>
          </a:br>
          <a:r>
            <a:rPr lang="en-US" sz="1100"/>
            <a:t>If any</a:t>
          </a:r>
          <a:r>
            <a:rPr lang="en-US" sz="1100" baseline="0"/>
            <a:t> of these numbers are </a:t>
          </a:r>
          <a:r>
            <a:rPr lang="en-US" sz="1100" b="1" u="sng" baseline="0"/>
            <a:t>"No" </a:t>
          </a:r>
          <a:r>
            <a:rPr lang="en-US" sz="1100" baseline="0"/>
            <a:t>the home/unit will need additional ventilation. </a:t>
          </a:r>
          <a:endParaRPr lang="en-US" sz="1100"/>
        </a:p>
      </xdr:txBody>
    </xdr:sp>
    <xdr:clientData/>
  </xdr:twoCellAnchor>
  <xdr:twoCellAnchor>
    <xdr:from>
      <xdr:col>9</xdr:col>
      <xdr:colOff>203200</xdr:colOff>
      <xdr:row>40</xdr:row>
      <xdr:rowOff>106680</xdr:rowOff>
    </xdr:from>
    <xdr:to>
      <xdr:col>12</xdr:col>
      <xdr:colOff>533400</xdr:colOff>
      <xdr:row>40</xdr:row>
      <xdr:rowOff>110067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7704667" y="6863080"/>
          <a:ext cx="2159000" cy="338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152401</xdr:colOff>
      <xdr:row>24</xdr:row>
      <xdr:rowOff>25401</xdr:rowOff>
    </xdr:from>
    <xdr:to>
      <xdr:col>12</xdr:col>
      <xdr:colOff>347136</xdr:colOff>
      <xdr:row>32</xdr:row>
      <xdr:rowOff>118535</xdr:rowOff>
    </xdr:to>
    <xdr:cxnSp macro="">
      <xdr:nvCxnSpPr>
        <xdr:cNvPr id="16" name="Elb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0800000">
          <a:off x="7653868" y="4038601"/>
          <a:ext cx="2023535" cy="1634067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</xdr:row>
      <xdr:rowOff>0</xdr:rowOff>
    </xdr:from>
    <xdr:to>
      <xdr:col>19</xdr:col>
      <xdr:colOff>584200</xdr:colOff>
      <xdr:row>11</xdr:row>
      <xdr:rowOff>76200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39867" y="186267"/>
          <a:ext cx="4241800" cy="1811866"/>
        </a:xfrm>
        <a:prstGeom prst="rect">
          <a:avLst/>
        </a:prstGeom>
        <a:solidFill>
          <a:srgbClr val="FFFFE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/>
            <a:t>Approx Home Square Footage </a:t>
          </a:r>
          <a:r>
            <a:rPr lang="en-US" sz="1100" baseline="0"/>
            <a:t>= complete square footage of home. </a:t>
          </a:r>
          <a:br>
            <a:rPr lang="en-US" sz="1100" baseline="0"/>
          </a:br>
          <a:br>
            <a:rPr lang="en-US" sz="1100" baseline="0"/>
          </a:br>
          <a:r>
            <a:rPr lang="en-US" sz="1100" b="1" u="sng" baseline="0"/>
            <a:t>Approx Ventable Attic Square Footage</a:t>
          </a:r>
          <a:r>
            <a:rPr lang="en-US" sz="1100" b="0" u="none" baseline="0"/>
            <a:t> = </a:t>
          </a:r>
          <a:r>
            <a:rPr lang="en-US" sz="1100" baseline="0"/>
            <a:t>square footage of ventable attic floor, i.e. attic area with airspace between roof decking and attic floor.   </a:t>
          </a:r>
          <a:br>
            <a:rPr lang="en-US" sz="1100" baseline="0"/>
          </a:br>
          <a:br>
            <a:rPr lang="en-US" sz="1100" baseline="0"/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Keep in mind that vaulted or cathedral ceiling areas need to be taken into consideration when identifying the ventable attic square footage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Shared attic space over garage should be included</a:t>
          </a:r>
          <a:endParaRPr lang="en-US">
            <a:effectLst/>
          </a:endParaRPr>
        </a:p>
        <a:p>
          <a:br>
            <a:rPr lang="en-US" sz="1100" baseline="0"/>
          </a:br>
          <a:endParaRPr lang="en-US" sz="1100"/>
        </a:p>
      </xdr:txBody>
    </xdr:sp>
    <xdr:clientData/>
  </xdr:twoCellAnchor>
  <xdr:twoCellAnchor>
    <xdr:from>
      <xdr:col>9</xdr:col>
      <xdr:colOff>152401</xdr:colOff>
      <xdr:row>2</xdr:row>
      <xdr:rowOff>8467</xdr:rowOff>
    </xdr:from>
    <xdr:to>
      <xdr:col>12</xdr:col>
      <xdr:colOff>487681</xdr:colOff>
      <xdr:row>2</xdr:row>
      <xdr:rowOff>16087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7349068" y="381000"/>
          <a:ext cx="2164080" cy="762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25400</xdr:colOff>
      <xdr:row>45</xdr:row>
      <xdr:rowOff>135467</xdr:rowOff>
    </xdr:from>
    <xdr:to>
      <xdr:col>19</xdr:col>
      <xdr:colOff>592666</xdr:colOff>
      <xdr:row>52</xdr:row>
      <xdr:rowOff>143934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965267" y="7636934"/>
          <a:ext cx="4224866" cy="88053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Remaining/Needed</a:t>
          </a:r>
          <a:r>
            <a:rPr lang="en-US" sz="1100" b="1" u="sng" baseline="0"/>
            <a:t> Ventilation Calculator</a:t>
          </a:r>
          <a:br>
            <a:rPr lang="en-US" sz="1100"/>
          </a:br>
          <a:br>
            <a:rPr lang="en-US" sz="1100"/>
          </a:br>
          <a:r>
            <a:rPr lang="en-US" sz="1100"/>
            <a:t>•If </a:t>
          </a:r>
          <a:r>
            <a:rPr lang="en-US" sz="1100" baseline="0"/>
            <a:t>values are </a:t>
          </a:r>
          <a:r>
            <a:rPr lang="en-US" sz="1100" b="1" u="none" baseline="0"/>
            <a:t>negative  </a:t>
          </a:r>
          <a:r>
            <a:rPr lang="en-US" sz="1100" baseline="0"/>
            <a:t>additional ventilation is needed for compliance. </a:t>
          </a:r>
          <a:endParaRPr lang="en-US" sz="1100"/>
        </a:p>
      </xdr:txBody>
    </xdr:sp>
    <xdr:clientData/>
  </xdr:twoCellAnchor>
  <xdr:twoCellAnchor>
    <xdr:from>
      <xdr:col>9</xdr:col>
      <xdr:colOff>169333</xdr:colOff>
      <xdr:row>49</xdr:row>
      <xdr:rowOff>0</xdr:rowOff>
    </xdr:from>
    <xdr:to>
      <xdr:col>12</xdr:col>
      <xdr:colOff>519007</xdr:colOff>
      <xdr:row>49</xdr:row>
      <xdr:rowOff>8467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7670800" y="8102600"/>
          <a:ext cx="2178474" cy="846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16934</xdr:colOff>
      <xdr:row>30</xdr:row>
      <xdr:rowOff>381000</xdr:rowOff>
    </xdr:from>
    <xdr:to>
      <xdr:col>19</xdr:col>
      <xdr:colOff>606215</xdr:colOff>
      <xdr:row>35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56801" y="5223933"/>
          <a:ext cx="4246881" cy="889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Amount of Ventilation</a:t>
          </a:r>
          <a:r>
            <a:rPr lang="en-US" sz="1100" b="1" u="sng" baseline="0"/>
            <a:t> Needed for Compliance</a:t>
          </a:r>
          <a:br>
            <a:rPr lang="en-US" sz="1100" baseline="0"/>
          </a:br>
          <a:br>
            <a:rPr lang="en-US" sz="1100" baseline="0"/>
          </a:br>
          <a:r>
            <a:rPr lang="en-US" sz="1100" b="0" u="none" baseline="0"/>
            <a:t>Will display amount of ventilation needed for compliance based on the No/Yes selection from above.  </a:t>
          </a:r>
          <a:br>
            <a:rPr lang="en-US" sz="1100" b="0" u="none" baseline="0"/>
          </a:br>
          <a:br>
            <a:rPr lang="en-US" sz="1100" b="0" u="none" baseline="0"/>
          </a:br>
          <a:endParaRPr lang="en-US" sz="1100" b="0" i="1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596548</xdr:colOff>
      <xdr:row>20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130948" cy="3482340"/>
        </a:xfrm>
        <a:prstGeom prst="rect">
          <a:avLst/>
        </a:prstGeom>
        <a:solidFill>
          <a:srgbClr val="FFFFCC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12</xdr:col>
      <xdr:colOff>556260</xdr:colOff>
      <xdr:row>29</xdr:row>
      <xdr:rowOff>126851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61060"/>
          <a:ext cx="7795260" cy="519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228600</xdr:colOff>
      <xdr:row>6</xdr:row>
      <xdr:rowOff>55418</xdr:rowOff>
    </xdr:from>
    <xdr:to>
      <xdr:col>14</xdr:col>
      <xdr:colOff>231371</xdr:colOff>
      <xdr:row>8</xdr:row>
      <xdr:rowOff>146165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763000" y="1191491"/>
          <a:ext cx="2771" cy="45096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601980</xdr:colOff>
      <xdr:row>1</xdr:row>
      <xdr:rowOff>60960</xdr:rowOff>
    </xdr:from>
    <xdr:to>
      <xdr:col>16</xdr:col>
      <xdr:colOff>137160</xdr:colOff>
      <xdr:row>5</xdr:row>
      <xdr:rowOff>173181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917180" y="296487"/>
          <a:ext cx="1973580" cy="832658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Physically</a:t>
          </a:r>
          <a:r>
            <a:rPr lang="en-US" sz="1100" baseline="0"/>
            <a:t> impossible to install low ventilation due to limited/non existent soffit  clearance. </a:t>
          </a:r>
          <a:endParaRPr lang="en-US" sz="1100"/>
        </a:p>
      </xdr:txBody>
    </xdr:sp>
    <xdr:clientData/>
  </xdr:twoCellAnchor>
  <xdr:twoCellAnchor>
    <xdr:from>
      <xdr:col>14</xdr:col>
      <xdr:colOff>313805</xdr:colOff>
      <xdr:row>36</xdr:row>
      <xdr:rowOff>132313</xdr:rowOff>
    </xdr:from>
    <xdr:to>
      <xdr:col>17</xdr:col>
      <xdr:colOff>458585</xdr:colOff>
      <xdr:row>40</xdr:row>
      <xdr:rowOff>41564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848205" y="6671658"/>
          <a:ext cx="1973580" cy="629688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/>
            <a:t>Sub</a:t>
          </a:r>
          <a:r>
            <a:rPr lang="en-US" sz="1100" b="0" baseline="0"/>
            <a:t> could answer either based off low ventilation that will be present at completion: </a:t>
          </a:r>
          <a:br>
            <a:rPr lang="en-US" sz="1100" b="0" baseline="0"/>
          </a:br>
          <a:br>
            <a:rPr lang="en-US" sz="1100" b="0" baseline="0"/>
          </a:br>
          <a:br>
            <a:rPr lang="en-US" sz="1100" b="0" baseline="0"/>
          </a:br>
          <a:endParaRPr lang="en-US" sz="1100" b="0"/>
        </a:p>
      </xdr:txBody>
    </xdr:sp>
    <xdr:clientData/>
  </xdr:twoCellAnchor>
  <xdr:twoCellAnchor>
    <xdr:from>
      <xdr:col>10</xdr:col>
      <xdr:colOff>22860</xdr:colOff>
      <xdr:row>3</xdr:row>
      <xdr:rowOff>7620</xdr:rowOff>
    </xdr:from>
    <xdr:to>
      <xdr:col>12</xdr:col>
      <xdr:colOff>510540</xdr:colOff>
      <xdr:row>8</xdr:row>
      <xdr:rowOff>22860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6118860" y="1150620"/>
          <a:ext cx="1706880" cy="92964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68580</xdr:colOff>
      <xdr:row>30</xdr:row>
      <xdr:rowOff>0</xdr:rowOff>
    </xdr:from>
    <xdr:to>
      <xdr:col>12</xdr:col>
      <xdr:colOff>548640</xdr:colOff>
      <xdr:row>53</xdr:row>
      <xdr:rowOff>163146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6096000"/>
          <a:ext cx="7795260" cy="4387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271549</xdr:colOff>
      <xdr:row>29</xdr:row>
      <xdr:rowOff>127462</xdr:rowOff>
    </xdr:from>
    <xdr:to>
      <xdr:col>17</xdr:col>
      <xdr:colOff>416329</xdr:colOff>
      <xdr:row>33</xdr:row>
      <xdr:rowOff>103910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8805949" y="5406044"/>
          <a:ext cx="1973580" cy="696884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Low</a:t>
          </a:r>
          <a:r>
            <a:rPr lang="en-US" sz="1100" baseline="0"/>
            <a:t> Ventilation could be added as soffit has adequate clearance to install. </a:t>
          </a:r>
          <a:endParaRPr lang="en-US" sz="1100"/>
        </a:p>
      </xdr:txBody>
    </xdr:sp>
    <xdr:clientData/>
  </xdr:twoCellAnchor>
  <xdr:twoCellAnchor>
    <xdr:from>
      <xdr:col>9</xdr:col>
      <xdr:colOff>106680</xdr:colOff>
      <xdr:row>31</xdr:row>
      <xdr:rowOff>144780</xdr:rowOff>
    </xdr:from>
    <xdr:to>
      <xdr:col>12</xdr:col>
      <xdr:colOff>579120</xdr:colOff>
      <xdr:row>32</xdr:row>
      <xdr:rowOff>22860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5593080" y="5859780"/>
          <a:ext cx="2301240" cy="60960"/>
        </a:xfrm>
        <a:prstGeom prst="straightConnector1">
          <a:avLst/>
        </a:prstGeom>
        <a:ln>
          <a:headEnd type="none" w="med" len="med"/>
          <a:tailEnd type="arrow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568037</xdr:colOff>
      <xdr:row>34</xdr:row>
      <xdr:rowOff>6927</xdr:rowOff>
    </xdr:from>
    <xdr:to>
      <xdr:col>15</xdr:col>
      <xdr:colOff>574964</xdr:colOff>
      <xdr:row>36</xdr:row>
      <xdr:rowOff>20782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712037" y="6186054"/>
          <a:ext cx="6927" cy="37407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21474</xdr:colOff>
      <xdr:row>9</xdr:row>
      <xdr:rowOff>24939</xdr:rowOff>
    </xdr:from>
    <xdr:to>
      <xdr:col>16</xdr:col>
      <xdr:colOff>166254</xdr:colOff>
      <xdr:row>12</xdr:row>
      <xdr:rowOff>173182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946274" y="1701339"/>
          <a:ext cx="1973580" cy="68857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/>
            <a:t>Sub</a:t>
          </a:r>
          <a:r>
            <a:rPr lang="en-US" sz="1100" b="0" baseline="0"/>
            <a:t> would answer "No" within the Calc for 50/50 high/low determination at completion. </a:t>
          </a:r>
          <a:br>
            <a:rPr lang="en-US" sz="1100" b="0" baseline="0"/>
          </a:br>
          <a:br>
            <a:rPr lang="en-US" sz="1100" b="0" baseline="0"/>
          </a:br>
          <a:endParaRPr lang="en-US" sz="1100" b="0"/>
        </a:p>
      </xdr:txBody>
    </xdr:sp>
    <xdr:clientData/>
  </xdr:twoCellAnchor>
  <xdr:twoCellAnchor>
    <xdr:from>
      <xdr:col>13</xdr:col>
      <xdr:colOff>28401</xdr:colOff>
      <xdr:row>16</xdr:row>
      <xdr:rowOff>121919</xdr:rowOff>
    </xdr:from>
    <xdr:to>
      <xdr:col>16</xdr:col>
      <xdr:colOff>173181</xdr:colOff>
      <xdr:row>20</xdr:row>
      <xdr:rowOff>117764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953201" y="3059083"/>
          <a:ext cx="1973580" cy="71628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/>
            <a:t>1/150 code requirements would come into play as Low venting could not be installed. </a:t>
          </a:r>
          <a:br>
            <a:rPr lang="en-US" sz="1100" b="0" baseline="0"/>
          </a:br>
          <a:endParaRPr lang="en-US" sz="1100" b="0" baseline="0"/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/>
        </a:p>
      </xdr:txBody>
    </xdr:sp>
    <xdr:clientData/>
  </xdr:twoCellAnchor>
  <xdr:twoCellAnchor>
    <xdr:from>
      <xdr:col>14</xdr:col>
      <xdr:colOff>228600</xdr:colOff>
      <xdr:row>13</xdr:row>
      <xdr:rowOff>62346</xdr:rowOff>
    </xdr:from>
    <xdr:to>
      <xdr:col>14</xdr:col>
      <xdr:colOff>231371</xdr:colOff>
      <xdr:row>15</xdr:row>
      <xdr:rowOff>153092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8763000" y="2459182"/>
          <a:ext cx="2771" cy="45096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257694</xdr:colOff>
      <xdr:row>43</xdr:row>
      <xdr:rowOff>27710</xdr:rowOff>
    </xdr:from>
    <xdr:to>
      <xdr:col>19</xdr:col>
      <xdr:colOff>498764</xdr:colOff>
      <xdr:row>47</xdr:row>
      <xdr:rowOff>83128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011294" y="7827819"/>
          <a:ext cx="2069870" cy="77585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"Yes"</a:t>
          </a:r>
          <a:r>
            <a:rPr lang="en-US" sz="1100" baseline="0"/>
            <a:t> if existing or added high &amp; low ventilation would both be 50% of the unit(s) total ventilation at completion. </a:t>
          </a:r>
          <a:endParaRPr lang="en-US" sz="1100"/>
        </a:p>
      </xdr:txBody>
    </xdr:sp>
    <xdr:clientData/>
  </xdr:twoCellAnchor>
  <xdr:twoCellAnchor>
    <xdr:from>
      <xdr:col>15</xdr:col>
      <xdr:colOff>62345</xdr:colOff>
      <xdr:row>40</xdr:row>
      <xdr:rowOff>119149</xdr:rowOff>
    </xdr:from>
    <xdr:to>
      <xdr:col>15</xdr:col>
      <xdr:colOff>277090</xdr:colOff>
      <xdr:row>42</xdr:row>
      <xdr:rowOff>131618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>
          <a:off x="9206345" y="7378931"/>
          <a:ext cx="214745" cy="37268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29094</xdr:colOff>
      <xdr:row>43</xdr:row>
      <xdr:rowOff>72043</xdr:rowOff>
    </xdr:from>
    <xdr:to>
      <xdr:col>16</xdr:col>
      <xdr:colOff>173874</xdr:colOff>
      <xdr:row>47</xdr:row>
      <xdr:rowOff>131618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953894" y="7872152"/>
          <a:ext cx="1973580" cy="780011"/>
        </a:xfrm>
        <a:prstGeom prst="rect">
          <a:avLst/>
        </a:prstGeom>
        <a:solidFill>
          <a:srgbClr val="FFCC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"No" if existing hight &amp; low ventilation would not both be 50% of the unit(s) total ventilation at completion. </a:t>
          </a:r>
          <a:endParaRPr lang="en-US" sz="1100"/>
        </a:p>
      </xdr:txBody>
    </xdr:sp>
    <xdr:clientData/>
  </xdr:twoCellAnchor>
  <xdr:twoCellAnchor>
    <xdr:from>
      <xdr:col>16</xdr:col>
      <xdr:colOff>561109</xdr:colOff>
      <xdr:row>40</xdr:row>
      <xdr:rowOff>138545</xdr:rowOff>
    </xdr:from>
    <xdr:to>
      <xdr:col>17</xdr:col>
      <xdr:colOff>187036</xdr:colOff>
      <xdr:row>42</xdr:row>
      <xdr:rowOff>83127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10314709" y="7398327"/>
          <a:ext cx="235527" cy="30480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29095</xdr:colOff>
      <xdr:row>50</xdr:row>
      <xdr:rowOff>44332</xdr:rowOff>
    </xdr:from>
    <xdr:to>
      <xdr:col>16</xdr:col>
      <xdr:colOff>173875</xdr:colOff>
      <xdr:row>55</xdr:row>
      <xdr:rowOff>117764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953895" y="9105205"/>
          <a:ext cx="1973580" cy="973977"/>
        </a:xfrm>
        <a:prstGeom prst="rect">
          <a:avLst/>
        </a:prstGeom>
        <a:solidFill>
          <a:srgbClr val="FFCC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"High"or "Low" Ventilation could be installed for this project. And 1/150 code requirements would come into play.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17</xdr:col>
      <xdr:colOff>290946</xdr:colOff>
      <xdr:row>47</xdr:row>
      <xdr:rowOff>103909</xdr:rowOff>
    </xdr:from>
    <xdr:to>
      <xdr:col>17</xdr:col>
      <xdr:colOff>297873</xdr:colOff>
      <xdr:row>49</xdr:row>
      <xdr:rowOff>117763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0654146" y="8624454"/>
          <a:ext cx="6927" cy="37407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271550</xdr:colOff>
      <xdr:row>50</xdr:row>
      <xdr:rowOff>44332</xdr:rowOff>
    </xdr:from>
    <xdr:to>
      <xdr:col>19</xdr:col>
      <xdr:colOff>416330</xdr:colOff>
      <xdr:row>55</xdr:row>
      <xdr:rowOff>117764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0025150" y="9105205"/>
          <a:ext cx="1973580" cy="97397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Install "High"and/or "Low" ventilation as guided by the Calc. for this project. And 1/300 code requirements would come into play.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14</xdr:col>
      <xdr:colOff>581891</xdr:colOff>
      <xdr:row>47</xdr:row>
      <xdr:rowOff>152400</xdr:rowOff>
    </xdr:from>
    <xdr:to>
      <xdr:col>14</xdr:col>
      <xdr:colOff>588818</xdr:colOff>
      <xdr:row>49</xdr:row>
      <xdr:rowOff>166254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9116291" y="8672945"/>
          <a:ext cx="6927" cy="37407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6</xdr:col>
      <xdr:colOff>281940</xdr:colOff>
      <xdr:row>18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320"/>
          <a:ext cx="4457700" cy="3230880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464821</xdr:colOff>
      <xdr:row>0</xdr:row>
      <xdr:rowOff>228600</xdr:rowOff>
    </xdr:from>
    <xdr:to>
      <xdr:col>16</xdr:col>
      <xdr:colOff>5589</xdr:colOff>
      <xdr:row>18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33" b="24085"/>
        <a:stretch/>
      </xdr:blipFill>
      <xdr:spPr>
        <a:xfrm>
          <a:off x="4030981" y="228600"/>
          <a:ext cx="6246368" cy="3284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60961</xdr:rowOff>
    </xdr:from>
    <xdr:to>
      <xdr:col>5</xdr:col>
      <xdr:colOff>0</xdr:colOff>
      <xdr:row>38</xdr:row>
      <xdr:rowOff>91441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581"/>
          <a:ext cx="3566160" cy="31394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79</xdr:row>
      <xdr:rowOff>30480</xdr:rowOff>
    </xdr:from>
    <xdr:to>
      <xdr:col>6</xdr:col>
      <xdr:colOff>0</xdr:colOff>
      <xdr:row>95</xdr:row>
      <xdr:rowOff>114299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4653260"/>
          <a:ext cx="4152900" cy="3009899"/>
        </a:xfrm>
        <a:prstGeom prst="rect">
          <a:avLst/>
        </a:prstGeom>
      </xdr:spPr>
    </xdr:pic>
    <xdr:clientData/>
  </xdr:twoCellAnchor>
  <xdr:twoCellAnchor>
    <xdr:from>
      <xdr:col>0</xdr:col>
      <xdr:colOff>15240</xdr:colOff>
      <xdr:row>76</xdr:row>
      <xdr:rowOff>15240</xdr:rowOff>
    </xdr:from>
    <xdr:to>
      <xdr:col>5</xdr:col>
      <xdr:colOff>594360</xdr:colOff>
      <xdr:row>79</xdr:row>
      <xdr:rowOff>7620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5240" y="15933420"/>
          <a:ext cx="4145280" cy="54102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SWS. 4.0188.2b</a:t>
          </a:r>
          <a:r>
            <a:rPr lang="en-US" sz="1100" baseline="0"/>
            <a:t> Vent Selection "Install only passive ventilation, no powered ventilators may be installed" </a:t>
          </a:r>
          <a:endParaRPr lang="en-US" sz="1100"/>
        </a:p>
      </xdr:txBody>
    </xdr:sp>
    <xdr:clientData/>
  </xdr:twoCellAnchor>
  <xdr:twoCellAnchor editAs="oneCell">
    <xdr:from>
      <xdr:col>5</xdr:col>
      <xdr:colOff>15241</xdr:colOff>
      <xdr:row>21</xdr:row>
      <xdr:rowOff>45719</xdr:rowOff>
    </xdr:from>
    <xdr:to>
      <xdr:col>11</xdr:col>
      <xdr:colOff>30483</xdr:colOff>
      <xdr:row>41</xdr:row>
      <xdr:rowOff>7620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1" y="5814059"/>
          <a:ext cx="3672842" cy="3619501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</xdr:colOff>
      <xdr:row>21</xdr:row>
      <xdr:rowOff>7620</xdr:rowOff>
    </xdr:from>
    <xdr:to>
      <xdr:col>18</xdr:col>
      <xdr:colOff>7620</xdr:colOff>
      <xdr:row>40</xdr:row>
      <xdr:rowOff>144780</xdr:rowOff>
    </xdr:to>
    <xdr:pic>
      <xdr:nvPicPr>
        <xdr:cNvPr id="14" name="Picture 13" descr="https://d12m281ylf13f0.cloudfront.net/images10/1-27-1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5775960"/>
          <a:ext cx="4267200" cy="361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83820</xdr:colOff>
      <xdr:row>43</xdr:row>
      <xdr:rowOff>38101</xdr:rowOff>
    </xdr:from>
    <xdr:to>
      <xdr:col>4</xdr:col>
      <xdr:colOff>381001</xdr:colOff>
      <xdr:row>60</xdr:row>
      <xdr:rowOff>160021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9814561"/>
          <a:ext cx="3253741" cy="3230880"/>
        </a:xfrm>
        <a:prstGeom prst="rect">
          <a:avLst/>
        </a:prstGeom>
      </xdr:spPr>
    </xdr:pic>
    <xdr:clientData/>
  </xdr:twoCellAnchor>
  <xdr:twoCellAnchor editAs="oneCell">
    <xdr:from>
      <xdr:col>4</xdr:col>
      <xdr:colOff>388621</xdr:colOff>
      <xdr:row>43</xdr:row>
      <xdr:rowOff>38101</xdr:rowOff>
    </xdr:from>
    <xdr:to>
      <xdr:col>10</xdr:col>
      <xdr:colOff>0</xdr:colOff>
      <xdr:row>61</xdr:row>
      <xdr:rowOff>15240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181" y="9814561"/>
          <a:ext cx="3268979" cy="326897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304800</xdr:colOff>
      <xdr:row>47</xdr:row>
      <xdr:rowOff>121920</xdr:rowOff>
    </xdr:to>
    <xdr:sp macro="" textlink="">
      <xdr:nvSpPr>
        <xdr:cNvPr id="3076" name="AutoShape 4" descr="C:\Users\ebrown\Pictures\Training Pictures\Venting\white-fypon-gable-vents-louvers-trlv48x18-64_300.webp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7223760" y="1029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601980</xdr:colOff>
      <xdr:row>43</xdr:row>
      <xdr:rowOff>30480</xdr:rowOff>
    </xdr:from>
    <xdr:to>
      <xdr:col>14</xdr:col>
      <xdr:colOff>594360</xdr:colOff>
      <xdr:row>61</xdr:row>
      <xdr:rowOff>60960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06540" y="9806940"/>
          <a:ext cx="3040380" cy="332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22860</xdr:rowOff>
    </xdr:from>
    <xdr:to>
      <xdr:col>3</xdr:col>
      <xdr:colOff>510540</xdr:colOff>
      <xdr:row>72</xdr:row>
      <xdr:rowOff>53340</xdr:rowOff>
    </xdr:to>
    <xdr:pic>
      <xdr:nvPicPr>
        <xdr:cNvPr id="20" name="Picture 19" descr="Master Flow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00" b="22133"/>
        <a:stretch/>
      </xdr:blipFill>
      <xdr:spPr bwMode="auto">
        <a:xfrm>
          <a:off x="0" y="13487400"/>
          <a:ext cx="28575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510541</xdr:colOff>
      <xdr:row>63</xdr:row>
      <xdr:rowOff>83819</xdr:rowOff>
    </xdr:from>
    <xdr:to>
      <xdr:col>9</xdr:col>
      <xdr:colOff>571500</xdr:colOff>
      <xdr:row>71</xdr:row>
      <xdr:rowOff>83820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16" b="31646"/>
        <a:stretch/>
      </xdr:blipFill>
      <xdr:spPr>
        <a:xfrm>
          <a:off x="2857501" y="13548359"/>
          <a:ext cx="3718559" cy="1463041"/>
        </a:xfrm>
        <a:prstGeom prst="rect">
          <a:avLst/>
        </a:prstGeom>
      </xdr:spPr>
    </xdr:pic>
    <xdr:clientData/>
  </xdr:twoCellAnchor>
  <xdr:twoCellAnchor editAs="oneCell">
    <xdr:from>
      <xdr:col>9</xdr:col>
      <xdr:colOff>601980</xdr:colOff>
      <xdr:row>63</xdr:row>
      <xdr:rowOff>15240</xdr:rowOff>
    </xdr:from>
    <xdr:to>
      <xdr:col>16</xdr:col>
      <xdr:colOff>0</xdr:colOff>
      <xdr:row>73</xdr:row>
      <xdr:rowOff>22860</xdr:rowOff>
    </xdr:to>
    <xdr:pic>
      <xdr:nvPicPr>
        <xdr:cNvPr id="24" name="Picture 23" descr="Is Your Attic Too Hot? Learn How Soffit Vents Can Fix That!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926" r="26183" b="7010"/>
        <a:stretch/>
      </xdr:blipFill>
      <xdr:spPr bwMode="auto">
        <a:xfrm>
          <a:off x="6606540" y="13479780"/>
          <a:ext cx="3665220" cy="183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22861</xdr:rowOff>
    </xdr:from>
    <xdr:to>
      <xdr:col>21</xdr:col>
      <xdr:colOff>541019</xdr:colOff>
      <xdr:row>74</xdr:row>
      <xdr:rowOff>9433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1760" y="13533121"/>
          <a:ext cx="3589019" cy="1998252"/>
        </a:xfrm>
        <a:prstGeom prst="rect">
          <a:avLst/>
        </a:prstGeom>
      </xdr:spPr>
    </xdr:pic>
    <xdr:clientData/>
  </xdr:twoCellAnchor>
  <xdr:twoCellAnchor>
    <xdr:from>
      <xdr:col>18</xdr:col>
      <xdr:colOff>251460</xdr:colOff>
      <xdr:row>3</xdr:row>
      <xdr:rowOff>121920</xdr:rowOff>
    </xdr:from>
    <xdr:to>
      <xdr:col>24</xdr:col>
      <xdr:colOff>175260</xdr:colOff>
      <xdr:row>13</xdr:row>
      <xdr:rowOff>167640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742420" y="723900"/>
          <a:ext cx="3581400" cy="187452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en-US" sz="1400" b="1"/>
            <a:t>Calculation</a:t>
          </a:r>
          <a:r>
            <a:rPr lang="en-US" sz="1400" b="1" baseline="0"/>
            <a:t> Example- Input QC</a:t>
          </a:r>
          <a:br>
            <a:rPr lang="en-US" sz="1100" baseline="0"/>
          </a:br>
          <a:br>
            <a:rPr lang="en-US" sz="1100" baseline="0"/>
          </a:br>
          <a:r>
            <a:rPr lang="en-US" sz="1100"/>
            <a:t>Product</a:t>
          </a:r>
          <a:r>
            <a:rPr lang="en-US" sz="1100" baseline="0"/>
            <a:t> Specifications: Net Free (Sq. In.) = 60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To find Vent Free (Sq. Ft.)  = 60/144 = .42 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Adjust Length &amp; Width in Calc. until you get 0.42 </a:t>
          </a:r>
          <a:br>
            <a:rPr lang="en-US" sz="1100" baseline="0"/>
          </a:br>
          <a:br>
            <a:rPr lang="en-US" sz="1100" baseline="0"/>
          </a:br>
          <a:r>
            <a:rPr lang="en-US" sz="1100" baseline="0"/>
            <a:t>11 x 12.5= 0.42 then adjust quanity to meet current code. </a:t>
          </a:r>
          <a:endParaRPr lang="en-US" sz="1100"/>
        </a:p>
      </xdr:txBody>
    </xdr:sp>
    <xdr:clientData/>
  </xdr:twoCellAnchor>
  <xdr:twoCellAnchor>
    <xdr:from>
      <xdr:col>16</xdr:col>
      <xdr:colOff>342900</xdr:colOff>
      <xdr:row>7</xdr:row>
      <xdr:rowOff>99060</xdr:rowOff>
    </xdr:from>
    <xdr:to>
      <xdr:col>18</xdr:col>
      <xdr:colOff>38100</xdr:colOff>
      <xdr:row>7</xdr:row>
      <xdr:rowOff>106680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 flipV="1">
          <a:off x="10614660" y="1432560"/>
          <a:ext cx="914400" cy="762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533401</xdr:colOff>
      <xdr:row>72</xdr:row>
      <xdr:rowOff>182879</xdr:rowOff>
    </xdr:from>
    <xdr:to>
      <xdr:col>22</xdr:col>
      <xdr:colOff>83821</xdr:colOff>
      <xdr:row>84</xdr:row>
      <xdr:rowOff>83446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992" b="38165"/>
        <a:stretch/>
      </xdr:blipFill>
      <xdr:spPr>
        <a:xfrm>
          <a:off x="6537961" y="13495019"/>
          <a:ext cx="7475220" cy="2156087"/>
        </a:xfrm>
        <a:prstGeom prst="rect">
          <a:avLst/>
        </a:prstGeom>
      </xdr:spPr>
    </xdr:pic>
    <xdr:clientData/>
  </xdr:twoCellAnchor>
  <xdr:twoCellAnchor editAs="oneCell">
    <xdr:from>
      <xdr:col>22</xdr:col>
      <xdr:colOff>22860</xdr:colOff>
      <xdr:row>63</xdr:row>
      <xdr:rowOff>15240</xdr:rowOff>
    </xdr:from>
    <xdr:to>
      <xdr:col>25</xdr:col>
      <xdr:colOff>41910</xdr:colOff>
      <xdr:row>83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52220" y="11681460"/>
          <a:ext cx="1847850" cy="384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ws.nrel.gov/spec/401882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zoomScale="90" zoomScaleNormal="90" workbookViewId="0">
      <selection activeCell="K42" sqref="K42"/>
    </sheetView>
  </sheetViews>
  <sheetFormatPr defaultRowHeight="15" x14ac:dyDescent="0.25"/>
  <cols>
    <col min="2" max="2" width="12.140625" bestFit="1" customWidth="1"/>
    <col min="6" max="6" width="10.7109375" customWidth="1"/>
    <col min="7" max="7" width="29.85546875" customWidth="1"/>
    <col min="8" max="9" width="10.7109375" customWidth="1"/>
  </cols>
  <sheetData>
    <row r="1" spans="1:10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6"/>
      <c r="B2" s="52"/>
      <c r="C2" s="14" t="s">
        <v>7</v>
      </c>
      <c r="D2" s="85"/>
      <c r="E2" s="85"/>
      <c r="F2" s="85"/>
      <c r="G2" s="25"/>
      <c r="H2" s="20" t="s">
        <v>8</v>
      </c>
      <c r="I2" s="35"/>
      <c r="J2" s="44"/>
    </row>
    <row r="3" spans="1:10" x14ac:dyDescent="0.25">
      <c r="A3" s="46"/>
      <c r="B3" s="52"/>
      <c r="C3" s="15" t="s">
        <v>0</v>
      </c>
      <c r="D3" s="86"/>
      <c r="E3" s="86"/>
      <c r="F3" s="86"/>
      <c r="G3" s="21"/>
      <c r="H3" s="24" t="s">
        <v>9</v>
      </c>
      <c r="I3" s="35"/>
      <c r="J3" s="44"/>
    </row>
    <row r="4" spans="1:10" ht="2.1" customHeight="1" x14ac:dyDescent="0.25">
      <c r="A4" s="46"/>
      <c r="B4" s="52"/>
      <c r="C4" s="89"/>
      <c r="D4" s="90"/>
      <c r="E4" s="90"/>
      <c r="F4" s="90"/>
      <c r="G4" s="90"/>
      <c r="H4" s="90"/>
      <c r="I4" s="91"/>
      <c r="J4" s="44"/>
    </row>
    <row r="5" spans="1:10" ht="2.1" customHeight="1" x14ac:dyDescent="0.25">
      <c r="A5" s="46"/>
      <c r="B5" s="52"/>
      <c r="C5" s="92"/>
      <c r="D5" s="93"/>
      <c r="E5" s="93"/>
      <c r="F5" s="93"/>
      <c r="G5" s="93"/>
      <c r="H5" s="93"/>
      <c r="I5" s="94"/>
      <c r="J5" s="44"/>
    </row>
    <row r="6" spans="1:10" x14ac:dyDescent="0.25">
      <c r="A6" s="46"/>
      <c r="B6" s="52"/>
      <c r="C6" s="58" t="s">
        <v>13</v>
      </c>
      <c r="D6" s="59"/>
      <c r="E6" s="59"/>
      <c r="F6" s="59"/>
      <c r="G6" s="59"/>
      <c r="H6" s="59"/>
      <c r="I6" s="60"/>
      <c r="J6" s="44"/>
    </row>
    <row r="7" spans="1:10" ht="30" customHeight="1" x14ac:dyDescent="0.25">
      <c r="A7" s="46"/>
      <c r="B7" s="53"/>
      <c r="C7" s="22" t="s">
        <v>1</v>
      </c>
      <c r="D7" s="22" t="s">
        <v>2</v>
      </c>
      <c r="E7" s="22" t="s">
        <v>10</v>
      </c>
      <c r="F7" s="22" t="s">
        <v>3</v>
      </c>
      <c r="G7" s="10" t="s">
        <v>4</v>
      </c>
      <c r="H7" s="11" t="s">
        <v>5</v>
      </c>
      <c r="I7" s="10" t="s">
        <v>6</v>
      </c>
      <c r="J7" s="45"/>
    </row>
    <row r="8" spans="1:10" x14ac:dyDescent="0.25">
      <c r="A8" s="46"/>
      <c r="B8" s="37"/>
      <c r="C8" s="34"/>
      <c r="D8" s="34"/>
      <c r="E8" s="35"/>
      <c r="F8" s="23">
        <f>((C8*D8)/144)*E8</f>
        <v>0</v>
      </c>
      <c r="G8" s="8"/>
      <c r="H8" s="26" t="str">
        <f t="shared" ref="H8:H17" si="0">IF(G8="1/4 inch Mesh NO Louvers","0.25","0.56")</f>
        <v>0.56</v>
      </c>
      <c r="I8" s="12">
        <f>F8*(1-H8)</f>
        <v>0</v>
      </c>
      <c r="J8" s="16" t="s">
        <v>16</v>
      </c>
    </row>
    <row r="9" spans="1:10" x14ac:dyDescent="0.25">
      <c r="A9" s="46"/>
      <c r="B9" s="37"/>
      <c r="C9" s="34"/>
      <c r="D9" s="34"/>
      <c r="E9" s="35"/>
      <c r="F9" s="23">
        <f t="shared" ref="F9:F17" si="1">((C9*D9)/144)*E9</f>
        <v>0</v>
      </c>
      <c r="G9" s="8"/>
      <c r="H9" s="26" t="str">
        <f t="shared" si="0"/>
        <v>0.56</v>
      </c>
      <c r="I9" s="12">
        <f t="shared" ref="I9:I17" si="2">F9*(1-H9)</f>
        <v>0</v>
      </c>
      <c r="J9" s="16" t="s">
        <v>16</v>
      </c>
    </row>
    <row r="10" spans="1:10" x14ac:dyDescent="0.25">
      <c r="A10" s="46"/>
      <c r="B10" s="37"/>
      <c r="C10" s="34"/>
      <c r="D10" s="34"/>
      <c r="E10" s="35"/>
      <c r="F10" s="23">
        <f t="shared" si="1"/>
        <v>0</v>
      </c>
      <c r="G10" s="8"/>
      <c r="H10" s="26" t="str">
        <f t="shared" si="0"/>
        <v>0.56</v>
      </c>
      <c r="I10" s="12">
        <f t="shared" si="2"/>
        <v>0</v>
      </c>
      <c r="J10" s="16" t="s">
        <v>16</v>
      </c>
    </row>
    <row r="11" spans="1:10" x14ac:dyDescent="0.25">
      <c r="A11" s="46"/>
      <c r="B11" s="37"/>
      <c r="C11" s="34"/>
      <c r="D11" s="34"/>
      <c r="E11" s="35"/>
      <c r="F11" s="23">
        <f t="shared" si="1"/>
        <v>0</v>
      </c>
      <c r="G11" s="8"/>
      <c r="H11" s="26" t="str">
        <f t="shared" si="0"/>
        <v>0.56</v>
      </c>
      <c r="I11" s="12">
        <f>F11*(1-H11)</f>
        <v>0</v>
      </c>
      <c r="J11" s="16" t="s">
        <v>16</v>
      </c>
    </row>
    <row r="12" spans="1:10" x14ac:dyDescent="0.25">
      <c r="A12" s="46"/>
      <c r="B12" s="37"/>
      <c r="C12" s="34"/>
      <c r="D12" s="34"/>
      <c r="E12" s="35"/>
      <c r="F12" s="23">
        <f t="shared" si="1"/>
        <v>0</v>
      </c>
      <c r="G12" s="8"/>
      <c r="H12" s="26" t="str">
        <f t="shared" si="0"/>
        <v>0.56</v>
      </c>
      <c r="I12" s="12">
        <f t="shared" si="2"/>
        <v>0</v>
      </c>
      <c r="J12" s="16" t="s">
        <v>16</v>
      </c>
    </row>
    <row r="13" spans="1:10" x14ac:dyDescent="0.25">
      <c r="A13" s="46"/>
      <c r="B13" s="37"/>
      <c r="C13" s="34"/>
      <c r="D13" s="34"/>
      <c r="E13" s="35"/>
      <c r="F13" s="23">
        <f t="shared" si="1"/>
        <v>0</v>
      </c>
      <c r="G13" s="8"/>
      <c r="H13" s="26" t="str">
        <f t="shared" si="0"/>
        <v>0.56</v>
      </c>
      <c r="I13" s="12">
        <f t="shared" si="2"/>
        <v>0</v>
      </c>
      <c r="J13" s="16" t="s">
        <v>16</v>
      </c>
    </row>
    <row r="14" spans="1:10" x14ac:dyDescent="0.25">
      <c r="A14" s="46"/>
      <c r="B14" s="38"/>
      <c r="C14" s="34"/>
      <c r="D14" s="34"/>
      <c r="E14" s="35"/>
      <c r="F14" s="23">
        <f t="shared" si="1"/>
        <v>0</v>
      </c>
      <c r="G14" s="8"/>
      <c r="H14" s="26" t="str">
        <f t="shared" si="0"/>
        <v>0.56</v>
      </c>
      <c r="I14" s="12">
        <f>F14*(1-H14)</f>
        <v>0</v>
      </c>
      <c r="J14" s="1" t="s">
        <v>17</v>
      </c>
    </row>
    <row r="15" spans="1:10" x14ac:dyDescent="0.25">
      <c r="A15" s="46"/>
      <c r="B15" s="38"/>
      <c r="C15" s="34"/>
      <c r="D15" s="34"/>
      <c r="E15" s="35"/>
      <c r="F15" s="23">
        <f t="shared" si="1"/>
        <v>0</v>
      </c>
      <c r="G15" s="8"/>
      <c r="H15" s="26" t="str">
        <f t="shared" si="0"/>
        <v>0.56</v>
      </c>
      <c r="I15" s="12">
        <f t="shared" si="2"/>
        <v>0</v>
      </c>
      <c r="J15" s="1" t="s">
        <v>17</v>
      </c>
    </row>
    <row r="16" spans="1:10" x14ac:dyDescent="0.25">
      <c r="A16" s="46"/>
      <c r="B16" s="38"/>
      <c r="C16" s="34"/>
      <c r="D16" s="34"/>
      <c r="E16" s="35"/>
      <c r="F16" s="23">
        <f t="shared" si="1"/>
        <v>0</v>
      </c>
      <c r="G16" s="8"/>
      <c r="H16" s="26" t="str">
        <f t="shared" si="0"/>
        <v>0.56</v>
      </c>
      <c r="I16" s="12">
        <f t="shared" si="2"/>
        <v>0</v>
      </c>
      <c r="J16" s="1" t="s">
        <v>17</v>
      </c>
    </row>
    <row r="17" spans="1:10" x14ac:dyDescent="0.25">
      <c r="A17" s="46"/>
      <c r="B17" s="38"/>
      <c r="C17" s="34"/>
      <c r="D17" s="34"/>
      <c r="E17" s="35"/>
      <c r="F17" s="23">
        <f t="shared" si="1"/>
        <v>0</v>
      </c>
      <c r="G17" s="8"/>
      <c r="H17" s="26" t="str">
        <f t="shared" si="0"/>
        <v>0.56</v>
      </c>
      <c r="I17" s="12">
        <f t="shared" si="2"/>
        <v>0</v>
      </c>
      <c r="J17" s="1" t="s">
        <v>17</v>
      </c>
    </row>
    <row r="18" spans="1:10" x14ac:dyDescent="0.25">
      <c r="A18" s="46"/>
      <c r="B18" s="66"/>
      <c r="C18" s="104" t="s">
        <v>19</v>
      </c>
      <c r="D18" s="104"/>
      <c r="E18" s="104"/>
      <c r="F18" s="104"/>
      <c r="G18" s="104"/>
      <c r="H18" s="104"/>
      <c r="I18" s="27">
        <f>SUM(I8:I13)</f>
        <v>0</v>
      </c>
      <c r="J18" s="43"/>
    </row>
    <row r="19" spans="1:10" x14ac:dyDescent="0.25">
      <c r="A19" s="46"/>
      <c r="B19" s="67"/>
      <c r="C19" s="105" t="s">
        <v>20</v>
      </c>
      <c r="D19" s="105"/>
      <c r="E19" s="105"/>
      <c r="F19" s="105"/>
      <c r="G19" s="105"/>
      <c r="H19" s="105"/>
      <c r="I19" s="27">
        <f>SUM(I14:I17)</f>
        <v>0</v>
      </c>
      <c r="J19" s="44"/>
    </row>
    <row r="20" spans="1:10" x14ac:dyDescent="0.25">
      <c r="A20" s="46"/>
      <c r="B20" s="67"/>
      <c r="C20" s="95" t="s">
        <v>15</v>
      </c>
      <c r="D20" s="96"/>
      <c r="E20" s="96"/>
      <c r="F20" s="96"/>
      <c r="G20" s="97"/>
      <c r="H20" s="101" t="s">
        <v>41</v>
      </c>
      <c r="I20" s="101"/>
      <c r="J20" s="44"/>
    </row>
    <row r="21" spans="1:10" x14ac:dyDescent="0.25">
      <c r="A21" s="46"/>
      <c r="B21" s="67"/>
      <c r="C21" s="98"/>
      <c r="D21" s="99"/>
      <c r="E21" s="99"/>
      <c r="F21" s="99"/>
      <c r="G21" s="100"/>
      <c r="H21" s="101"/>
      <c r="I21" s="101"/>
      <c r="J21" s="44"/>
    </row>
    <row r="22" spans="1:10" hidden="1" x14ac:dyDescent="0.25">
      <c r="A22" s="46"/>
      <c r="B22" s="67"/>
      <c r="C22" s="70" t="s">
        <v>22</v>
      </c>
      <c r="D22" s="71"/>
      <c r="E22" s="71"/>
      <c r="F22" s="71"/>
      <c r="G22" s="72"/>
      <c r="H22" s="102">
        <f>(I3/300)</f>
        <v>0</v>
      </c>
      <c r="I22" s="103"/>
      <c r="J22" s="44"/>
    </row>
    <row r="23" spans="1:10" ht="4.1500000000000004" customHeight="1" x14ac:dyDescent="0.25">
      <c r="A23" s="46"/>
      <c r="B23" s="67"/>
      <c r="C23" s="48"/>
      <c r="D23" s="49"/>
      <c r="E23" s="49"/>
      <c r="F23" s="49"/>
      <c r="G23" s="49"/>
      <c r="H23" s="49"/>
      <c r="I23" s="50"/>
      <c r="J23" s="44"/>
    </row>
    <row r="24" spans="1:10" x14ac:dyDescent="0.25">
      <c r="A24" s="46"/>
      <c r="B24" s="67"/>
      <c r="C24" s="73" t="s">
        <v>35</v>
      </c>
      <c r="D24" s="74"/>
      <c r="E24" s="74"/>
      <c r="F24" s="74"/>
      <c r="G24" s="75"/>
      <c r="H24" s="87">
        <f>IF(H20="Yes","N/A",IF(H20="No",I3/150,"N/A"))</f>
        <v>0</v>
      </c>
      <c r="I24" s="88"/>
      <c r="J24" s="44"/>
    </row>
    <row r="25" spans="1:10" ht="4.1500000000000004" customHeight="1" x14ac:dyDescent="0.25">
      <c r="A25" s="46"/>
      <c r="B25" s="67"/>
      <c r="C25" s="48"/>
      <c r="D25" s="49"/>
      <c r="E25" s="49"/>
      <c r="F25" s="49"/>
      <c r="G25" s="49"/>
      <c r="H25" s="49"/>
      <c r="I25" s="50"/>
      <c r="J25" s="44"/>
    </row>
    <row r="26" spans="1:10" x14ac:dyDescent="0.25">
      <c r="A26" s="46"/>
      <c r="B26" s="67"/>
      <c r="C26" s="76" t="s">
        <v>33</v>
      </c>
      <c r="D26" s="77"/>
      <c r="E26" s="77"/>
      <c r="F26" s="77"/>
      <c r="G26" s="78"/>
      <c r="H26" s="87" t="str">
        <f>IF(H20="No","N/A",IF(H20="Yes",H22*0.5,""))</f>
        <v>N/A</v>
      </c>
      <c r="I26" s="88"/>
      <c r="J26" s="44"/>
    </row>
    <row r="27" spans="1:10" x14ac:dyDescent="0.25">
      <c r="A27" s="46"/>
      <c r="B27" s="67"/>
      <c r="C27" s="79" t="s">
        <v>34</v>
      </c>
      <c r="D27" s="80"/>
      <c r="E27" s="80"/>
      <c r="F27" s="80"/>
      <c r="G27" s="81"/>
      <c r="H27" s="87" t="str">
        <f>IF(H20="No","N/A",IF(H20="Yes",H22*0.5,""))</f>
        <v>N/A</v>
      </c>
      <c r="I27" s="88"/>
      <c r="J27" s="44"/>
    </row>
    <row r="28" spans="1:10" ht="4.1500000000000004" customHeight="1" x14ac:dyDescent="0.25">
      <c r="A28" s="46"/>
      <c r="B28" s="67"/>
      <c r="C28" s="48"/>
      <c r="D28" s="49"/>
      <c r="E28" s="49"/>
      <c r="F28" s="49"/>
      <c r="G28" s="49"/>
      <c r="H28" s="49"/>
      <c r="I28" s="50"/>
      <c r="J28" s="44"/>
    </row>
    <row r="29" spans="1:10" x14ac:dyDescent="0.25">
      <c r="A29" s="46"/>
      <c r="B29" s="67"/>
      <c r="C29" s="69" t="s">
        <v>11</v>
      </c>
      <c r="D29" s="69"/>
      <c r="E29" s="69"/>
      <c r="F29" s="69"/>
      <c r="G29" s="69"/>
      <c r="H29" s="69"/>
      <c r="I29" s="69"/>
      <c r="J29" s="44"/>
    </row>
    <row r="30" spans="1:10" x14ac:dyDescent="0.25">
      <c r="A30" s="46"/>
      <c r="B30" s="67"/>
      <c r="C30" s="55" t="s">
        <v>14</v>
      </c>
      <c r="D30" s="56"/>
      <c r="E30" s="56"/>
      <c r="F30" s="56"/>
      <c r="G30" s="56"/>
      <c r="H30" s="56"/>
      <c r="I30" s="57"/>
      <c r="J30" s="44"/>
    </row>
    <row r="31" spans="1:10" ht="38.25" x14ac:dyDescent="0.25">
      <c r="A31" s="46"/>
      <c r="B31" s="68"/>
      <c r="C31" s="22" t="s">
        <v>1</v>
      </c>
      <c r="D31" s="22" t="s">
        <v>2</v>
      </c>
      <c r="E31" s="22" t="s">
        <v>10</v>
      </c>
      <c r="F31" s="22" t="s">
        <v>3</v>
      </c>
      <c r="G31" s="10" t="s">
        <v>4</v>
      </c>
      <c r="H31" s="10" t="s">
        <v>5</v>
      </c>
      <c r="I31" s="10" t="s">
        <v>6</v>
      </c>
      <c r="J31" s="45"/>
    </row>
    <row r="32" spans="1:10" x14ac:dyDescent="0.25">
      <c r="A32" s="46"/>
      <c r="B32" s="37"/>
      <c r="C32" s="35"/>
      <c r="D32" s="35"/>
      <c r="E32" s="35"/>
      <c r="F32" s="23">
        <f t="shared" ref="F32" si="3">((C32*D32)/144)*E32</f>
        <v>0</v>
      </c>
      <c r="G32" s="8"/>
      <c r="H32" s="26" t="str">
        <f t="shared" ref="H32" si="4">IF(G32="1/4 inch Mesh NO Louvers","0.25","0.56")</f>
        <v>0.56</v>
      </c>
      <c r="I32" s="12">
        <f t="shared" ref="I32" si="5">F32*(1-H32)</f>
        <v>0</v>
      </c>
      <c r="J32" s="2" t="s">
        <v>16</v>
      </c>
    </row>
    <row r="33" spans="1:10" x14ac:dyDescent="0.25">
      <c r="A33" s="46"/>
      <c r="B33" s="37"/>
      <c r="C33" s="35"/>
      <c r="D33" s="35"/>
      <c r="E33" s="35"/>
      <c r="F33" s="23">
        <f t="shared" ref="F33:F37" si="6">((C33*D33)/144)*E33</f>
        <v>0</v>
      </c>
      <c r="G33" s="8"/>
      <c r="H33" s="26" t="str">
        <f t="shared" ref="H33:H37" si="7">IF(G33="1/4 inch Mesh NO Louvers","0.25","0.56")</f>
        <v>0.56</v>
      </c>
      <c r="I33" s="12">
        <f t="shared" ref="I33:I37" si="8">F33*(1-H33)</f>
        <v>0</v>
      </c>
      <c r="J33" s="2" t="s">
        <v>16</v>
      </c>
    </row>
    <row r="34" spans="1:10" x14ac:dyDescent="0.25">
      <c r="A34" s="46"/>
      <c r="B34" s="37"/>
      <c r="C34" s="35"/>
      <c r="D34" s="35"/>
      <c r="E34" s="35"/>
      <c r="F34" s="23">
        <f t="shared" si="6"/>
        <v>0</v>
      </c>
      <c r="G34" s="8"/>
      <c r="H34" s="26" t="str">
        <f t="shared" si="7"/>
        <v>0.56</v>
      </c>
      <c r="I34" s="12">
        <f t="shared" si="8"/>
        <v>0</v>
      </c>
      <c r="J34" s="2" t="s">
        <v>16</v>
      </c>
    </row>
    <row r="35" spans="1:10" x14ac:dyDescent="0.25">
      <c r="A35" s="46"/>
      <c r="B35" s="38"/>
      <c r="C35" s="35"/>
      <c r="D35" s="35"/>
      <c r="E35" s="35"/>
      <c r="F35" s="23">
        <f t="shared" ref="F35" si="9">((C35*D35)/144)*E35</f>
        <v>0</v>
      </c>
      <c r="G35" s="8"/>
      <c r="H35" s="26" t="str">
        <f t="shared" ref="H35" si="10">IF(G35="1/4 inch Mesh NO Louvers","0.25","0.56")</f>
        <v>0.56</v>
      </c>
      <c r="I35" s="12">
        <f t="shared" ref="I35" si="11">F35*(1-H35)</f>
        <v>0</v>
      </c>
      <c r="J35" s="1" t="s">
        <v>17</v>
      </c>
    </row>
    <row r="36" spans="1:10" x14ac:dyDescent="0.25">
      <c r="A36" s="46"/>
      <c r="B36" s="38"/>
      <c r="C36" s="35"/>
      <c r="D36" s="35"/>
      <c r="E36" s="35"/>
      <c r="F36" s="23">
        <f t="shared" si="6"/>
        <v>0</v>
      </c>
      <c r="G36" s="8"/>
      <c r="H36" s="26" t="str">
        <f t="shared" si="7"/>
        <v>0.56</v>
      </c>
      <c r="I36" s="12">
        <f t="shared" si="8"/>
        <v>0</v>
      </c>
      <c r="J36" s="1" t="s">
        <v>17</v>
      </c>
    </row>
    <row r="37" spans="1:10" x14ac:dyDescent="0.25">
      <c r="A37" s="46"/>
      <c r="B37" s="39"/>
      <c r="C37" s="36"/>
      <c r="D37" s="36"/>
      <c r="E37" s="36"/>
      <c r="F37" s="28">
        <f t="shared" si="6"/>
        <v>0</v>
      </c>
      <c r="G37" s="9"/>
      <c r="H37" s="29" t="str">
        <f t="shared" si="7"/>
        <v>0.56</v>
      </c>
      <c r="I37" s="30">
        <f t="shared" si="8"/>
        <v>0</v>
      </c>
      <c r="J37" s="5" t="s">
        <v>18</v>
      </c>
    </row>
    <row r="38" spans="1:10" ht="4.1500000000000004" customHeight="1" x14ac:dyDescent="0.25">
      <c r="A38" s="46"/>
      <c r="B38" s="7"/>
      <c r="C38" s="82"/>
      <c r="D38" s="83"/>
      <c r="E38" s="83"/>
      <c r="F38" s="83"/>
      <c r="G38" s="83"/>
      <c r="H38" s="83"/>
      <c r="I38" s="84"/>
      <c r="J38" s="4"/>
    </row>
    <row r="39" spans="1:10" x14ac:dyDescent="0.25">
      <c r="A39" s="46"/>
      <c r="B39" s="47"/>
      <c r="C39" s="63" t="s">
        <v>38</v>
      </c>
      <c r="D39" s="64"/>
      <c r="E39" s="64"/>
      <c r="F39" s="64"/>
      <c r="G39" s="64"/>
      <c r="H39" s="64"/>
      <c r="I39" s="27" t="str">
        <f>IF(H20="Yes","N/A",IF(SUM(I8:I17)+SUM(I32:I37)&gt;=H24,"Yes","No"))</f>
        <v>Yes</v>
      </c>
      <c r="J39" s="51"/>
    </row>
    <row r="40" spans="1:10" ht="4.1500000000000004" customHeight="1" x14ac:dyDescent="0.25">
      <c r="A40" s="46"/>
      <c r="B40" s="47"/>
      <c r="C40" s="48"/>
      <c r="D40" s="49"/>
      <c r="E40" s="49"/>
      <c r="F40" s="49"/>
      <c r="G40" s="49"/>
      <c r="H40" s="49"/>
      <c r="I40" s="50"/>
      <c r="J40" s="51"/>
    </row>
    <row r="41" spans="1:10" x14ac:dyDescent="0.25">
      <c r="A41" s="46"/>
      <c r="B41" s="47"/>
      <c r="C41" s="61" t="s">
        <v>36</v>
      </c>
      <c r="D41" s="61"/>
      <c r="E41" s="61"/>
      <c r="F41" s="61"/>
      <c r="G41" s="61"/>
      <c r="H41" s="61"/>
      <c r="I41" s="31" t="str">
        <f>IF(H20="No","N/A",IF(SUM(I8:I13)+SUM(I32:I34)&gt;=H26,"Yes",IF(SUM(I8:I13)+SUM(I32:I34)&gt;=H24,"Yes","No")))</f>
        <v>N/A</v>
      </c>
      <c r="J41" s="6"/>
    </row>
    <row r="42" spans="1:10" x14ac:dyDescent="0.25">
      <c r="A42" s="46"/>
      <c r="B42" s="47"/>
      <c r="C42" s="62" t="s">
        <v>37</v>
      </c>
      <c r="D42" s="62"/>
      <c r="E42" s="62"/>
      <c r="F42" s="62"/>
      <c r="G42" s="62"/>
      <c r="H42" s="62"/>
      <c r="I42" s="31" t="str">
        <f>IF(H20="No","N/A",IF(SUM(I14:I17)+SUM(I35:I37)&gt;=H26,"Yes",IF(SUM(I8:I13)+SUM(I32:I34)&gt;=H24,"Yes","No")))</f>
        <v>N/A</v>
      </c>
    </row>
    <row r="43" spans="1:10" hidden="1" x14ac:dyDescent="0.25">
      <c r="A43" s="46"/>
      <c r="B43" s="47"/>
      <c r="C43" s="65" t="s">
        <v>21</v>
      </c>
      <c r="D43" s="65"/>
      <c r="E43" s="65"/>
      <c r="F43" s="65"/>
      <c r="G43" s="65"/>
      <c r="H43" s="65"/>
      <c r="I43" s="3" t="str">
        <f>IF(SUM(I8:I13)+SUM(I32:I35)&gt;=H24,"Yes","No")&amp;IF(H20="Yes","False","")</f>
        <v>Yes</v>
      </c>
    </row>
    <row r="44" spans="1:10" x14ac:dyDescent="0.25">
      <c r="A44" s="46"/>
      <c r="B44" s="47"/>
      <c r="C44" s="54" t="s">
        <v>12</v>
      </c>
      <c r="D44" s="54"/>
      <c r="E44" s="54"/>
      <c r="F44" s="54"/>
      <c r="G44" s="54"/>
      <c r="H44" s="54"/>
      <c r="I44" s="54"/>
    </row>
    <row r="47" spans="1:10" x14ac:dyDescent="0.25">
      <c r="B47" s="18"/>
      <c r="C47" s="40" t="s">
        <v>45</v>
      </c>
      <c r="D47" s="41"/>
      <c r="E47" s="41"/>
      <c r="F47" s="41"/>
      <c r="G47" s="41"/>
      <c r="H47" s="41"/>
      <c r="I47" s="42"/>
      <c r="J47" s="18"/>
    </row>
    <row r="48" spans="1:10" ht="4.1500000000000004" customHeight="1" x14ac:dyDescent="0.25">
      <c r="B48" s="17"/>
      <c r="C48" s="82"/>
      <c r="D48" s="83"/>
      <c r="E48" s="83"/>
      <c r="F48" s="83"/>
      <c r="G48" s="83"/>
      <c r="H48" s="83"/>
      <c r="I48" s="84"/>
      <c r="J48" s="19"/>
    </row>
    <row r="49" spans="2:10" x14ac:dyDescent="0.25">
      <c r="B49" s="18"/>
      <c r="C49" s="73" t="s">
        <v>42</v>
      </c>
      <c r="D49" s="74"/>
      <c r="E49" s="74"/>
      <c r="F49" s="74"/>
      <c r="G49" s="74"/>
      <c r="H49" s="75"/>
      <c r="I49" s="32">
        <f>IF(H20="Yes","N/A",I18+I19+SUM(I32:I37)-H24)</f>
        <v>0</v>
      </c>
      <c r="J49" s="18"/>
    </row>
    <row r="50" spans="2:10" ht="4.1500000000000004" customHeight="1" x14ac:dyDescent="0.25">
      <c r="B50" s="17"/>
      <c r="C50" s="82"/>
      <c r="D50" s="83"/>
      <c r="E50" s="83"/>
      <c r="F50" s="83"/>
      <c r="G50" s="83"/>
      <c r="H50" s="83"/>
      <c r="I50" s="84"/>
      <c r="J50" s="19"/>
    </row>
    <row r="51" spans="2:10" x14ac:dyDescent="0.25">
      <c r="C51" s="106" t="s">
        <v>43</v>
      </c>
      <c r="D51" s="107"/>
      <c r="E51" s="107"/>
      <c r="F51" s="107"/>
      <c r="G51" s="107"/>
      <c r="H51" s="108"/>
      <c r="I51" s="32" t="str">
        <f>IF(H20="no","N/A",I18+SUM(I32:I34)-H22*0.5)</f>
        <v>N/A</v>
      </c>
    </row>
    <row r="52" spans="2:10" ht="4.1500000000000004" customHeight="1" x14ac:dyDescent="0.25">
      <c r="B52" s="17"/>
      <c r="C52" s="82"/>
      <c r="D52" s="83"/>
      <c r="E52" s="83"/>
      <c r="F52" s="83"/>
      <c r="G52" s="83"/>
      <c r="H52" s="83"/>
      <c r="I52" s="84"/>
      <c r="J52" s="19"/>
    </row>
    <row r="53" spans="2:10" x14ac:dyDescent="0.25">
      <c r="C53" s="109" t="s">
        <v>44</v>
      </c>
      <c r="D53" s="110"/>
      <c r="E53" s="110"/>
      <c r="F53" s="110"/>
      <c r="G53" s="110"/>
      <c r="H53" s="111"/>
      <c r="I53" s="33" t="str">
        <f>IF(H20="no","N/A",I19+SUM(I35:I37)-H22*0.5)</f>
        <v>N/A</v>
      </c>
    </row>
  </sheetData>
  <sheetProtection algorithmName="SHA-512" hashValue="pxpeLAEbHiAWNjNx8TqGhQfsLpXKY4tiCQpUn6BAb+HC7aW6H+kx+hHJKNzV7ZizyzstD8TkvZ8p9GsgquoIug==" saltValue="okQy0fnI8/8uPx8+y2Uwjw==" spinCount="100000" sheet="1" objects="1" scenarios="1"/>
  <dataConsolidate/>
  <customSheetViews>
    <customSheetView guid="{1E02069A-0675-40CD-8369-412718BE1A6D}" showPageBreaks="1">
      <selection activeCell="K27" sqref="K27"/>
      <pageMargins left="0.7" right="0.7" top="0.75" bottom="0.75" header="0.3" footer="0.3"/>
      <pageSetup scale="90" orientation="portrait" r:id="rId1"/>
    </customSheetView>
  </customSheetViews>
  <mergeCells count="43">
    <mergeCell ref="C49:H49"/>
    <mergeCell ref="C51:H51"/>
    <mergeCell ref="C53:H53"/>
    <mergeCell ref="C48:I48"/>
    <mergeCell ref="C50:I50"/>
    <mergeCell ref="C52:I52"/>
    <mergeCell ref="C38:I38"/>
    <mergeCell ref="C23:I23"/>
    <mergeCell ref="A1:J1"/>
    <mergeCell ref="D2:F2"/>
    <mergeCell ref="D3:F3"/>
    <mergeCell ref="C28:I28"/>
    <mergeCell ref="H24:I24"/>
    <mergeCell ref="H26:I26"/>
    <mergeCell ref="H27:I27"/>
    <mergeCell ref="C4:I5"/>
    <mergeCell ref="C25:I25"/>
    <mergeCell ref="C20:G21"/>
    <mergeCell ref="H20:I21"/>
    <mergeCell ref="H22:I22"/>
    <mergeCell ref="C18:H18"/>
    <mergeCell ref="C19:H19"/>
    <mergeCell ref="C29:I29"/>
    <mergeCell ref="C22:G22"/>
    <mergeCell ref="C24:G24"/>
    <mergeCell ref="C26:G26"/>
    <mergeCell ref="C27:G27"/>
    <mergeCell ref="C47:I47"/>
    <mergeCell ref="J18:J31"/>
    <mergeCell ref="A2:A44"/>
    <mergeCell ref="B39:B44"/>
    <mergeCell ref="C40:I40"/>
    <mergeCell ref="J39:J40"/>
    <mergeCell ref="J2:J7"/>
    <mergeCell ref="B2:B7"/>
    <mergeCell ref="C44:I44"/>
    <mergeCell ref="C30:I30"/>
    <mergeCell ref="C6:I6"/>
    <mergeCell ref="C41:H41"/>
    <mergeCell ref="C42:H42"/>
    <mergeCell ref="C39:H39"/>
    <mergeCell ref="C43:H43"/>
    <mergeCell ref="B18:B31"/>
  </mergeCells>
  <dataValidations xWindow="1136" yWindow="977" count="28">
    <dataValidation allowBlank="1" showInputMessage="1" showErrorMessage="1" promptTitle="Added Ventilation Enough?" prompt="This answer will auto-populate whether or not the estimated ventilation is sufficient, taking into consideration the vent free area. If this is a NO, more vents need to be added!" sqref="I43" xr:uid="{00000000-0002-0000-0000-000000000000}"/>
    <dataValidation allowBlank="1" showInputMessage="1" showErrorMessage="1" promptTitle="Total Venting Needed for Attic" prompt="This is the total square footage of venting needed for this attic space based on the information completed above." sqref="H24 H22" xr:uid="{00000000-0002-0000-0000-000001000000}"/>
    <dataValidation type="list" allowBlank="1" showInputMessage="1" showErrorMessage="1" sqref="H20" xr:uid="{00000000-0002-0000-0000-000002000000}">
      <formula1>"Yes, No"</formula1>
    </dataValidation>
    <dataValidation allowBlank="1" showInputMessage="1" showErrorMessage="1" promptTitle="Venting Location" prompt="At the end of the work, will the venting be split ~50/50 high/low? Approximately 50% of the venting “high” (in the upper 60% of the attic space) and approximately 50% “low” (in the lower 40% of the attic space)?" sqref="C20" xr:uid="{00000000-0002-0000-0000-000003000000}"/>
    <dataValidation allowBlank="1" showInputMessage="1" showErrorMessage="1" promptTitle="Soffit Vent Length In" prompt="Enter the custom length size of the existing soffit vent in inches" sqref="C35:C38 C14:C17 C48 C50 C52" xr:uid="{00000000-0002-0000-0000-000004000000}"/>
    <dataValidation allowBlank="1" showInputMessage="1" showErrorMessage="1" promptTitle="Soffit Vent Width In" prompt="Enter the custom width size of the existing soffit vent in inches" sqref="D14:D17 D35:D37" xr:uid="{00000000-0002-0000-0000-000005000000}"/>
    <dataValidation allowBlank="1" showInputMessage="1" showErrorMessage="1" promptTitle="Gable Vent Length In" prompt="Enter the custom length size of the existing gable vent in inches" sqref="C32:C34 C8" xr:uid="{00000000-0002-0000-0000-000006000000}"/>
    <dataValidation allowBlank="1" showInputMessage="1" showErrorMessage="1" promptTitle="Gable Vent Width In" prompt="Enter the custom width size of the existing gable vent in inches" sqref="D32:D34 D8:D9" xr:uid="{00000000-0002-0000-0000-000007000000}"/>
    <dataValidation type="whole" allowBlank="1" showInputMessage="1" showErrorMessage="1" promptTitle="Existing Quantity" prompt="Input the number of existing vents of this size" sqref="E8:E17" xr:uid="{00000000-0002-0000-0000-000008000000}">
      <formula1>0</formula1>
      <formula2>50</formula2>
    </dataValidation>
    <dataValidation type="list" allowBlank="1" showInputMessage="1" showErrorMessage="1" promptTitle="Existing Vent Mesh Type" prompt="Select Type of Venting Mesh closest to existing Vent Type._x000a_The typical vent is 1/16&quot; Mesh with Louvers." sqref="G8:G17" xr:uid="{00000000-0002-0000-0000-000009000000}">
      <formula1>"1/4 inch Mesh NO Louvers, 1/16 inch Mesh w/ Louvers"</formula1>
    </dataValidation>
    <dataValidation type="whole" allowBlank="1" showInputMessage="1" showErrorMessage="1" promptTitle="Added Quantity" prompt="Input the number of vents of this size that are estimated to be installed." sqref="E32:E37" xr:uid="{00000000-0002-0000-0000-00000A000000}">
      <formula1>0</formula1>
      <formula2>50</formula2>
    </dataValidation>
    <dataValidation type="list" allowBlank="1" showInputMessage="1" showErrorMessage="1" promptTitle="Vent Mesh Type" prompt="Select Type of Venting Mesh closest to existing Vent Type._x000a_The typical vent is 1/16&quot; Mesh with Louvers." sqref="G32:G37" xr:uid="{00000000-0002-0000-0000-00000B000000}">
      <formula1>"1/4 inch Mesh NO Louvers, 1/16 inch Mesh w/ Louvers"</formula1>
    </dataValidation>
    <dataValidation allowBlank="1" showInputMessage="1" showErrorMessage="1" promptTitle="Job Number" prompt="Enter the job number/client ID/audit number for this client. " sqref="D3" xr:uid="{00000000-0002-0000-0000-00000C000000}"/>
    <dataValidation allowBlank="1" showInputMessage="1" showErrorMessage="1" prompt="Enter Client's Name" sqref="D2" xr:uid="{00000000-0002-0000-0000-00000D000000}"/>
    <dataValidation allowBlank="1" showInputMessage="1" showErrorMessage="1" promptTitle="House Square Footage" prompt="Enter the approximate house square footage" sqref="I2" xr:uid="{00000000-0002-0000-0000-00000E000000}"/>
    <dataValidation allowBlank="1" showInputMessage="1" showErrorMessage="1" promptTitle="Attic Square Footage" prompt="Enter the approximate attic square footage. If there is more than one attic space in the house, you will complete a ventilation calculator per attic space. Only enter square footage for the specific attic space you are assessing." sqref="I3" xr:uid="{00000000-0002-0000-0000-00000F000000}"/>
    <dataValidation allowBlank="1" showInputMessage="1" showErrorMessage="1" promptTitle="Total Vent Sq Ft" prompt="Formula: Length x Width divided by 144" sqref="F31" xr:uid="{00000000-0002-0000-0000-000010000000}"/>
    <dataValidation allowBlank="1" showInputMessage="1" showErrorMessage="1" promptTitle="Total Vent Sq Ft " prompt="Formula: Length x Width divided by 144" sqref="F7" xr:uid="{00000000-0002-0000-0000-000011000000}"/>
    <dataValidation allowBlank="1" showInputMessage="1" showErrorMessage="1" promptTitle="Low Ventilation " sqref="I42" xr:uid="{00000000-0002-0000-0000-000012000000}"/>
    <dataValidation allowBlank="1" showInputMessage="1" showErrorMessage="1" promptTitle="Static Vent Width In" prompt="Enter the custom width size of the existing gable vent in inches" sqref="D10:D11" xr:uid="{00000000-0002-0000-0000-000013000000}"/>
    <dataValidation allowBlank="1" showInputMessage="1" showErrorMessage="1" promptTitle="Ridge Vent Width In" prompt="Enter the custom width size of the existing gable vent in inches" sqref="D12:D13" xr:uid="{00000000-0002-0000-0000-000014000000}"/>
    <dataValidation allowBlank="1" showInputMessage="1" showErrorMessage="1" promptTitle="Ridge Vent Length In" prompt="Enter the custom length size of the existing gable vent in inches" sqref="C12:C13" xr:uid="{00000000-0002-0000-0000-000015000000}"/>
    <dataValidation allowBlank="1" showInputMessage="1" showErrorMessage="1" promptTitle="Static Vent Length In " prompt="Enter the custom length size of the existing gable vent in inches" sqref="C10:C11" xr:uid="{00000000-0002-0000-0000-000016000000}"/>
    <dataValidation allowBlank="1" showInputMessage="1" showErrorMessage="1" promptTitle="Gable Vent Lenght In" prompt="Enter the custom length size of the existing gable vent in inches" sqref="C9" xr:uid="{00000000-0002-0000-0000-000017000000}"/>
    <dataValidation allowBlank="1" showInputMessage="1" showErrorMessage="1" promptTitle="Attic Ventilation to Add" prompt="This is the total square footage of venting that needs to be added to achieve proper attic ventialtion, based on the information completed above. " sqref="H26:I26" xr:uid="{00000000-0002-0000-0000-000018000000}"/>
    <dataValidation allowBlank="1" showInputMessage="1" showErrorMessage="1" promptTitle="Attic Ventilation to Add" prompt="This is the total square footage of venting that needs to be added to achieve proper attic ventialtion, based on the information completed above." sqref="H27:I27" xr:uid="{00000000-0002-0000-0000-000019000000}"/>
    <dataValidation type="list" allowBlank="1" showInputMessage="1" showErrorMessage="1" sqref="B8:B13 B32:B34" xr:uid="{00000000-0002-0000-0000-00001A000000}">
      <formula1>"Static, Roof Turbine, Ridge, Gable, Other"</formula1>
    </dataValidation>
    <dataValidation type="list" allowBlank="1" showInputMessage="1" showErrorMessage="1" sqref="B14:B17 B35:B37" xr:uid="{00000000-0002-0000-0000-00001B000000}">
      <formula1>"Soffit, C. Soffit, Other"</formula1>
    </dataValidation>
  </dataValidations>
  <pageMargins left="0.2" right="0.2" top="0.18" bottom="0.25" header="0.75" footer="0.87"/>
  <pageSetup scale="87" orientation="portrait" r:id="rId2"/>
  <colBreaks count="1" manualBreakCount="1">
    <brk id="10" max="1048575" man="1"/>
  </colBreaks>
  <ignoredErrors>
    <ignoredError sqref="H9:I10 H15:I17 H32:I37 H8 H12:I13 H11 H14:I14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2381-61A3-4647-8AD1-62C81BB40BAF}">
  <dimension ref="B1:N54"/>
  <sheetViews>
    <sheetView tabSelected="1" zoomScale="115" zoomScaleNormal="115" workbookViewId="0">
      <selection activeCell="G22" sqref="G22"/>
    </sheetView>
  </sheetViews>
  <sheetFormatPr defaultRowHeight="15" x14ac:dyDescent="0.25"/>
  <cols>
    <col min="3" max="3" width="10.85546875" customWidth="1"/>
    <col min="7" max="7" width="20.85546875" customWidth="1"/>
  </cols>
  <sheetData>
    <row r="1" spans="2:14" x14ac:dyDescent="0.25">
      <c r="B1" t="s">
        <v>46</v>
      </c>
    </row>
    <row r="2" spans="2:14" ht="15.75" thickBot="1" x14ac:dyDescent="0.3"/>
    <row r="3" spans="2:14" ht="19.5" thickBot="1" x14ac:dyDescent="0.35">
      <c r="B3" s="127" t="s">
        <v>47</v>
      </c>
      <c r="C3" s="128"/>
      <c r="D3" s="128"/>
      <c r="E3" s="128"/>
      <c r="F3" s="128"/>
      <c r="G3" s="128"/>
      <c r="H3" s="128"/>
      <c r="I3" s="129"/>
      <c r="J3" s="130"/>
    </row>
    <row r="5" spans="2:14" x14ac:dyDescent="0.25">
      <c r="C5" s="131"/>
      <c r="D5" s="132" t="s">
        <v>48</v>
      </c>
    </row>
    <row r="6" spans="2:14" ht="15.75" thickBot="1" x14ac:dyDescent="0.3">
      <c r="G6" s="133" t="s">
        <v>49</v>
      </c>
      <c r="H6" s="133"/>
    </row>
    <row r="7" spans="2:14" ht="15.75" thickBot="1" x14ac:dyDescent="0.3">
      <c r="C7" s="134" t="str">
        <f>IF(C5&lt;1,"",IF(C15="Yes",ROUND(C5/300,2),IF(C15="No",ROUND(C5/150,2),"")))</f>
        <v/>
      </c>
      <c r="D7" s="132" t="s">
        <v>50</v>
      </c>
      <c r="G7" s="135" t="str">
        <f>IF(C5&lt;1,"",IF(C8&gt;0.35,"Over Ventilated",IF(C8&lt;-0.35,"Under Ventilated","Meets Guidelines")))</f>
        <v/>
      </c>
      <c r="H7" s="136"/>
    </row>
    <row r="8" spans="2:14" x14ac:dyDescent="0.25">
      <c r="C8" s="137" t="str">
        <f>IF(C5&lt;1,"",H15-C7)</f>
        <v/>
      </c>
      <c r="D8" t="s">
        <v>51</v>
      </c>
      <c r="G8" s="138" t="s">
        <v>52</v>
      </c>
    </row>
    <row r="9" spans="2:14" x14ac:dyDescent="0.25">
      <c r="G9" s="138" t="s">
        <v>53</v>
      </c>
    </row>
    <row r="10" spans="2:14" x14ac:dyDescent="0.25">
      <c r="G10" s="138"/>
    </row>
    <row r="11" spans="2:14" x14ac:dyDescent="0.25">
      <c r="C11" s="139" t="s">
        <v>54</v>
      </c>
      <c r="D11" s="139"/>
      <c r="E11" s="139"/>
      <c r="F11" s="139"/>
      <c r="G11" s="140" t="s">
        <v>55</v>
      </c>
      <c r="H11" s="140"/>
      <c r="N11" s="141"/>
    </row>
    <row r="12" spans="2:14" x14ac:dyDescent="0.25">
      <c r="C12" s="142" t="s">
        <v>56</v>
      </c>
      <c r="D12" s="142"/>
      <c r="E12" s="142"/>
      <c r="F12" s="142"/>
      <c r="G12" s="140" t="s">
        <v>57</v>
      </c>
      <c r="H12" s="140"/>
    </row>
    <row r="13" spans="2:14" x14ac:dyDescent="0.25">
      <c r="C13" s="142"/>
      <c r="D13" s="142"/>
      <c r="E13" s="142"/>
      <c r="F13" s="142"/>
      <c r="G13" s="143" t="s">
        <v>58</v>
      </c>
      <c r="H13" s="137">
        <f>SUM(I21:I30,I43:I47)</f>
        <v>0</v>
      </c>
      <c r="I13" s="144" t="str">
        <f>IF(C5&lt;1,"",H13/H15)</f>
        <v/>
      </c>
    </row>
    <row r="14" spans="2:14" x14ac:dyDescent="0.25">
      <c r="C14" s="142"/>
      <c r="D14" s="142"/>
      <c r="E14" s="142"/>
      <c r="F14" s="142"/>
      <c r="G14" s="143" t="s">
        <v>59</v>
      </c>
      <c r="H14" s="137">
        <f>SUM(I32:I36,I49:I53)</f>
        <v>0</v>
      </c>
      <c r="I14" s="144" t="str">
        <f>IF(C5&lt;1,"",H14/H15)</f>
        <v/>
      </c>
    </row>
    <row r="15" spans="2:14" x14ac:dyDescent="0.25">
      <c r="C15" s="145" t="str">
        <f>IF(C5&lt;1,"",IF(AND(I13&gt;=40%,I13&lt;=50%),"Yes","No"))</f>
        <v/>
      </c>
      <c r="D15" s="145"/>
      <c r="E15" s="145" t="str">
        <f>IF(C15="Yes","1/300 Rule",IF(C15="No","1/150 Rule",""))</f>
        <v/>
      </c>
      <c r="F15" s="145"/>
      <c r="G15" s="143" t="s">
        <v>60</v>
      </c>
      <c r="H15" s="137">
        <f>SUM(H13:H14)</f>
        <v>0</v>
      </c>
    </row>
    <row r="18" spans="2:13" x14ac:dyDescent="0.25">
      <c r="C18" s="146" t="s">
        <v>61</v>
      </c>
      <c r="D18" s="147"/>
      <c r="E18" s="147"/>
      <c r="F18" s="147"/>
      <c r="G18" s="147"/>
      <c r="H18" s="147"/>
      <c r="I18" s="148"/>
    </row>
    <row r="19" spans="2:13" ht="45" x14ac:dyDescent="0.25">
      <c r="B19" s="149"/>
      <c r="C19" s="150" t="s">
        <v>1</v>
      </c>
      <c r="D19" s="150" t="s">
        <v>2</v>
      </c>
      <c r="E19" s="150" t="s">
        <v>10</v>
      </c>
      <c r="F19" s="150" t="s">
        <v>3</v>
      </c>
      <c r="G19" s="151" t="s">
        <v>4</v>
      </c>
      <c r="H19" s="151" t="s">
        <v>5</v>
      </c>
      <c r="I19" s="151" t="s">
        <v>6</v>
      </c>
    </row>
    <row r="20" spans="2:13" x14ac:dyDescent="0.25">
      <c r="B20" s="149"/>
      <c r="C20" s="152" t="s">
        <v>58</v>
      </c>
      <c r="D20" s="153"/>
      <c r="E20" s="153"/>
      <c r="F20" s="153"/>
      <c r="G20" s="153"/>
      <c r="H20" s="153"/>
      <c r="I20" s="154"/>
    </row>
    <row r="21" spans="2:13" x14ac:dyDescent="0.25">
      <c r="B21" s="155" t="s">
        <v>62</v>
      </c>
      <c r="C21" s="156">
        <v>18</v>
      </c>
      <c r="D21" s="156">
        <v>24</v>
      </c>
      <c r="E21" s="156"/>
      <c r="F21" s="157">
        <f t="shared" ref="F21:F36" si="0">((C21*D21)/144)*E21</f>
        <v>0</v>
      </c>
      <c r="G21" s="158"/>
      <c r="H21" s="159" t="str">
        <f>IF(G21="1/4 inch Mesh","0.25",IF(G21="1/16 inch Mesh","0.56",""))</f>
        <v/>
      </c>
      <c r="I21" s="160" t="str">
        <f>IF(E21&gt;=1,F21*(1-H21),"")</f>
        <v/>
      </c>
      <c r="K21" s="133" t="s">
        <v>63</v>
      </c>
      <c r="L21" s="133"/>
      <c r="M21" s="133"/>
    </row>
    <row r="22" spans="2:13" x14ac:dyDescent="0.25">
      <c r="B22" s="155" t="s">
        <v>62</v>
      </c>
      <c r="C22" s="156">
        <v>14</v>
      </c>
      <c r="D22" s="156">
        <v>18</v>
      </c>
      <c r="E22" s="156"/>
      <c r="F22" s="157">
        <f t="shared" si="0"/>
        <v>0</v>
      </c>
      <c r="G22" s="158"/>
      <c r="H22" s="159" t="str">
        <f t="shared" ref="H22:H36" si="1">IF(G22="1/4 inch Mesh","0.25",IF(G22="1/16 inch Mesh","0.56",""))</f>
        <v/>
      </c>
      <c r="I22" s="160" t="str">
        <f t="shared" ref="I22:I30" si="2">IF(E22&gt;=1,F22*(1-H22),"")</f>
        <v/>
      </c>
      <c r="K22" s="161" t="s">
        <v>64</v>
      </c>
      <c r="L22" s="162"/>
      <c r="M22" s="163"/>
    </row>
    <row r="23" spans="2:13" x14ac:dyDescent="0.25">
      <c r="B23" s="155" t="s">
        <v>62</v>
      </c>
      <c r="C23" s="156">
        <v>12</v>
      </c>
      <c r="D23" s="156">
        <v>18</v>
      </c>
      <c r="E23" s="156"/>
      <c r="F23" s="157">
        <f t="shared" si="0"/>
        <v>0</v>
      </c>
      <c r="G23" s="158"/>
      <c r="H23" s="159" t="str">
        <f t="shared" si="1"/>
        <v/>
      </c>
      <c r="I23" s="160" t="str">
        <f t="shared" si="2"/>
        <v/>
      </c>
      <c r="K23" s="161" t="s">
        <v>65</v>
      </c>
      <c r="L23" s="162"/>
      <c r="M23" s="137">
        <f>(((M22/2)*(M22/2))*3.1416)/144</f>
        <v>0</v>
      </c>
    </row>
    <row r="24" spans="2:13" x14ac:dyDescent="0.25">
      <c r="B24" s="155" t="s">
        <v>62</v>
      </c>
      <c r="C24" s="156">
        <v>12</v>
      </c>
      <c r="D24" s="156">
        <v>12</v>
      </c>
      <c r="E24" s="156"/>
      <c r="F24" s="157">
        <f t="shared" si="0"/>
        <v>0</v>
      </c>
      <c r="G24" s="158"/>
      <c r="H24" s="159" t="str">
        <f t="shared" si="1"/>
        <v/>
      </c>
      <c r="I24" s="160" t="str">
        <f t="shared" si="2"/>
        <v/>
      </c>
    </row>
    <row r="25" spans="2:13" x14ac:dyDescent="0.25">
      <c r="B25" s="155" t="s">
        <v>66</v>
      </c>
      <c r="C25" s="156">
        <v>12</v>
      </c>
      <c r="D25" s="156">
        <v>24</v>
      </c>
      <c r="E25" s="156"/>
      <c r="F25" s="157">
        <f t="shared" si="0"/>
        <v>0</v>
      </c>
      <c r="G25" s="158"/>
      <c r="H25" s="159" t="str">
        <f t="shared" si="1"/>
        <v/>
      </c>
      <c r="I25" s="160" t="str">
        <f t="shared" si="2"/>
        <v/>
      </c>
    </row>
    <row r="26" spans="2:13" x14ac:dyDescent="0.25">
      <c r="B26" s="155" t="s">
        <v>67</v>
      </c>
      <c r="C26" s="156"/>
      <c r="D26" s="156"/>
      <c r="E26" s="156"/>
      <c r="F26" s="157">
        <f t="shared" si="0"/>
        <v>0</v>
      </c>
      <c r="G26" s="158"/>
      <c r="H26" s="159" t="str">
        <f t="shared" si="1"/>
        <v/>
      </c>
      <c r="I26" s="160" t="str">
        <f t="shared" si="2"/>
        <v/>
      </c>
    </row>
    <row r="27" spans="2:13" x14ac:dyDescent="0.25">
      <c r="B27" s="155" t="s">
        <v>68</v>
      </c>
      <c r="C27" s="164" t="s">
        <v>69</v>
      </c>
      <c r="D27" s="165"/>
      <c r="E27" s="156"/>
      <c r="F27" s="157">
        <f>((((D27/2)*(D27/2))*3.1416)/144)*E27</f>
        <v>0</v>
      </c>
      <c r="G27" s="158"/>
      <c r="H27" s="159" t="str">
        <f t="shared" si="1"/>
        <v/>
      </c>
      <c r="I27" s="160" t="str">
        <f t="shared" si="2"/>
        <v/>
      </c>
    </row>
    <row r="28" spans="2:13" x14ac:dyDescent="0.25">
      <c r="B28" s="155" t="s">
        <v>68</v>
      </c>
      <c r="C28" s="164" t="s">
        <v>69</v>
      </c>
      <c r="D28" s="165"/>
      <c r="E28" s="156"/>
      <c r="F28" s="157">
        <f>((((D28/2)*(D28/2))*3.1416)/144)*E28</f>
        <v>0</v>
      </c>
      <c r="G28" s="158"/>
      <c r="H28" s="159" t="str">
        <f t="shared" si="1"/>
        <v/>
      </c>
      <c r="I28" s="160" t="str">
        <f t="shared" si="2"/>
        <v/>
      </c>
    </row>
    <row r="29" spans="2:13" x14ac:dyDescent="0.25">
      <c r="B29" s="155" t="s">
        <v>70</v>
      </c>
      <c r="C29" s="156"/>
      <c r="D29" s="156"/>
      <c r="E29" s="156"/>
      <c r="F29" s="157">
        <f t="shared" si="0"/>
        <v>0</v>
      </c>
      <c r="G29" s="158"/>
      <c r="H29" s="159" t="str">
        <f t="shared" si="1"/>
        <v/>
      </c>
      <c r="I29" s="160" t="str">
        <f t="shared" si="2"/>
        <v/>
      </c>
    </row>
    <row r="30" spans="2:13" x14ac:dyDescent="0.25">
      <c r="B30" s="155" t="s">
        <v>70</v>
      </c>
      <c r="C30" s="156"/>
      <c r="D30" s="156"/>
      <c r="E30" s="156"/>
      <c r="F30" s="157">
        <f t="shared" si="0"/>
        <v>0</v>
      </c>
      <c r="G30" s="158"/>
      <c r="H30" s="159" t="str">
        <f t="shared" si="1"/>
        <v/>
      </c>
      <c r="I30" s="160" t="str">
        <f t="shared" si="2"/>
        <v/>
      </c>
      <c r="K30" s="166"/>
    </row>
    <row r="31" spans="2:13" x14ac:dyDescent="0.25">
      <c r="B31" s="167"/>
      <c r="C31" s="168" t="s">
        <v>59</v>
      </c>
      <c r="D31" s="169"/>
      <c r="E31" s="169"/>
      <c r="F31" s="169"/>
      <c r="G31" s="169"/>
      <c r="H31" s="169"/>
      <c r="I31" s="170"/>
      <c r="K31" s="166"/>
    </row>
    <row r="32" spans="2:13" x14ac:dyDescent="0.25">
      <c r="B32" s="155" t="s">
        <v>71</v>
      </c>
      <c r="C32" s="156">
        <v>8</v>
      </c>
      <c r="D32" s="156">
        <v>16</v>
      </c>
      <c r="E32" s="156"/>
      <c r="F32" s="157">
        <f t="shared" si="0"/>
        <v>0</v>
      </c>
      <c r="G32" s="158"/>
      <c r="H32" s="159" t="str">
        <f t="shared" si="1"/>
        <v/>
      </c>
      <c r="I32" s="160" t="str">
        <f t="shared" ref="I32:I36" si="3">IF(E32&gt;=1,F32*(1-H32),"")</f>
        <v/>
      </c>
    </row>
    <row r="33" spans="2:9" x14ac:dyDescent="0.25">
      <c r="B33" s="155" t="s">
        <v>71</v>
      </c>
      <c r="C33" s="156">
        <v>4</v>
      </c>
      <c r="D33" s="156">
        <v>16</v>
      </c>
      <c r="E33" s="156"/>
      <c r="F33" s="157">
        <f t="shared" si="0"/>
        <v>0</v>
      </c>
      <c r="G33" s="158"/>
      <c r="H33" s="159" t="str">
        <f t="shared" si="1"/>
        <v/>
      </c>
      <c r="I33" s="160" t="str">
        <f t="shared" si="3"/>
        <v/>
      </c>
    </row>
    <row r="34" spans="2:9" x14ac:dyDescent="0.25">
      <c r="B34" s="155" t="s">
        <v>72</v>
      </c>
      <c r="C34" s="156"/>
      <c r="D34" s="156"/>
      <c r="E34" s="156"/>
      <c r="F34" s="157">
        <f t="shared" si="0"/>
        <v>0</v>
      </c>
      <c r="G34" s="158"/>
      <c r="H34" s="159" t="str">
        <f t="shared" si="1"/>
        <v/>
      </c>
      <c r="I34" s="160" t="str">
        <f t="shared" si="3"/>
        <v/>
      </c>
    </row>
    <row r="35" spans="2:9" x14ac:dyDescent="0.25">
      <c r="B35" s="155"/>
      <c r="C35" s="156"/>
      <c r="D35" s="156"/>
      <c r="E35" s="156"/>
      <c r="F35" s="157">
        <f t="shared" si="0"/>
        <v>0</v>
      </c>
      <c r="G35" s="158"/>
      <c r="H35" s="159" t="str">
        <f t="shared" si="1"/>
        <v/>
      </c>
      <c r="I35" s="160" t="str">
        <f t="shared" si="3"/>
        <v/>
      </c>
    </row>
    <row r="36" spans="2:9" x14ac:dyDescent="0.25">
      <c r="B36" s="155"/>
      <c r="C36" s="156"/>
      <c r="D36" s="156"/>
      <c r="E36" s="156"/>
      <c r="F36" s="157">
        <f t="shared" si="0"/>
        <v>0</v>
      </c>
      <c r="G36" s="158"/>
      <c r="H36" s="159" t="str">
        <f t="shared" si="1"/>
        <v/>
      </c>
      <c r="I36" s="160" t="str">
        <f t="shared" si="3"/>
        <v/>
      </c>
    </row>
    <row r="37" spans="2:9" x14ac:dyDescent="0.25">
      <c r="B37" s="149"/>
      <c r="C37" s="171"/>
      <c r="D37" s="172"/>
      <c r="E37" s="172"/>
      <c r="F37" s="172"/>
      <c r="G37" s="173"/>
      <c r="H37" s="174" t="s">
        <v>73</v>
      </c>
      <c r="I37" s="175">
        <f>SUM(I21:I36)</f>
        <v>0</v>
      </c>
    </row>
    <row r="40" spans="2:9" x14ac:dyDescent="0.25">
      <c r="C40" s="176" t="s">
        <v>11</v>
      </c>
      <c r="D40" s="177"/>
      <c r="E40" s="177"/>
      <c r="F40" s="177"/>
      <c r="G40" s="177"/>
      <c r="H40" s="177"/>
      <c r="I40" s="178"/>
    </row>
    <row r="41" spans="2:9" x14ac:dyDescent="0.25">
      <c r="C41" s="179" t="s">
        <v>74</v>
      </c>
      <c r="D41" s="177"/>
      <c r="E41" s="177"/>
      <c r="F41" s="177"/>
      <c r="G41" s="180"/>
      <c r="H41" s="177"/>
      <c r="I41" s="178"/>
    </row>
    <row r="42" spans="2:9" ht="45" x14ac:dyDescent="0.25">
      <c r="B42" s="149"/>
      <c r="C42" s="150" t="s">
        <v>1</v>
      </c>
      <c r="D42" s="150" t="s">
        <v>2</v>
      </c>
      <c r="E42" s="150" t="s">
        <v>10</v>
      </c>
      <c r="F42" s="150" t="s">
        <v>3</v>
      </c>
      <c r="G42" s="151" t="s">
        <v>4</v>
      </c>
      <c r="H42" s="151" t="s">
        <v>5</v>
      </c>
      <c r="I42" s="151" t="s">
        <v>6</v>
      </c>
    </row>
    <row r="43" spans="2:9" x14ac:dyDescent="0.25">
      <c r="B43" s="155" t="s">
        <v>62</v>
      </c>
      <c r="C43" s="156"/>
      <c r="D43" s="156"/>
      <c r="E43" s="156"/>
      <c r="F43" s="157">
        <f t="shared" ref="F43:F53" si="4">((C43*D43)/144)*E43</f>
        <v>0</v>
      </c>
      <c r="G43" s="158"/>
      <c r="H43" s="159" t="str">
        <f t="shared" ref="H43:H53" si="5">IF(G43="1/4 inch Mesh","0.25",IF(G43="1/16 inch Mesh","0.56",""))</f>
        <v/>
      </c>
      <c r="I43" s="160" t="str">
        <f t="shared" ref="I43:I47" si="6">IF(E43&gt;=1,F43*(1-H43),"")</f>
        <v/>
      </c>
    </row>
    <row r="44" spans="2:9" x14ac:dyDescent="0.25">
      <c r="B44" s="155" t="s">
        <v>62</v>
      </c>
      <c r="C44" s="156"/>
      <c r="D44" s="156"/>
      <c r="E44" s="156"/>
      <c r="F44" s="157">
        <f t="shared" si="4"/>
        <v>0</v>
      </c>
      <c r="G44" s="158"/>
      <c r="H44" s="159" t="str">
        <f t="shared" si="5"/>
        <v/>
      </c>
      <c r="I44" s="160" t="str">
        <f t="shared" si="6"/>
        <v/>
      </c>
    </row>
    <row r="45" spans="2:9" x14ac:dyDescent="0.25">
      <c r="B45" s="155" t="s">
        <v>62</v>
      </c>
      <c r="C45" s="156"/>
      <c r="D45" s="156"/>
      <c r="E45" s="156"/>
      <c r="F45" s="157">
        <f t="shared" si="4"/>
        <v>0</v>
      </c>
      <c r="G45" s="158"/>
      <c r="H45" s="159" t="str">
        <f t="shared" si="5"/>
        <v/>
      </c>
      <c r="I45" s="160" t="str">
        <f t="shared" si="6"/>
        <v/>
      </c>
    </row>
    <row r="46" spans="2:9" x14ac:dyDescent="0.25">
      <c r="B46" s="155"/>
      <c r="C46" s="156"/>
      <c r="D46" s="156"/>
      <c r="E46" s="156"/>
      <c r="F46" s="157">
        <f t="shared" si="4"/>
        <v>0</v>
      </c>
      <c r="G46" s="158"/>
      <c r="H46" s="159" t="str">
        <f t="shared" si="5"/>
        <v/>
      </c>
      <c r="I46" s="160" t="str">
        <f t="shared" si="6"/>
        <v/>
      </c>
    </row>
    <row r="47" spans="2:9" x14ac:dyDescent="0.25">
      <c r="C47" s="156"/>
      <c r="D47" s="156"/>
      <c r="E47" s="156"/>
      <c r="F47" s="157">
        <f t="shared" si="4"/>
        <v>0</v>
      </c>
      <c r="G47" s="158"/>
      <c r="H47" s="159" t="str">
        <f t="shared" si="5"/>
        <v/>
      </c>
      <c r="I47" s="160" t="str">
        <f t="shared" si="6"/>
        <v/>
      </c>
    </row>
    <row r="48" spans="2:9" x14ac:dyDescent="0.25">
      <c r="B48" s="167"/>
      <c r="C48" s="168" t="s">
        <v>59</v>
      </c>
      <c r="D48" s="169"/>
      <c r="E48" s="169"/>
      <c r="F48" s="169"/>
      <c r="G48" s="169"/>
      <c r="H48" s="169"/>
      <c r="I48" s="170"/>
    </row>
    <row r="49" spans="2:9" x14ac:dyDescent="0.25">
      <c r="B49" s="155" t="s">
        <v>71</v>
      </c>
      <c r="C49" s="156">
        <v>4</v>
      </c>
      <c r="D49" s="156">
        <v>8</v>
      </c>
      <c r="E49" s="156"/>
      <c r="F49" s="181">
        <f t="shared" si="4"/>
        <v>0</v>
      </c>
      <c r="G49" s="158"/>
      <c r="H49" s="159" t="str">
        <f t="shared" si="5"/>
        <v/>
      </c>
      <c r="I49" s="160" t="str">
        <f t="shared" ref="I49:I53" si="7">IF(E49&gt;=1,F49*(1-H49),"")</f>
        <v/>
      </c>
    </row>
    <row r="50" spans="2:9" x14ac:dyDescent="0.25">
      <c r="B50" s="155" t="s">
        <v>71</v>
      </c>
      <c r="C50" s="156">
        <v>8</v>
      </c>
      <c r="D50" s="156">
        <v>16</v>
      </c>
      <c r="E50" s="156"/>
      <c r="F50" s="181">
        <f t="shared" si="4"/>
        <v>0</v>
      </c>
      <c r="G50" s="158"/>
      <c r="H50" s="159" t="str">
        <f t="shared" si="5"/>
        <v/>
      </c>
      <c r="I50" s="160" t="str">
        <f t="shared" si="7"/>
        <v/>
      </c>
    </row>
    <row r="51" spans="2:9" x14ac:dyDescent="0.25">
      <c r="B51" s="155" t="s">
        <v>75</v>
      </c>
      <c r="C51" s="156">
        <v>4</v>
      </c>
      <c r="D51" s="156">
        <v>4</v>
      </c>
      <c r="E51" s="156"/>
      <c r="F51" s="181">
        <f t="shared" si="4"/>
        <v>0</v>
      </c>
      <c r="G51" s="158"/>
      <c r="H51" s="159" t="str">
        <f t="shared" si="5"/>
        <v/>
      </c>
      <c r="I51" s="160" t="str">
        <f t="shared" si="7"/>
        <v/>
      </c>
    </row>
    <row r="52" spans="2:9" x14ac:dyDescent="0.25">
      <c r="B52" s="155"/>
      <c r="C52" s="156"/>
      <c r="D52" s="156"/>
      <c r="E52" s="156"/>
      <c r="F52" s="181">
        <f t="shared" si="4"/>
        <v>0</v>
      </c>
      <c r="G52" s="158"/>
      <c r="H52" s="159" t="str">
        <f t="shared" si="5"/>
        <v/>
      </c>
      <c r="I52" s="160" t="str">
        <f t="shared" si="7"/>
        <v/>
      </c>
    </row>
    <row r="53" spans="2:9" x14ac:dyDescent="0.25">
      <c r="C53" s="156"/>
      <c r="D53" s="156"/>
      <c r="E53" s="156"/>
      <c r="F53" s="181">
        <f t="shared" si="4"/>
        <v>0</v>
      </c>
      <c r="G53" s="158"/>
      <c r="H53" s="159" t="str">
        <f t="shared" si="5"/>
        <v/>
      </c>
      <c r="I53" s="160" t="str">
        <f t="shared" si="7"/>
        <v/>
      </c>
    </row>
    <row r="54" spans="2:9" x14ac:dyDescent="0.25">
      <c r="B54" s="149"/>
      <c r="C54" s="171"/>
      <c r="D54" s="172"/>
      <c r="E54" s="172"/>
      <c r="F54" s="172"/>
      <c r="G54" s="182" t="s">
        <v>76</v>
      </c>
      <c r="H54" s="183"/>
      <c r="I54" s="184">
        <f>SUM(I43:I53)</f>
        <v>0</v>
      </c>
    </row>
  </sheetData>
  <sheetProtection sheet="1" objects="1" scenarios="1" selectLockedCells="1"/>
  <mergeCells count="17">
    <mergeCell ref="K23:L23"/>
    <mergeCell ref="C31:I31"/>
    <mergeCell ref="C48:I48"/>
    <mergeCell ref="G54:H54"/>
    <mergeCell ref="C15:D15"/>
    <mergeCell ref="E15:F15"/>
    <mergeCell ref="C18:I18"/>
    <mergeCell ref="C20:I20"/>
    <mergeCell ref="K21:M21"/>
    <mergeCell ref="K22:L22"/>
    <mergeCell ref="B3:I3"/>
    <mergeCell ref="G6:H6"/>
    <mergeCell ref="G7:H7"/>
    <mergeCell ref="C11:F11"/>
    <mergeCell ref="G11:H11"/>
    <mergeCell ref="C12:F14"/>
    <mergeCell ref="G12:H12"/>
  </mergeCells>
  <dataValidations count="2">
    <dataValidation type="list" allowBlank="1" showInputMessage="1" showErrorMessage="1" sqref="G32:G36 G49:G53 G43:G47 G21:G30" xr:uid="{6A9FEA06-83F2-4493-9687-4639D0E1A4B0}">
      <formula1>"1/4 inch Mesh, 1/16 inch Mesh"</formula1>
    </dataValidation>
    <dataValidation allowBlank="1" showErrorMessage="1" sqref="D29:D30 E32:E36 D49:E53 C36:D36 E21:E30 C43:C53 D43:E47 C27:C31" xr:uid="{878CCD1B-D871-4EE3-B99A-83867D5B2E5D}"/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2:H28"/>
  <sheetViews>
    <sheetView zoomScaleNormal="100" workbookViewId="0">
      <selection activeCell="L26" sqref="L26"/>
    </sheetView>
  </sheetViews>
  <sheetFormatPr defaultRowHeight="15" x14ac:dyDescent="0.25"/>
  <sheetData>
    <row r="22" spans="2:8" ht="15.75" thickBot="1" x14ac:dyDescent="0.3"/>
    <row r="23" spans="2:8" ht="19.5" thickBot="1" x14ac:dyDescent="0.35">
      <c r="B23" s="112" t="s">
        <v>23</v>
      </c>
      <c r="C23" s="113"/>
      <c r="D23" s="113"/>
      <c r="E23" s="113"/>
      <c r="F23" s="113"/>
      <c r="G23" s="113"/>
      <c r="H23" s="114"/>
    </row>
    <row r="24" spans="2:8" ht="14.45" customHeight="1" x14ac:dyDescent="0.25">
      <c r="B24" s="115" t="s">
        <v>24</v>
      </c>
      <c r="C24" s="116"/>
      <c r="D24" s="116"/>
      <c r="E24" s="116"/>
      <c r="F24" s="116"/>
      <c r="G24" s="116"/>
      <c r="H24" s="117"/>
    </row>
    <row r="25" spans="2:8" ht="14.45" customHeight="1" x14ac:dyDescent="0.25">
      <c r="B25" s="118"/>
      <c r="C25" s="119"/>
      <c r="D25" s="119"/>
      <c r="E25" s="119"/>
      <c r="F25" s="119"/>
      <c r="G25" s="119"/>
      <c r="H25" s="120"/>
    </row>
    <row r="26" spans="2:8" ht="14.45" customHeight="1" x14ac:dyDescent="0.25">
      <c r="B26" s="118"/>
      <c r="C26" s="119"/>
      <c r="D26" s="119"/>
      <c r="E26" s="119"/>
      <c r="F26" s="119"/>
      <c r="G26" s="119"/>
      <c r="H26" s="120"/>
    </row>
    <row r="27" spans="2:8" ht="14.45" customHeight="1" x14ac:dyDescent="0.25">
      <c r="B27" s="118"/>
      <c r="C27" s="119"/>
      <c r="D27" s="119"/>
      <c r="E27" s="119"/>
      <c r="F27" s="119"/>
      <c r="G27" s="119"/>
      <c r="H27" s="120"/>
    </row>
    <row r="28" spans="2:8" ht="15" customHeight="1" thickBot="1" x14ac:dyDescent="0.3">
      <c r="B28" s="121"/>
      <c r="C28" s="122"/>
      <c r="D28" s="122"/>
      <c r="E28" s="122"/>
      <c r="F28" s="122"/>
      <c r="G28" s="122"/>
      <c r="H28" s="123"/>
    </row>
  </sheetData>
  <sheetProtection algorithmName="SHA-512" hashValue="dy4wv+D+bSRzVySgvFrZHRPUIKrPpwwyHI/cGYOTqOqj5K72b6BxYN8oLlaq6V9BNGF5gSIuWAMeHYCbAS1VfQ==" saltValue="BS2hY0i/Ze8ohfnUsSgyGQ==" spinCount="100000" sheet="1" objects="1" scenarios="1"/>
  <mergeCells count="2">
    <mergeCell ref="B23:H23"/>
    <mergeCell ref="B24:H28"/>
  </mergeCells>
  <hyperlinks>
    <hyperlink ref="B24:H28" r:id="rId1" display="Attic Ventilation SWS " xr:uid="{00000000-0004-0000-0100-000000000000}"/>
  </hyperlinks>
  <pageMargins left="0.7" right="0.7" top="0.75" bottom="0.75" header="0.3" footer="0.3"/>
  <pageSetup orientation="portrait" horizontalDpi="30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9"/>
  <sheetViews>
    <sheetView zoomScaleNormal="100" workbookViewId="0">
      <selection activeCell="S23" sqref="S23"/>
    </sheetView>
  </sheetViews>
  <sheetFormatPr defaultRowHeight="15" x14ac:dyDescent="0.25"/>
  <sheetData>
    <row r="1" spans="1:12" ht="19.5" thickBot="1" x14ac:dyDescent="0.35">
      <c r="A1" s="124" t="s">
        <v>25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19" spans="18:18" ht="15.75" x14ac:dyDescent="0.25">
      <c r="R19" s="13" t="s">
        <v>40</v>
      </c>
    </row>
    <row r="39" spans="19:19" ht="15.75" x14ac:dyDescent="0.25">
      <c r="S39" s="13" t="s">
        <v>39</v>
      </c>
    </row>
  </sheetData>
  <sheetProtection algorithmName="SHA-512" hashValue="7sNwr7HOd/6PGeERuCoUj5WPvmTI/XAjgwNk05SdnPxZm0dV5qa6uiLKrbh8pTVDDEASuugdcmcv1/RIxvFFcg==" saltValue="BvdG3EVs4jUQ3PkMxDpUaQ==" spinCount="100000" sheet="1" objects="1" scenarios="1"/>
  <mergeCells count="1">
    <mergeCell ref="A1:L1"/>
  </mergeCells>
  <pageMargins left="0.25" right="0.25" top="0.75" bottom="0.75" header="0.3" footer="0.3"/>
  <pageSetup scale="64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workbookViewId="0">
      <selection activeCell="V24" sqref="V24"/>
    </sheetView>
  </sheetViews>
  <sheetFormatPr defaultRowHeight="15" x14ac:dyDescent="0.25"/>
  <cols>
    <col min="1" max="1" width="16.42578125" customWidth="1"/>
  </cols>
  <sheetData>
    <row r="1" spans="1:16" ht="19.5" thickBot="1" x14ac:dyDescent="0.35">
      <c r="A1" s="124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</row>
    <row r="20" spans="1:18" ht="15.75" thickBot="1" x14ac:dyDescent="0.3"/>
    <row r="21" spans="1:18" ht="19.5" thickBot="1" x14ac:dyDescent="0.35">
      <c r="A21" s="124" t="s">
        <v>26</v>
      </c>
      <c r="B21" s="125"/>
      <c r="C21" s="125"/>
      <c r="D21" s="125"/>
      <c r="E21" s="126"/>
      <c r="F21" s="124" t="s">
        <v>28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6"/>
    </row>
    <row r="42" spans="1:15" ht="15.75" thickBot="1" x14ac:dyDescent="0.3"/>
    <row r="43" spans="1:15" ht="19.5" thickBot="1" x14ac:dyDescent="0.35">
      <c r="A43" s="124" t="s">
        <v>30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6"/>
    </row>
    <row r="62" spans="1:25" ht="15.75" thickBot="1" x14ac:dyDescent="0.3"/>
    <row r="63" spans="1:25" ht="19.5" thickBot="1" x14ac:dyDescent="0.35">
      <c r="A63" s="124" t="s">
        <v>31</v>
      </c>
      <c r="B63" s="125"/>
      <c r="C63" s="125"/>
      <c r="D63" s="125"/>
      <c r="E63" s="125"/>
      <c r="F63" s="125"/>
      <c r="G63" s="125"/>
      <c r="H63" s="125"/>
      <c r="I63" s="125"/>
      <c r="J63" s="126"/>
      <c r="K63" s="124" t="s">
        <v>32</v>
      </c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6"/>
    </row>
    <row r="75" spans="1:6" ht="15.75" thickBot="1" x14ac:dyDescent="0.3"/>
    <row r="76" spans="1:6" ht="19.5" thickBot="1" x14ac:dyDescent="0.35">
      <c r="A76" s="124" t="s">
        <v>27</v>
      </c>
      <c r="B76" s="125"/>
      <c r="C76" s="125"/>
      <c r="D76" s="125"/>
      <c r="E76" s="125"/>
      <c r="F76" s="126"/>
    </row>
  </sheetData>
  <sheetProtection algorithmName="SHA-512" hashValue="nhFTI93z0UV/Sln5x3UgK6CU4X9OCieBnoyRG9JQwwWqMubP0bFCpDyoXVOK+8zTAGYhJoI5RslozqgK/xfVKA==" saltValue="UfeqpuwSIM5Xi71pSIbmDQ==" spinCount="100000" sheet="1" objects="1" scenarios="1"/>
  <customSheetViews>
    <customSheetView guid="{1E02069A-0675-40CD-8369-412718BE1A6D}">
      <selection activeCell="G38" sqref="G38"/>
      <pageMargins left="0.7" right="0.7" top="0.75" bottom="0.75" header="0.3" footer="0.3"/>
    </customSheetView>
  </customSheetViews>
  <mergeCells count="7">
    <mergeCell ref="A43:O43"/>
    <mergeCell ref="A63:J63"/>
    <mergeCell ref="A1:P1"/>
    <mergeCell ref="A21:E21"/>
    <mergeCell ref="A76:F76"/>
    <mergeCell ref="F21:R21"/>
    <mergeCell ref="K63:Y63"/>
  </mergeCells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Option 1 - Calc. </vt:lpstr>
      <vt:lpstr>Option 2- Calc. </vt:lpstr>
      <vt:lpstr>Code Requirements</vt:lpstr>
      <vt:lpstr>50-50 Determination</vt:lpstr>
      <vt:lpstr>Types of Venting</vt:lpstr>
      <vt:lpstr>'Option 1 - Calc. '!Print_Area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Attic Ventilation Calculator</dc:title>
  <dc:subject>Attic Ventilation</dc:subject>
  <dc:creator>TDHCA</dc:creator>
  <cp:keywords>Attic Ventilation</cp:keywords>
  <cp:lastModifiedBy>Evan Brown</cp:lastModifiedBy>
  <cp:lastPrinted>2023-03-30T23:40:04Z</cp:lastPrinted>
  <dcterms:created xsi:type="dcterms:W3CDTF">2018-02-20T16:55:45Z</dcterms:created>
  <dcterms:modified xsi:type="dcterms:W3CDTF">2026-04-22T16:39:12Z</dcterms:modified>
</cp:coreProperties>
</file>