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8515" windowHeight="14340" activeTab="0"/>
  </bookViews>
  <sheets>
    <sheet name="3_13_19" sheetId="1" r:id="rId1"/>
    <sheet name="2_15_19" sheetId="2" r:id="rId2"/>
    <sheet name="12_3_18" sheetId="3" r:id="rId3"/>
    <sheet name="11_29_18" sheetId="4" r:id="rId4"/>
    <sheet name="11_9_18" sheetId="5" r:id="rId5"/>
    <sheet name="11_1_18" sheetId="6" r:id="rId6"/>
    <sheet name="10_17_18" sheetId="7" r:id="rId7"/>
    <sheet name="10_4_18" sheetId="8" r:id="rId8"/>
    <sheet name="9_25_18" sheetId="9" r:id="rId9"/>
    <sheet name="8_31_18" sheetId="10" r:id="rId10"/>
    <sheet name="7_26_18" sheetId="11" r:id="rId11"/>
    <sheet name="7_5_18" sheetId="12" r:id="rId12"/>
    <sheet name="6_21_18" sheetId="13" r:id="rId13"/>
    <sheet name="5_30_18" sheetId="14" r:id="rId14"/>
    <sheet name="5_8_18" sheetId="15" r:id="rId15"/>
    <sheet name="4_13_18" sheetId="16" r:id="rId16"/>
    <sheet name="4_3_18" sheetId="17" r:id="rId17"/>
    <sheet name="1_22_18" sheetId="18" r:id="rId18"/>
  </sheets>
  <definedNames/>
  <calcPr fullCalcOnLoad="1"/>
</workbook>
</file>

<file path=xl/sharedStrings.xml><?xml version="1.0" encoding="utf-8"?>
<sst xmlns="http://schemas.openxmlformats.org/spreadsheetml/2006/main" count="3900" uniqueCount="185">
  <si>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</si>
  <si>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 xml:space="preserve">Applications sorted by date received within set-aside. </t>
  </si>
  <si>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</si>
  <si>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</si>
  <si>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</si>
  <si>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</si>
  <si>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</si>
  <si>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</si>
  <si>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</si>
  <si>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</si>
  <si>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</si>
  <si>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</si>
  <si>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</si>
  <si>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</si>
  <si>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Date Received ³</t>
  </si>
  <si>
    <t>Comments</t>
  </si>
  <si>
    <t>NC</t>
  </si>
  <si>
    <t>General</t>
  </si>
  <si>
    <t>Tarrant</t>
  </si>
  <si>
    <t>Total Amount Requested Under SH/SR Set Aside</t>
  </si>
  <si>
    <t>CHDO (HOME funds only)</t>
  </si>
  <si>
    <t>TDHCA#</t>
  </si>
  <si>
    <t>Elderly Limitation</t>
  </si>
  <si>
    <t>Total Amount Requested Under CHDO Set Aside</t>
  </si>
  <si>
    <t>Total Amount Awarded Under CHDO Set Aside</t>
  </si>
  <si>
    <t>Total Amount Remaining Under CHDO Set Aside</t>
  </si>
  <si>
    <t>NSP1 PI (available statewide)</t>
  </si>
  <si>
    <t>TCAP RF (available statewide)</t>
  </si>
  <si>
    <t>Lord Road Apartments</t>
  </si>
  <si>
    <t>San Antonio</t>
  </si>
  <si>
    <t>Bexar</t>
  </si>
  <si>
    <t>Arlington</t>
  </si>
  <si>
    <t>Secretariat Apartments</t>
  </si>
  <si>
    <t>Total Amount Requested Under General Set Aside: Development Sites in non-PJs</t>
  </si>
  <si>
    <t>Total Amount Requested Under General Set Aside: Development Sites in PJs</t>
  </si>
  <si>
    <t>Total Amount Requested Under General Set Aside: TOTAL</t>
  </si>
  <si>
    <t>Total Amount Awarded Under General Set Aside (HOME)</t>
  </si>
  <si>
    <t>Total Amount Awarded Under General Set Aside (TCAP RF)</t>
  </si>
  <si>
    <t>Total Amount Awarded Under General Set Aside (NSP1 PI)</t>
  </si>
  <si>
    <t>Total Amount Remaining Under General Set Aside (HOME)</t>
  </si>
  <si>
    <t>Total Amount Remaining Under General Set Aside (TCAP RF)</t>
  </si>
  <si>
    <t>Total Amount Remaining Under General Set Aside (NSP1 PI)</t>
  </si>
  <si>
    <t>1 = Housing Activity: New Construction=NC, Rehabilitation=R, ADR = Adaptive Reuse</t>
  </si>
  <si>
    <t>2= Layering of Other Department Funds: 9%=9% Competitive Tax Credits, 4%=4% Tax Credit Program</t>
  </si>
  <si>
    <t xml:space="preserve">3 =  Date Received: The date that the application, all required 3rd Party Reports, Application Fees (if applicable), and Certificate of Reservation (if applicable) were received. </t>
  </si>
  <si>
    <t>Supportive Housing/ Soft Repayment (SH/SR) (currently TCAP RF only)</t>
  </si>
  <si>
    <t>Total Amount Remaining Under SH/SR Set Aside</t>
  </si>
  <si>
    <t>Total Amount Awarded Under SH/SR Set Aside</t>
  </si>
  <si>
    <t>Total Set Aside Funding Level:</t>
  </si>
  <si>
    <t>Rio Lofts</t>
  </si>
  <si>
    <t>Received 2017 allocation of 9% HTC under application 17013</t>
  </si>
  <si>
    <t>Received 2017 allocation of 9% HTC under application 17012</t>
  </si>
  <si>
    <t xml:space="preserve">HOME (limited availability statewide) </t>
  </si>
  <si>
    <t>2018-1 Multifamily Direct Loan Program - Application Log - January 22, 2018</t>
  </si>
  <si>
    <t>Per 2018-1 Multifamily Direct Loan Notice of Funding Availability published in the Texas Register on 12/29/2017</t>
  </si>
  <si>
    <t>McKinney</t>
  </si>
  <si>
    <t>Collin</t>
  </si>
  <si>
    <t>Sphinx at Throckmorton Villas</t>
  </si>
  <si>
    <t>Arlinda Gardens Supportive Housing</t>
  </si>
  <si>
    <t>Bryan</t>
  </si>
  <si>
    <t>Brazos</t>
  </si>
  <si>
    <t>Supportive Housing</t>
  </si>
  <si>
    <t>2018-1 Multifamily Direct Loan Program - Application Log - April 3, 2018</t>
  </si>
  <si>
    <t>Evergreen at Garland Senior Community</t>
  </si>
  <si>
    <t>Garland</t>
  </si>
  <si>
    <t>Dallas</t>
  </si>
  <si>
    <t>Evergreen at Basswood Senior Community</t>
  </si>
  <si>
    <t>Clyde Ranch</t>
  </si>
  <si>
    <t>Clyde</t>
  </si>
  <si>
    <t>Callahan</t>
  </si>
  <si>
    <t>Farmhouse Row</t>
  </si>
  <si>
    <t>Slaton</t>
  </si>
  <si>
    <t>Lubbock</t>
  </si>
  <si>
    <t>Nacogdoches Lofts</t>
  </si>
  <si>
    <t>Alazan Lofts</t>
  </si>
  <si>
    <t>TCAP RF</t>
  </si>
  <si>
    <t>NHTF</t>
  </si>
  <si>
    <t>Piedmont Lofts</t>
  </si>
  <si>
    <t>Waters Park Studios</t>
  </si>
  <si>
    <t>Austin</t>
  </si>
  <si>
    <t>Travis</t>
  </si>
  <si>
    <t>Las Casitas de Azucar</t>
  </si>
  <si>
    <t>Santa Rosa</t>
  </si>
  <si>
    <t>Cameron</t>
  </si>
  <si>
    <t>Canyon Lake</t>
  </si>
  <si>
    <t>Comal</t>
  </si>
  <si>
    <t>Merritt Manor</t>
  </si>
  <si>
    <t>Manor</t>
  </si>
  <si>
    <t>The Residences at Canyon Lake</t>
  </si>
  <si>
    <t>Travis Flats</t>
  </si>
  <si>
    <t>Supportive Housing/ Soft Repayment (SH/SR)</t>
  </si>
  <si>
    <t>Per 2018-1 Multifamily Direct Loan Notice of Funding Availability published in the Texas Register on 12/29/2017 and First Amendment to NOFA</t>
  </si>
  <si>
    <t xml:space="preserve">Applications sorted by date received within each set-aside. </t>
  </si>
  <si>
    <t>NSP1 PI and TCAP RF Total</t>
  </si>
  <si>
    <t>Requested CHDO set-aside, which is unavailable for this application</t>
  </si>
  <si>
    <t>2018-1 Multifamily Direct Loan Program - Application Log - April 13, 2018</t>
  </si>
  <si>
    <t>Application withdrawn 4/11/18</t>
  </si>
  <si>
    <t>Application withdrawn 4/30/18</t>
  </si>
  <si>
    <t>Recommended for approval at 4/26/18 Board meeting</t>
  </si>
  <si>
    <t>2018-1 Multifamily Direct Loan Program - Application Log - May 8, 2018</t>
  </si>
  <si>
    <t>$2,975,000 Direct Loan award returned after 4/26/18 Board approval</t>
  </si>
  <si>
    <t>2018-1 Multifamily Direct Loan Program - Application Log - May 30, 2018</t>
  </si>
  <si>
    <r>
      <t xml:space="preserve">Per 2018-1 Multifamily Direct Loan Notice of Funding Availability published in the </t>
    </r>
    <r>
      <rPr>
        <b/>
        <i/>
        <sz val="10"/>
        <color indexed="8"/>
        <rFont val="Garamond"/>
        <family val="1"/>
      </rPr>
      <t>Texas Register</t>
    </r>
    <r>
      <rPr>
        <b/>
        <sz val="10"/>
        <color indexed="8"/>
        <rFont val="Garamond"/>
        <family val="1"/>
      </rPr>
      <t xml:space="preserve"> on 12/29/2017 and First Amendment to NOFA published in the </t>
    </r>
    <r>
      <rPr>
        <b/>
        <i/>
        <sz val="10"/>
        <color indexed="8"/>
        <rFont val="Garamond"/>
        <family val="1"/>
      </rPr>
      <t>Texas Register</t>
    </r>
    <r>
      <rPr>
        <b/>
        <sz val="10"/>
        <color indexed="8"/>
        <rFont val="Garamond"/>
        <family val="1"/>
      </rPr>
      <t xml:space="preserve"> on 4/6/2018</t>
    </r>
  </si>
  <si>
    <t>2018-1 Multifamily Direct Loan Program - Application Log - July 5, 2018</t>
  </si>
  <si>
    <r>
      <t xml:space="preserve">Per 2018-1 Multifamily Direct Loan Notice of Funding Availability published in the </t>
    </r>
    <r>
      <rPr>
        <b/>
        <i/>
        <sz val="10"/>
        <color indexed="8"/>
        <rFont val="Garamond"/>
        <family val="1"/>
      </rPr>
      <t>Texas Register</t>
    </r>
    <r>
      <rPr>
        <b/>
        <sz val="10"/>
        <color indexed="8"/>
        <rFont val="Garamond"/>
        <family val="1"/>
      </rPr>
      <t xml:space="preserve"> on 12/29/2017, First Amendment to NOFA published in the </t>
    </r>
    <r>
      <rPr>
        <b/>
        <i/>
        <sz val="10"/>
        <color indexed="8"/>
        <rFont val="Garamond"/>
        <family val="1"/>
      </rPr>
      <t>Texas Register</t>
    </r>
    <r>
      <rPr>
        <b/>
        <sz val="10"/>
        <color indexed="8"/>
        <rFont val="Garamond"/>
        <family val="1"/>
      </rPr>
      <t xml:space="preserve"> on 4/6/2018, and Second Amendment to the NOFA to be published in the </t>
    </r>
    <r>
      <rPr>
        <b/>
        <i/>
        <sz val="10"/>
        <color indexed="8"/>
        <rFont val="Garamond"/>
        <family val="1"/>
      </rPr>
      <t>Texas Register</t>
    </r>
    <r>
      <rPr>
        <b/>
        <sz val="10"/>
        <color indexed="8"/>
        <rFont val="Garamond"/>
        <family val="1"/>
      </rPr>
      <t xml:space="preserve"> on 7/27/18</t>
    </r>
  </si>
  <si>
    <t>Application terminated</t>
  </si>
  <si>
    <t>2018-1 Multifamily Direct Loan Program - Application Log - July 26, 2018</t>
  </si>
  <si>
    <t>Recommended for award at 7/26 Board meeting</t>
  </si>
  <si>
    <r>
      <t xml:space="preserve">Per 2018-1 Multifamily Direct Loan Notice of Funding Availability published in the </t>
    </r>
    <r>
      <rPr>
        <b/>
        <i/>
        <sz val="10"/>
        <color indexed="8"/>
        <rFont val="Garamond"/>
        <family val="1"/>
      </rPr>
      <t>Texas Register</t>
    </r>
    <r>
      <rPr>
        <b/>
        <sz val="10"/>
        <color indexed="8"/>
        <rFont val="Garamond"/>
        <family val="1"/>
      </rPr>
      <t xml:space="preserve"> on 12/29/2017, First Amendment to NOFA published in the </t>
    </r>
    <r>
      <rPr>
        <b/>
        <i/>
        <sz val="10"/>
        <color indexed="8"/>
        <rFont val="Garamond"/>
        <family val="1"/>
      </rPr>
      <t>Texas Register</t>
    </r>
    <r>
      <rPr>
        <b/>
        <sz val="10"/>
        <color indexed="8"/>
        <rFont val="Garamond"/>
        <family val="1"/>
      </rPr>
      <t xml:space="preserve"> on 4/6/2018, and Second Amendment to the NOFA published in the </t>
    </r>
    <r>
      <rPr>
        <b/>
        <i/>
        <sz val="10"/>
        <color indexed="8"/>
        <rFont val="Garamond"/>
        <family val="1"/>
      </rPr>
      <t>Texas Register</t>
    </r>
    <r>
      <rPr>
        <b/>
        <sz val="10"/>
        <color indexed="8"/>
        <rFont val="Garamond"/>
        <family val="1"/>
      </rPr>
      <t xml:space="preserve"> on 7/27/18</t>
    </r>
  </si>
  <si>
    <t>Application withdrawn 7/26/18</t>
  </si>
  <si>
    <t>Requesting additional $1,000,000 in DL funds as result of Amended NOFA</t>
  </si>
  <si>
    <t>Application withdrawn 8/7/18</t>
  </si>
  <si>
    <t>Eastern Oaks Apartments</t>
  </si>
  <si>
    <t>R</t>
  </si>
  <si>
    <t>Cannon Courts</t>
  </si>
  <si>
    <t>Bangs</t>
  </si>
  <si>
    <t>Brown</t>
  </si>
  <si>
    <t>Previously awarded 9% HTC on 7/26/18</t>
  </si>
  <si>
    <t>2018-1 Multifamily Direct Loan Program - Application Log - August 31, 2018</t>
  </si>
  <si>
    <t>Sphinx at Sierra Vista Senior Villas</t>
  </si>
  <si>
    <t>Fort Worth</t>
  </si>
  <si>
    <t>Pampa</t>
  </si>
  <si>
    <t>Gray</t>
  </si>
  <si>
    <t>Harvest Park Apartments</t>
  </si>
  <si>
    <t>Hill Court Villas</t>
  </si>
  <si>
    <t>Granbury</t>
  </si>
  <si>
    <t>Hood</t>
  </si>
  <si>
    <t>Brooks Haven Supportive Housing</t>
  </si>
  <si>
    <t>Rockdale</t>
  </si>
  <si>
    <t>Milam</t>
  </si>
  <si>
    <t>Previously awarded 4% HTC on 3/22/18</t>
  </si>
  <si>
    <t>Grim Hotel Apartments</t>
  </si>
  <si>
    <t>Texarkana</t>
  </si>
  <si>
    <t>Bowie</t>
  </si>
  <si>
    <t>ADR</t>
  </si>
  <si>
    <t>Recommended for award at 7/26/18 Board meeting</t>
  </si>
  <si>
    <t>2018-1 Multifamily Direct Loan Program - Application Log - September 25, 2018</t>
  </si>
  <si>
    <t>Bulverde</t>
  </si>
  <si>
    <t>Highlander Senior Village</t>
  </si>
  <si>
    <t>2018-1 Multifamily Direct Loan Program - Application Log - October 4, 2018</t>
  </si>
  <si>
    <t>Requesting additional $1,110,000 in DL funds</t>
  </si>
  <si>
    <t>Requesting additional $1,740,000 in DL funds</t>
  </si>
  <si>
    <t>2018-1 Multifamily Direct Loan Program - Application Log - October 17, 2018</t>
  </si>
  <si>
    <t>Application withdrawn 10/12/18</t>
  </si>
  <si>
    <t>Application suspended 10/9/18</t>
  </si>
  <si>
    <t>Recommended for award at 10/11/18 Board meeting</t>
  </si>
  <si>
    <t>RBJ Phase I</t>
  </si>
  <si>
    <t>Mistletoe Station</t>
  </si>
  <si>
    <t>Previously awarded 9% HTC on 7/27/17</t>
  </si>
  <si>
    <t>To be recommended for award at 11/8/18 Board meeting</t>
  </si>
  <si>
    <t>2018-1 Multifamily Direct Loan Program - Application Log - November 1, 2018</t>
  </si>
  <si>
    <t>Llano</t>
  </si>
  <si>
    <t>Legend Oaks</t>
  </si>
  <si>
    <t>Recommended for award at 11/8/18 Board meeting</t>
  </si>
  <si>
    <r>
      <t xml:space="preserve">Per 2018-1 Multifamily Direct Loan Notice of Funding Availability published in the </t>
    </r>
    <r>
      <rPr>
        <b/>
        <i/>
        <sz val="10"/>
        <color indexed="8"/>
        <rFont val="Garamond"/>
        <family val="1"/>
      </rPr>
      <t>Texas Register</t>
    </r>
    <r>
      <rPr>
        <b/>
        <sz val="10"/>
        <color indexed="8"/>
        <rFont val="Garamond"/>
        <family val="1"/>
      </rPr>
      <t xml:space="preserve"> on 12/29/2017, 1st Amendment to NOFA published in the </t>
    </r>
    <r>
      <rPr>
        <b/>
        <i/>
        <sz val="10"/>
        <color indexed="8"/>
        <rFont val="Garamond"/>
        <family val="1"/>
      </rPr>
      <t>Texas Register</t>
    </r>
    <r>
      <rPr>
        <b/>
        <sz val="10"/>
        <color indexed="8"/>
        <rFont val="Garamond"/>
        <family val="1"/>
      </rPr>
      <t xml:space="preserve"> on 4/6/2018, 2nd Amendment to NOFA published in the </t>
    </r>
    <r>
      <rPr>
        <b/>
        <i/>
        <sz val="10"/>
        <color indexed="8"/>
        <rFont val="Garamond"/>
        <family val="1"/>
      </rPr>
      <t>Texas Register</t>
    </r>
    <r>
      <rPr>
        <b/>
        <sz val="10"/>
        <color indexed="8"/>
        <rFont val="Garamond"/>
        <family val="1"/>
      </rPr>
      <t xml:space="preserve"> on 7/27/18, and 3rd Amendment to NOFA</t>
    </r>
  </si>
  <si>
    <t>2018-1 Multifamily Direct Loan Program - Application Log - November 9, 2018</t>
  </si>
  <si>
    <t>Golden Trails</t>
  </si>
  <si>
    <t>West</t>
  </si>
  <si>
    <t>McLennan</t>
  </si>
  <si>
    <t xml:space="preserve">Previously awarded 9% HTC and HOME funds on 7/27/17 </t>
  </si>
  <si>
    <t>To be recommended for award at 12/6 Board meeting</t>
  </si>
  <si>
    <t>New Hope Housing Dale Carnegie</t>
  </si>
  <si>
    <t>Houston</t>
  </si>
  <si>
    <t>Harris</t>
  </si>
  <si>
    <t>2018-1 Multifamily Direct Loan Program - Application Log - November 29, 2018</t>
  </si>
  <si>
    <t>Previously awarded 9% HTC and HOME funds on 7/26/18</t>
  </si>
  <si>
    <t>2018-1 Multifamily Direct Loan Program - Application Log - December 3, 2018</t>
  </si>
  <si>
    <t>El Sereno Apartments</t>
  </si>
  <si>
    <t>Cibolo</t>
  </si>
  <si>
    <t>Guadalupe</t>
  </si>
  <si>
    <t>Previously awarded 9% HTC under app 16128 on 7/28/16</t>
  </si>
  <si>
    <t>Recommended for award at 12/6 Board meeting</t>
  </si>
  <si>
    <t>2018-1 Multifamily Direct Loan Program - Application Log - February 15, 2019</t>
  </si>
  <si>
    <t>To be recommended for award at 2/21/19 Board meeting</t>
  </si>
  <si>
    <t>Total Amount Remaining Under SH/SR Set Aside (NHTF)</t>
  </si>
  <si>
    <t>Total Amount Remaining Under SH/SR Set Aside (TCAP RF)</t>
  </si>
  <si>
    <t>2018-1 Multifamily Direct Loan Program - Application Log - March 13, 2019</t>
  </si>
  <si>
    <t>Recommended for NHTF award at 7/26/18 Board meeting</t>
  </si>
  <si>
    <t>Recommended for NHTF award at 10/11/18 Board meeting</t>
  </si>
  <si>
    <t>Recommended for NHTF award at 2/21/19 Board meeting</t>
  </si>
  <si>
    <t>To be recommended for TCAP RF award at 3/21/19 Board meeting</t>
  </si>
  <si>
    <t>Recommended for HOME award at 7/26/18 Board meeting</t>
  </si>
  <si>
    <t>Recommended for HOME award at 11/8/18 Board meeting</t>
  </si>
  <si>
    <t>Application withdrawn</t>
  </si>
  <si>
    <t>Recommended for HOME award at 12/6 Board meeting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</si>
</sst>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s>
  <fonts count="72">
    <font>
      <sz val="11"/>
      <color theme="1"/>
      <name val="Calibri"/>
      <family val="2"/>
    </font>
    <font>
      <sz val="11"/>
      <color indexed="8"/>
      <name val="Calibri"/>
      <family val="2"/>
    </font>
    <font>
      <sz val="10"/>
      <color indexed="8"/>
      <name val="Arial"/>
      <family val="2"/>
    </font>
    <font>
      <b/>
      <sz val="12"/>
      <color indexed="8"/>
      <name val="Calibri"/>
      <family val="2"/>
    </font>
    <font>
      <sz val="10"/>
      <color indexed="8"/>
      <name val="Calibri"/>
      <family val="2"/>
    </font>
    <font>
      <b/>
      <sz val="11"/>
      <color indexed="8"/>
      <name val="Calibri"/>
      <family val="2"/>
    </font>
    <font>
      <b/>
      <sz val="10"/>
      <color indexed="8"/>
      <name val="Garamond"/>
      <family val="1"/>
    </font>
    <font>
      <b/>
      <sz val="12"/>
      <color indexed="8"/>
      <name val="Garamond"/>
      <family val="1"/>
    </font>
    <font>
      <sz val="10"/>
      <color indexed="8"/>
      <name val="Garamond"/>
      <family val="1"/>
    </font>
    <font>
      <b/>
      <sz val="11"/>
      <color indexed="8"/>
      <name val="Garamond"/>
      <family val="1"/>
    </font>
    <font>
      <b/>
      <i/>
      <sz val="10"/>
      <color indexed="8"/>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i/>
      <sz val="9"/>
      <color indexed="8"/>
      <name val="Calibri"/>
      <family val="2"/>
    </font>
    <font>
      <sz val="12"/>
      <color indexed="8"/>
      <name val="Calibri"/>
      <family val="2"/>
    </font>
    <font>
      <b/>
      <sz val="10"/>
      <color indexed="8"/>
      <name val="Calibri"/>
      <family val="2"/>
    </font>
    <font>
      <sz val="16"/>
      <color indexed="8"/>
      <name val="Calibri"/>
      <family val="2"/>
    </font>
    <font>
      <sz val="8"/>
      <color indexed="8"/>
      <name val="Calibri"/>
      <family val="2"/>
    </font>
    <font>
      <sz val="11"/>
      <color indexed="8"/>
      <name val="Garamond"/>
      <family val="1"/>
    </font>
    <font>
      <i/>
      <sz val="9"/>
      <color indexed="8"/>
      <name val="Garamond"/>
      <family val="1"/>
    </font>
    <font>
      <sz val="9"/>
      <color indexed="8"/>
      <name val="Garamond"/>
      <family val="1"/>
    </font>
    <font>
      <sz val="12"/>
      <color indexed="8"/>
      <name val="Garamond"/>
      <family val="1"/>
    </font>
    <font>
      <sz val="11"/>
      <color indexed="10"/>
      <name val="Garamond"/>
      <family val="1"/>
    </font>
    <font>
      <sz val="8"/>
      <color indexed="8"/>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i/>
      <sz val="9"/>
      <color theme="1"/>
      <name val="Calibri"/>
      <family val="2"/>
    </font>
    <font>
      <sz val="12"/>
      <color theme="1"/>
      <name val="Calibri"/>
      <family val="2"/>
    </font>
    <font>
      <b/>
      <sz val="10"/>
      <color theme="1"/>
      <name val="Calibri"/>
      <family val="2"/>
    </font>
    <font>
      <sz val="16"/>
      <color theme="1"/>
      <name val="Calibri"/>
      <family val="2"/>
    </font>
    <font>
      <b/>
      <sz val="12"/>
      <color theme="1"/>
      <name val="Calibri"/>
      <family val="2"/>
    </font>
    <font>
      <sz val="8"/>
      <color theme="1"/>
      <name val="Calibri"/>
      <family val="2"/>
    </font>
    <font>
      <sz val="11"/>
      <color theme="1"/>
      <name val="Garamond"/>
      <family val="1"/>
    </font>
    <font>
      <i/>
      <sz val="9"/>
      <color theme="1"/>
      <name val="Garamond"/>
      <family val="1"/>
    </font>
    <font>
      <sz val="9"/>
      <color theme="1"/>
      <name val="Garamond"/>
      <family val="1"/>
    </font>
    <font>
      <sz val="12"/>
      <color theme="1"/>
      <name val="Garamond"/>
      <family val="1"/>
    </font>
    <font>
      <b/>
      <sz val="11"/>
      <color theme="1"/>
      <name val="Garamond"/>
      <family val="1"/>
    </font>
    <font>
      <sz val="11"/>
      <color rgb="FFFF0000"/>
      <name val="Garamond"/>
      <family val="1"/>
    </font>
    <font>
      <b/>
      <sz val="10"/>
      <color theme="1"/>
      <name val="Garamond"/>
      <family val="1"/>
    </font>
    <font>
      <b/>
      <sz val="12"/>
      <color theme="1"/>
      <name val="Garamond"/>
      <family val="1"/>
    </font>
    <font>
      <sz val="8"/>
      <color theme="1"/>
      <name val="Garamond"/>
      <family val="1"/>
    </font>
    <font>
      <sz val="10"/>
      <color theme="1"/>
      <name val="Garamond"/>
      <family val="1"/>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medium"/>
      <bottom style="thin"/>
    </border>
    <border>
      <left/>
      <right/>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top style="medium"/>
      <bottom style="medium"/>
    </border>
    <border>
      <left/>
      <right style="thin"/>
      <top style="medium"/>
      <bottom style="medium"/>
    </border>
    <border>
      <left style="thin"/>
      <right/>
      <top style="thin"/>
      <bottom>
        <color indexed="63"/>
      </bottom>
    </border>
    <border>
      <left/>
      <right/>
      <top style="thin"/>
      <bottom/>
    </border>
    <border>
      <left/>
      <right style="thin"/>
      <top style="thin"/>
      <bottom>
        <color indexed="63"/>
      </bottom>
    </border>
    <border>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left style="thin"/>
      <right style="thin"/>
      <top style="medium"/>
      <bottom>
        <color indexed="63"/>
      </bottom>
    </border>
    <border>
      <left style="thin"/>
      <right/>
      <top style="medium"/>
      <bottom>
        <color indexed="63"/>
      </bottom>
    </border>
    <border>
      <left/>
      <right/>
      <top style="medium"/>
      <bottom>
        <color indexed="63"/>
      </bottom>
    </border>
    <border>
      <left/>
      <right style="thin"/>
      <top style="medium"/>
      <bottom>
        <color indexed="63"/>
      </bottom>
    </border>
    <border>
      <left style="thin"/>
      <right/>
      <top>
        <color indexed="63"/>
      </top>
      <bottom style="thin"/>
    </border>
    <border>
      <left style="thin"/>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3">
    <xf numFmtId="0" fontId="0" fillId="0" borderId="0" xfId="0" applyFont="1" applyAlignment="1">
      <alignment/>
    </xf>
    <xf numFmtId="0" fontId="54" fillId="33" borderId="0" xfId="0" applyFont="1" applyFill="1" applyBorder="1" applyAlignment="1">
      <alignment horizontal="left" vertical="center" wrapText="1"/>
    </xf>
    <xf numFmtId="0" fontId="55" fillId="33" borderId="0" xfId="0" applyFont="1" applyFill="1" applyBorder="1" applyAlignment="1">
      <alignment horizontal="left" vertical="center" wrapText="1"/>
    </xf>
    <xf numFmtId="0" fontId="0" fillId="0" borderId="0" xfId="0" applyAlignment="1">
      <alignment horizontal="left" vertical="center" wrapText="1"/>
    </xf>
    <xf numFmtId="164" fontId="0" fillId="0" borderId="0" xfId="0" applyNumberFormat="1" applyFill="1" applyBorder="1" applyAlignment="1">
      <alignment/>
    </xf>
    <xf numFmtId="0" fontId="56" fillId="0" borderId="0" xfId="0" applyFont="1" applyBorder="1" applyAlignment="1">
      <alignment horizontal="left"/>
    </xf>
    <xf numFmtId="0" fontId="0" fillId="0" borderId="0" xfId="0" applyAlignment="1">
      <alignment wrapText="1"/>
    </xf>
    <xf numFmtId="0" fontId="4" fillId="34" borderId="10" xfId="55" applyFont="1" applyFill="1" applyBorder="1" applyAlignment="1">
      <alignment horizontal="center" wrapText="1"/>
      <protection/>
    </xf>
    <xf numFmtId="0" fontId="0" fillId="0" borderId="10" xfId="0" applyFill="1" applyBorder="1" applyAlignment="1">
      <alignment horizontal="center"/>
    </xf>
    <xf numFmtId="0" fontId="0" fillId="0" borderId="10" xfId="0" applyFill="1" applyBorder="1" applyAlignment="1">
      <alignment/>
    </xf>
    <xf numFmtId="165" fontId="0" fillId="0" borderId="10" xfId="44" applyNumberFormat="1" applyFont="1" applyFill="1" applyBorder="1" applyAlignment="1">
      <alignment/>
    </xf>
    <xf numFmtId="0" fontId="0" fillId="0" borderId="10" xfId="44" applyNumberFormat="1" applyFont="1" applyFill="1" applyBorder="1" applyAlignment="1">
      <alignment/>
    </xf>
    <xf numFmtId="0" fontId="0" fillId="0" borderId="10" xfId="0" applyFill="1" applyBorder="1" applyAlignment="1">
      <alignment/>
    </xf>
    <xf numFmtId="9" fontId="0" fillId="0" borderId="10" xfId="0" applyNumberFormat="1" applyFont="1" applyFill="1" applyBorder="1" applyAlignment="1">
      <alignment/>
    </xf>
    <xf numFmtId="14" fontId="0" fillId="0" borderId="10" xfId="0" applyNumberFormat="1" applyFill="1" applyBorder="1" applyAlignment="1">
      <alignment/>
    </xf>
    <xf numFmtId="165" fontId="52" fillId="33" borderId="11" xfId="44" applyNumberFormat="1" applyFont="1" applyFill="1" applyBorder="1" applyAlignment="1">
      <alignment vertical="top" wrapText="1"/>
    </xf>
    <xf numFmtId="0" fontId="52" fillId="0" borderId="11" xfId="0" applyFont="1" applyFill="1" applyBorder="1" applyAlignment="1">
      <alignment horizontal="center" vertical="top" wrapText="1"/>
    </xf>
    <xf numFmtId="0" fontId="52" fillId="0" borderId="11" xfId="0" applyFont="1" applyFill="1" applyBorder="1" applyAlignment="1">
      <alignment horizontal="right" vertical="top" wrapText="1"/>
    </xf>
    <xf numFmtId="0" fontId="52" fillId="0" borderId="11" xfId="0" applyFont="1" applyFill="1" applyBorder="1" applyAlignment="1">
      <alignment wrapText="1"/>
    </xf>
    <xf numFmtId="165" fontId="52" fillId="33" borderId="12" xfId="44" applyNumberFormat="1" applyFont="1" applyFill="1" applyBorder="1" applyAlignment="1">
      <alignment vertical="top" wrapText="1"/>
    </xf>
    <xf numFmtId="0" fontId="0" fillId="0" borderId="0" xfId="0" applyBorder="1" applyAlignment="1">
      <alignment/>
    </xf>
    <xf numFmtId="0" fontId="0" fillId="0" borderId="0" xfId="0" applyBorder="1" applyAlignment="1">
      <alignment horizontal="center"/>
    </xf>
    <xf numFmtId="165" fontId="0" fillId="0" borderId="0" xfId="44" applyNumberFormat="1" applyFont="1" applyBorder="1" applyAlignment="1">
      <alignment/>
    </xf>
    <xf numFmtId="0" fontId="0" fillId="0" borderId="10" xfId="0" applyBorder="1" applyAlignment="1">
      <alignment horizontal="center"/>
    </xf>
    <xf numFmtId="42" fontId="0" fillId="0" borderId="10" xfId="0" applyNumberFormat="1" applyBorder="1" applyAlignment="1">
      <alignment horizontal="center"/>
    </xf>
    <xf numFmtId="0" fontId="0" fillId="0" borderId="10" xfId="0" applyBorder="1" applyAlignment="1">
      <alignment horizontal="right"/>
    </xf>
    <xf numFmtId="9" fontId="0" fillId="0" borderId="10" xfId="0" applyNumberFormat="1" applyBorder="1" applyAlignment="1">
      <alignment horizontal="center"/>
    </xf>
    <xf numFmtId="14" fontId="0" fillId="0" borderId="10" xfId="0" applyNumberFormat="1" applyBorder="1" applyAlignment="1">
      <alignment horizontal="center"/>
    </xf>
    <xf numFmtId="165" fontId="0" fillId="0" borderId="10" xfId="0" applyNumberFormat="1" applyFill="1" applyBorder="1" applyAlignment="1">
      <alignment horizontal="center"/>
    </xf>
    <xf numFmtId="0" fontId="0" fillId="0" borderId="10" xfId="0" applyFill="1" applyBorder="1" applyAlignment="1">
      <alignment horizontal="right"/>
    </xf>
    <xf numFmtId="9" fontId="0" fillId="0" borderId="10" xfId="0" applyNumberFormat="1" applyFill="1" applyBorder="1" applyAlignment="1">
      <alignment horizontal="center"/>
    </xf>
    <xf numFmtId="165" fontId="52" fillId="0" borderId="11" xfId="44" applyNumberFormat="1" applyFont="1" applyFill="1" applyBorder="1" applyAlignment="1">
      <alignment/>
    </xf>
    <xf numFmtId="0" fontId="52" fillId="33" borderId="11" xfId="0" applyFont="1" applyFill="1" applyBorder="1" applyAlignment="1">
      <alignment horizontal="center" wrapText="1"/>
    </xf>
    <xf numFmtId="0" fontId="5" fillId="0" borderId="11" xfId="55" applyFont="1" applyFill="1" applyBorder="1" applyAlignment="1">
      <alignment horizontal="right" wrapText="1"/>
      <protection/>
    </xf>
    <xf numFmtId="0" fontId="52" fillId="0" borderId="0" xfId="0" applyFont="1" applyFill="1" applyBorder="1" applyAlignment="1">
      <alignment horizontal="center"/>
    </xf>
    <xf numFmtId="0" fontId="52" fillId="0" borderId="0" xfId="0" applyFont="1" applyBorder="1" applyAlignment="1">
      <alignment horizontal="center"/>
    </xf>
    <xf numFmtId="165" fontId="52" fillId="0" borderId="0" xfId="44" applyNumberFormat="1" applyFont="1" applyFill="1" applyBorder="1" applyAlignment="1">
      <alignment/>
    </xf>
    <xf numFmtId="0" fontId="57" fillId="33" borderId="0" xfId="0" applyFont="1" applyFill="1" applyBorder="1" applyAlignment="1">
      <alignment wrapText="1"/>
    </xf>
    <xf numFmtId="9" fontId="0" fillId="0" borderId="0" xfId="0" applyNumberFormat="1" applyFill="1" applyBorder="1" applyAlignment="1">
      <alignment/>
    </xf>
    <xf numFmtId="14"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164" fontId="0" fillId="35" borderId="0" xfId="0" applyNumberFormat="1" applyFill="1" applyBorder="1" applyAlignment="1">
      <alignment/>
    </xf>
    <xf numFmtId="164" fontId="0" fillId="35" borderId="13" xfId="0" applyNumberFormat="1" applyFill="1" applyBorder="1" applyAlignment="1">
      <alignment/>
    </xf>
    <xf numFmtId="0" fontId="58" fillId="0" borderId="13" xfId="0" applyFont="1" applyBorder="1" applyAlignment="1">
      <alignment horizontal="center" vertical="center"/>
    </xf>
    <xf numFmtId="6" fontId="59" fillId="0" borderId="13" xfId="0" applyNumberFormat="1" applyFont="1" applyBorder="1" applyAlignment="1">
      <alignment/>
    </xf>
    <xf numFmtId="0" fontId="0" fillId="35" borderId="10" xfId="0" applyFill="1" applyBorder="1" applyAlignment="1">
      <alignment horizontal="center"/>
    </xf>
    <xf numFmtId="14" fontId="0" fillId="0" borderId="10" xfId="0" applyNumberFormat="1" applyFill="1" applyBorder="1" applyAlignment="1">
      <alignment horizontal="center"/>
    </xf>
    <xf numFmtId="165" fontId="0" fillId="0" borderId="12" xfId="0" applyNumberFormat="1" applyBorder="1" applyAlignment="1">
      <alignment horizontal="center"/>
    </xf>
    <xf numFmtId="0" fontId="52" fillId="33" borderId="12" xfId="0" applyFont="1" applyFill="1" applyBorder="1" applyAlignment="1">
      <alignment horizontal="center" wrapText="1"/>
    </xf>
    <xf numFmtId="3" fontId="0" fillId="0" borderId="12" xfId="0" applyNumberFormat="1" applyBorder="1" applyAlignment="1">
      <alignment horizontal="right"/>
    </xf>
    <xf numFmtId="0" fontId="52" fillId="33" borderId="10" xfId="0" applyFont="1" applyFill="1" applyBorder="1" applyAlignment="1">
      <alignment horizontal="center" wrapText="1"/>
    </xf>
    <xf numFmtId="3" fontId="0" fillId="0" borderId="10" xfId="0" applyNumberFormat="1" applyFill="1" applyBorder="1" applyAlignment="1">
      <alignment horizontal="right"/>
    </xf>
    <xf numFmtId="165" fontId="59" fillId="0" borderId="14" xfId="44" applyNumberFormat="1" applyFont="1" applyFill="1" applyBorder="1" applyAlignment="1">
      <alignment/>
    </xf>
    <xf numFmtId="0" fontId="59" fillId="33" borderId="14" xfId="0" applyFont="1" applyFill="1" applyBorder="1" applyAlignment="1">
      <alignment horizontal="center" wrapText="1"/>
    </xf>
    <xf numFmtId="3" fontId="59" fillId="33" borderId="14" xfId="0" applyNumberFormat="1" applyFont="1" applyFill="1" applyBorder="1" applyAlignment="1">
      <alignment wrapText="1"/>
    </xf>
    <xf numFmtId="165" fontId="52" fillId="0" borderId="12" xfId="44" applyNumberFormat="1" applyFont="1" applyFill="1" applyBorder="1" applyAlignment="1">
      <alignment/>
    </xf>
    <xf numFmtId="0" fontId="5" fillId="0" borderId="12" xfId="55" applyFont="1" applyFill="1" applyBorder="1" applyAlignment="1">
      <alignment horizontal="right" wrapText="1"/>
      <protection/>
    </xf>
    <xf numFmtId="165" fontId="52" fillId="0" borderId="10" xfId="44" applyNumberFormat="1" applyFont="1" applyFill="1" applyBorder="1" applyAlignment="1">
      <alignment/>
    </xf>
    <xf numFmtId="0" fontId="5" fillId="0" borderId="10" xfId="55" applyFont="1" applyFill="1" applyBorder="1" applyAlignment="1">
      <alignment horizontal="right" wrapText="1"/>
      <protection/>
    </xf>
    <xf numFmtId="9" fontId="0" fillId="36" borderId="15" xfId="0" applyNumberFormat="1" applyFill="1" applyBorder="1" applyAlignment="1">
      <alignment vertical="top"/>
    </xf>
    <xf numFmtId="0" fontId="0" fillId="36" borderId="16" xfId="0" applyFill="1" applyBorder="1" applyAlignment="1">
      <alignment/>
    </xf>
    <xf numFmtId="0" fontId="0" fillId="36" borderId="17" xfId="0" applyFill="1" applyBorder="1" applyAlignment="1">
      <alignment/>
    </xf>
    <xf numFmtId="165" fontId="52" fillId="33" borderId="14" xfId="44" applyNumberFormat="1" applyFont="1" applyFill="1" applyBorder="1" applyAlignment="1">
      <alignment vertical="top" wrapText="1"/>
    </xf>
    <xf numFmtId="0" fontId="52" fillId="0" borderId="14" xfId="0" applyFont="1" applyFill="1" applyBorder="1" applyAlignment="1">
      <alignment horizontal="center" vertical="top" wrapText="1"/>
    </xf>
    <xf numFmtId="0" fontId="52" fillId="0" borderId="14" xfId="0" applyFont="1" applyFill="1" applyBorder="1" applyAlignment="1">
      <alignment horizontal="right" vertical="top" wrapText="1"/>
    </xf>
    <xf numFmtId="0" fontId="52" fillId="0" borderId="14" xfId="0" applyFont="1" applyFill="1" applyBorder="1" applyAlignment="1">
      <alignment wrapText="1"/>
    </xf>
    <xf numFmtId="165" fontId="52" fillId="37" borderId="12" xfId="44" applyNumberFormat="1" applyFont="1" applyFill="1" applyBorder="1" applyAlignment="1">
      <alignment vertical="top" wrapText="1"/>
    </xf>
    <xf numFmtId="165" fontId="52" fillId="37" borderId="10" xfId="44" applyNumberFormat="1" applyFont="1" applyFill="1" applyBorder="1" applyAlignment="1">
      <alignment vertical="top" wrapText="1"/>
    </xf>
    <xf numFmtId="165" fontId="0" fillId="0" borderId="0" xfId="0" applyNumberFormat="1" applyAlignment="1">
      <alignment/>
    </xf>
    <xf numFmtId="42" fontId="0" fillId="0" borderId="10" xfId="0" applyNumberFormat="1" applyFill="1" applyBorder="1" applyAlignment="1">
      <alignment horizontal="center"/>
    </xf>
    <xf numFmtId="0" fontId="0" fillId="0" borderId="0" xfId="0" applyFill="1" applyBorder="1" applyAlignment="1">
      <alignment horizontal="center"/>
    </xf>
    <xf numFmtId="0" fontId="54" fillId="33" borderId="0" xfId="0" applyFont="1" applyFill="1" applyBorder="1" applyAlignment="1">
      <alignment horizontal="left" vertical="center" wrapText="1"/>
    </xf>
    <xf numFmtId="0" fontId="0" fillId="33" borderId="10" xfId="0" applyFill="1" applyBorder="1" applyAlignment="1">
      <alignment horizontal="center"/>
    </xf>
    <xf numFmtId="0" fontId="60" fillId="33" borderId="0" xfId="0" applyFont="1" applyFill="1" applyBorder="1" applyAlignment="1">
      <alignment horizontal="left" wrapText="1"/>
    </xf>
    <xf numFmtId="0" fontId="52" fillId="36" borderId="18" xfId="0" applyFont="1" applyFill="1" applyBorder="1" applyAlignment="1">
      <alignment horizontal="center" vertical="top" wrapText="1"/>
    </xf>
    <xf numFmtId="0" fontId="0" fillId="36" borderId="19" xfId="0" applyFill="1" applyBorder="1" applyAlignment="1">
      <alignment/>
    </xf>
    <xf numFmtId="0" fontId="0" fillId="36" borderId="20" xfId="0" applyFill="1" applyBorder="1" applyAlignment="1">
      <alignment/>
    </xf>
    <xf numFmtId="0" fontId="52" fillId="36" borderId="15" xfId="0" applyFont="1" applyFill="1" applyBorder="1" applyAlignment="1">
      <alignment horizontal="center" vertical="top" wrapText="1"/>
    </xf>
    <xf numFmtId="0" fontId="0" fillId="36" borderId="16" xfId="0" applyFill="1" applyBorder="1" applyAlignment="1">
      <alignment/>
    </xf>
    <xf numFmtId="0" fontId="0" fillId="36" borderId="17" xfId="0" applyFill="1" applyBorder="1" applyAlignment="1">
      <alignment/>
    </xf>
    <xf numFmtId="9" fontId="0" fillId="36" borderId="18" xfId="0" applyNumberFormat="1" applyFill="1" applyBorder="1" applyAlignment="1">
      <alignment vertical="top"/>
    </xf>
    <xf numFmtId="9" fontId="0" fillId="36" borderId="18" xfId="0" applyNumberFormat="1" applyFill="1" applyBorder="1" applyAlignment="1">
      <alignment horizontal="center"/>
    </xf>
    <xf numFmtId="9" fontId="0" fillId="36" borderId="15" xfId="0" applyNumberFormat="1" applyFill="1" applyBorder="1" applyAlignment="1">
      <alignment horizontal="center"/>
    </xf>
    <xf numFmtId="0" fontId="0" fillId="0" borderId="0" xfId="0" applyFill="1" applyBorder="1" applyAlignment="1">
      <alignment horizontal="center"/>
    </xf>
    <xf numFmtId="9" fontId="0" fillId="36" borderId="21" xfId="0" applyNumberFormat="1" applyFill="1" applyBorder="1" applyAlignment="1">
      <alignment vertical="top"/>
    </xf>
    <xf numFmtId="0" fontId="0" fillId="36" borderId="22" xfId="0" applyFill="1" applyBorder="1" applyAlignment="1">
      <alignment/>
    </xf>
    <xf numFmtId="14" fontId="53" fillId="36" borderId="21" xfId="0" applyNumberFormat="1" applyFont="1" applyFill="1" applyBorder="1" applyAlignment="1">
      <alignment/>
    </xf>
    <xf numFmtId="0" fontId="53" fillId="36" borderId="22" xfId="0" applyFont="1" applyFill="1" applyBorder="1" applyAlignment="1">
      <alignment/>
    </xf>
    <xf numFmtId="0" fontId="53" fillId="36" borderId="23" xfId="0" applyFont="1" applyFill="1" applyBorder="1" applyAlignment="1">
      <alignment/>
    </xf>
    <xf numFmtId="0" fontId="54" fillId="33" borderId="0" xfId="0" applyFont="1" applyFill="1" applyBorder="1" applyAlignment="1">
      <alignment horizontal="left" vertical="center" wrapText="1"/>
    </xf>
    <xf numFmtId="0" fontId="0" fillId="0" borderId="14" xfId="0" applyFill="1" applyBorder="1" applyAlignment="1">
      <alignment horizontal="center"/>
    </xf>
    <xf numFmtId="0" fontId="0" fillId="0" borderId="14" xfId="0" applyFill="1" applyBorder="1" applyAlignment="1">
      <alignment/>
    </xf>
    <xf numFmtId="165" fontId="0" fillId="0" borderId="14" xfId="44" applyNumberFormat="1" applyFont="1" applyFill="1" applyBorder="1" applyAlignment="1">
      <alignment/>
    </xf>
    <xf numFmtId="0" fontId="0" fillId="0" borderId="14" xfId="44" applyNumberFormat="1" applyFont="1" applyFill="1" applyBorder="1" applyAlignment="1">
      <alignment/>
    </xf>
    <xf numFmtId="0" fontId="0" fillId="0" borderId="14" xfId="0" applyFill="1" applyBorder="1" applyAlignment="1">
      <alignment/>
    </xf>
    <xf numFmtId="9" fontId="0" fillId="0" borderId="14" xfId="0" applyNumberFormat="1" applyFont="1" applyFill="1" applyBorder="1" applyAlignment="1">
      <alignment/>
    </xf>
    <xf numFmtId="14" fontId="0" fillId="0" borderId="14" xfId="0" applyNumberFormat="1" applyFill="1" applyBorder="1" applyAlignment="1">
      <alignment/>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4" fontId="0" fillId="0" borderId="13" xfId="0" applyNumberFormat="1" applyFill="1" applyBorder="1" applyAlignment="1">
      <alignment/>
    </xf>
    <xf numFmtId="0" fontId="52" fillId="33" borderId="0" xfId="0" applyFont="1" applyFill="1" applyBorder="1" applyAlignment="1">
      <alignment horizontal="center" vertical="top" wrapText="1"/>
    </xf>
    <xf numFmtId="0" fontId="0" fillId="0" borderId="0" xfId="0" applyFont="1" applyBorder="1" applyAlignment="1">
      <alignment horizontal="center"/>
    </xf>
    <xf numFmtId="165" fontId="52" fillId="33" borderId="0" xfId="44" applyNumberFormat="1" applyFont="1" applyFill="1" applyBorder="1" applyAlignment="1">
      <alignment vertical="top" wrapText="1"/>
    </xf>
    <xf numFmtId="0" fontId="52" fillId="0" borderId="0" xfId="0" applyFont="1" applyFill="1" applyBorder="1" applyAlignment="1">
      <alignment horizontal="center" vertical="top" wrapText="1"/>
    </xf>
    <xf numFmtId="0" fontId="0" fillId="0" borderId="0" xfId="0" applyFill="1"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6" borderId="19" xfId="0" applyFill="1" applyBorder="1" applyAlignment="1">
      <alignment horizontal="center"/>
    </xf>
    <xf numFmtId="0" fontId="0" fillId="36" borderId="16" xfId="0" applyFill="1" applyBorder="1" applyAlignment="1">
      <alignment horizontal="center"/>
    </xf>
    <xf numFmtId="0" fontId="0" fillId="36" borderId="13" xfId="0" applyFill="1" applyBorder="1" applyAlignment="1">
      <alignment/>
    </xf>
    <xf numFmtId="0" fontId="0" fillId="36" borderId="27" xfId="0" applyFill="1" applyBorder="1" applyAlignment="1">
      <alignment/>
    </xf>
    <xf numFmtId="9" fontId="0" fillId="36" borderId="28" xfId="0" applyNumberFormat="1" applyFill="1" applyBorder="1" applyAlignment="1">
      <alignment/>
    </xf>
    <xf numFmtId="0" fontId="0" fillId="36" borderId="29" xfId="0" applyFill="1" applyBorder="1" applyAlignment="1">
      <alignment/>
    </xf>
    <xf numFmtId="0" fontId="0" fillId="36" borderId="30" xfId="0" applyFill="1" applyBorder="1" applyAlignment="1">
      <alignment/>
    </xf>
    <xf numFmtId="0" fontId="0" fillId="36" borderId="20" xfId="0" applyFill="1" applyBorder="1" applyAlignment="1">
      <alignment horizontal="center"/>
    </xf>
    <xf numFmtId="0" fontId="53" fillId="36" borderId="16" xfId="0" applyFont="1" applyFill="1" applyBorder="1" applyAlignment="1">
      <alignment/>
    </xf>
    <xf numFmtId="0" fontId="53" fillId="36" borderId="17" xfId="0" applyFont="1" applyFill="1" applyBorder="1" applyAlignment="1">
      <alignment/>
    </xf>
    <xf numFmtId="14" fontId="53" fillId="36" borderId="28" xfId="0" applyNumberFormat="1" applyFont="1" applyFill="1" applyBorder="1" applyAlignment="1">
      <alignment/>
    </xf>
    <xf numFmtId="0" fontId="53" fillId="36" borderId="29" xfId="0" applyFont="1" applyFill="1" applyBorder="1" applyAlignment="1">
      <alignment/>
    </xf>
    <xf numFmtId="0" fontId="53" fillId="36" borderId="30" xfId="0" applyFont="1" applyFill="1" applyBorder="1" applyAlignment="1">
      <alignment/>
    </xf>
    <xf numFmtId="165" fontId="52" fillId="33" borderId="14" xfId="44" applyNumberFormat="1" applyFont="1" applyFill="1" applyBorder="1" applyAlignment="1">
      <alignment/>
    </xf>
    <xf numFmtId="6" fontId="59" fillId="0" borderId="0" xfId="0" applyNumberFormat="1" applyFont="1" applyBorder="1" applyAlignment="1">
      <alignment/>
    </xf>
    <xf numFmtId="0" fontId="0" fillId="36" borderId="16" xfId="0" applyFill="1"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0" fillId="33" borderId="0" xfId="0" applyFont="1" applyFill="1" applyBorder="1" applyAlignment="1">
      <alignment horizontal="left" wrapText="1"/>
    </xf>
    <xf numFmtId="0" fontId="0" fillId="0" borderId="0" xfId="0" applyFill="1" applyBorder="1" applyAlignment="1">
      <alignment horizontal="center"/>
    </xf>
    <xf numFmtId="14" fontId="53" fillId="36" borderId="21" xfId="0" applyNumberFormat="1" applyFont="1" applyFill="1" applyBorder="1" applyAlignment="1">
      <alignment/>
    </xf>
    <xf numFmtId="0" fontId="53" fillId="36" borderId="22" xfId="0" applyFont="1" applyFill="1" applyBorder="1" applyAlignment="1">
      <alignment/>
    </xf>
    <xf numFmtId="0" fontId="53" fillId="36" borderId="23" xfId="0" applyFont="1" applyFill="1" applyBorder="1" applyAlignment="1">
      <alignment/>
    </xf>
    <xf numFmtId="0" fontId="52" fillId="36" borderId="18" xfId="0" applyFont="1" applyFill="1" applyBorder="1" applyAlignment="1">
      <alignment horizontal="center" vertical="top" wrapText="1"/>
    </xf>
    <xf numFmtId="0" fontId="0" fillId="36" borderId="19" xfId="0" applyFill="1" applyBorder="1" applyAlignment="1">
      <alignment/>
    </xf>
    <xf numFmtId="0" fontId="0" fillId="36" borderId="20" xfId="0" applyFill="1" applyBorder="1" applyAlignment="1">
      <alignment/>
    </xf>
    <xf numFmtId="0" fontId="0" fillId="0" borderId="10" xfId="0" applyFill="1" applyBorder="1" applyAlignment="1">
      <alignment/>
    </xf>
    <xf numFmtId="0" fontId="54" fillId="33" borderId="0" xfId="0" applyFont="1" applyFill="1" applyBorder="1" applyAlignment="1">
      <alignment horizontal="left" vertical="center" wrapText="1"/>
    </xf>
    <xf numFmtId="0" fontId="52" fillId="36" borderId="15" xfId="0" applyFont="1" applyFill="1" applyBorder="1" applyAlignment="1">
      <alignment horizontal="center" vertical="top" wrapText="1"/>
    </xf>
    <xf numFmtId="0" fontId="0" fillId="36" borderId="16" xfId="0" applyFill="1" applyBorder="1" applyAlignment="1">
      <alignment/>
    </xf>
    <xf numFmtId="0" fontId="0" fillId="36" borderId="17" xfId="0" applyFill="1" applyBorder="1" applyAlignment="1">
      <alignment/>
    </xf>
    <xf numFmtId="9" fontId="0" fillId="36" borderId="15" xfId="0" applyNumberFormat="1" applyFill="1" applyBorder="1" applyAlignment="1">
      <alignment horizontal="center"/>
    </xf>
    <xf numFmtId="9" fontId="0" fillId="36" borderId="18" xfId="0" applyNumberFormat="1" applyFill="1" applyBorder="1" applyAlignment="1">
      <alignment vertical="top"/>
    </xf>
    <xf numFmtId="9" fontId="0" fillId="36" borderId="18" xfId="0" applyNumberFormat="1" applyFill="1" applyBorder="1" applyAlignment="1">
      <alignment horizontal="center"/>
    </xf>
    <xf numFmtId="9" fontId="0" fillId="36" borderId="21" xfId="0" applyNumberFormat="1" applyFill="1" applyBorder="1" applyAlignment="1">
      <alignment vertical="top"/>
    </xf>
    <xf numFmtId="0" fontId="0" fillId="36" borderId="22" xfId="0" applyFill="1" applyBorder="1" applyAlignment="1">
      <alignment/>
    </xf>
    <xf numFmtId="164" fontId="0" fillId="35" borderId="29" xfId="0" applyNumberFormat="1" applyFill="1" applyBorder="1" applyAlignment="1">
      <alignment/>
    </xf>
    <xf numFmtId="0" fontId="59" fillId="0" borderId="0" xfId="0" applyFont="1" applyFill="1" applyBorder="1" applyAlignment="1">
      <alignment horizontal="center"/>
    </xf>
    <xf numFmtId="0" fontId="60" fillId="33" borderId="0" xfId="0" applyFont="1" applyFill="1" applyBorder="1" applyAlignment="1">
      <alignment horizontal="lef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52" fillId="36" borderId="18" xfId="0" applyFont="1" applyFill="1" applyBorder="1" applyAlignment="1">
      <alignment horizontal="center" vertical="top" wrapText="1"/>
    </xf>
    <xf numFmtId="0" fontId="0" fillId="36" borderId="19" xfId="0" applyFill="1" applyBorder="1" applyAlignment="1">
      <alignment/>
    </xf>
    <xf numFmtId="0" fontId="0" fillId="36" borderId="20" xfId="0" applyFill="1" applyBorder="1" applyAlignment="1">
      <alignment/>
    </xf>
    <xf numFmtId="0" fontId="0" fillId="0" borderId="10" xfId="0" applyFill="1" applyBorder="1" applyAlignment="1">
      <alignment/>
    </xf>
    <xf numFmtId="14" fontId="53" fillId="36" borderId="21" xfId="0" applyNumberFormat="1" applyFont="1" applyFill="1" applyBorder="1" applyAlignment="1">
      <alignment/>
    </xf>
    <xf numFmtId="0" fontId="53" fillId="36" borderId="22" xfId="0" applyFont="1" applyFill="1" applyBorder="1" applyAlignment="1">
      <alignment/>
    </xf>
    <xf numFmtId="0" fontId="53" fillId="36" borderId="23" xfId="0" applyFont="1" applyFill="1" applyBorder="1" applyAlignment="1">
      <alignment/>
    </xf>
    <xf numFmtId="0" fontId="0" fillId="0" borderId="0" xfId="0" applyFill="1" applyBorder="1" applyAlignment="1">
      <alignment horizontal="center"/>
    </xf>
    <xf numFmtId="0" fontId="54" fillId="33" borderId="0" xfId="0" applyFont="1" applyFill="1" applyBorder="1" applyAlignment="1">
      <alignment horizontal="left" vertical="center" wrapText="1"/>
    </xf>
    <xf numFmtId="0" fontId="52" fillId="36" borderId="15" xfId="0" applyFont="1" applyFill="1" applyBorder="1" applyAlignment="1">
      <alignment horizontal="center" vertical="top" wrapText="1"/>
    </xf>
    <xf numFmtId="0" fontId="0" fillId="36" borderId="16" xfId="0" applyFill="1" applyBorder="1" applyAlignment="1">
      <alignment/>
    </xf>
    <xf numFmtId="0" fontId="0" fillId="36" borderId="17" xfId="0" applyFill="1" applyBorder="1" applyAlignment="1">
      <alignment/>
    </xf>
    <xf numFmtId="9" fontId="0" fillId="36" borderId="15" xfId="0" applyNumberFormat="1" applyFill="1" applyBorder="1" applyAlignment="1">
      <alignment horizontal="center"/>
    </xf>
    <xf numFmtId="9" fontId="0" fillId="36" borderId="18" xfId="0" applyNumberFormat="1" applyFill="1" applyBorder="1" applyAlignment="1">
      <alignment vertical="top"/>
    </xf>
    <xf numFmtId="9" fontId="0" fillId="36" borderId="18" xfId="0" applyNumberFormat="1" applyFill="1" applyBorder="1" applyAlignment="1">
      <alignment horizontal="center"/>
    </xf>
    <xf numFmtId="9" fontId="0" fillId="36" borderId="21" xfId="0" applyNumberFormat="1" applyFill="1" applyBorder="1" applyAlignment="1">
      <alignment vertical="top"/>
    </xf>
    <xf numFmtId="0" fontId="0" fillId="36" borderId="22" xfId="0" applyFill="1" applyBorder="1" applyAlignment="1">
      <alignment/>
    </xf>
    <xf numFmtId="44" fontId="0" fillId="0" borderId="10" xfId="0" applyNumberFormat="1" applyFill="1" applyBorder="1" applyAlignment="1">
      <alignment horizontal="center"/>
    </xf>
    <xf numFmtId="0" fontId="54" fillId="33" borderId="0" xfId="0" applyFont="1" applyFill="1" applyBorder="1" applyAlignment="1">
      <alignment horizontal="left" vertical="center" wrapText="1"/>
    </xf>
    <xf numFmtId="0" fontId="0" fillId="0" borderId="0" xfId="0" applyFill="1" applyBorder="1" applyAlignment="1">
      <alignment horizontal="center"/>
    </xf>
    <xf numFmtId="0" fontId="0" fillId="0" borderId="10" xfId="0" applyFill="1" applyBorder="1" applyAlignment="1">
      <alignment/>
    </xf>
    <xf numFmtId="14" fontId="53" fillId="36" borderId="21" xfId="0" applyNumberFormat="1" applyFont="1" applyFill="1" applyBorder="1" applyAlignment="1">
      <alignment/>
    </xf>
    <xf numFmtId="0" fontId="53" fillId="36" borderId="22" xfId="0" applyFont="1" applyFill="1" applyBorder="1" applyAlignment="1">
      <alignment/>
    </xf>
    <xf numFmtId="0" fontId="53" fillId="36" borderId="23" xfId="0" applyFont="1" applyFill="1" applyBorder="1" applyAlignment="1">
      <alignment/>
    </xf>
    <xf numFmtId="0" fontId="52" fillId="36" borderId="18" xfId="0" applyFont="1" applyFill="1" applyBorder="1" applyAlignment="1">
      <alignment horizontal="center" vertical="top" wrapText="1"/>
    </xf>
    <xf numFmtId="0" fontId="0" fillId="36" borderId="19" xfId="0" applyFill="1" applyBorder="1" applyAlignment="1">
      <alignment/>
    </xf>
    <xf numFmtId="0" fontId="0" fillId="36" borderId="20" xfId="0" applyFill="1" applyBorder="1" applyAlignment="1">
      <alignmen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0" fillId="33" borderId="0" xfId="0" applyFont="1" applyFill="1" applyBorder="1" applyAlignment="1">
      <alignment horizontal="left" wrapText="1"/>
    </xf>
    <xf numFmtId="9" fontId="0" fillId="36" borderId="21" xfId="0" applyNumberFormat="1" applyFill="1" applyBorder="1" applyAlignment="1">
      <alignment vertical="top"/>
    </xf>
    <xf numFmtId="0" fontId="0" fillId="36" borderId="22" xfId="0" applyFill="1" applyBorder="1" applyAlignment="1">
      <alignment/>
    </xf>
    <xf numFmtId="9" fontId="0" fillId="36" borderId="18" xfId="0" applyNumberFormat="1" applyFill="1" applyBorder="1" applyAlignment="1">
      <alignment horizontal="center"/>
    </xf>
    <xf numFmtId="0" fontId="52" fillId="36" borderId="15" xfId="0" applyFont="1" applyFill="1" applyBorder="1" applyAlignment="1">
      <alignment horizontal="center" vertical="top" wrapText="1"/>
    </xf>
    <xf numFmtId="0" fontId="0" fillId="36" borderId="16" xfId="0" applyFill="1" applyBorder="1" applyAlignment="1">
      <alignment/>
    </xf>
    <xf numFmtId="0" fontId="0" fillId="36" borderId="17" xfId="0" applyFill="1" applyBorder="1" applyAlignment="1">
      <alignment/>
    </xf>
    <xf numFmtId="9" fontId="0" fillId="36" borderId="15" xfId="0" applyNumberFormat="1" applyFill="1" applyBorder="1" applyAlignment="1">
      <alignment horizontal="center"/>
    </xf>
    <xf numFmtId="9" fontId="0" fillId="36" borderId="18" xfId="0" applyNumberFormat="1" applyFill="1" applyBorder="1" applyAlignment="1">
      <alignment vertical="top"/>
    </xf>
    <xf numFmtId="0" fontId="61" fillId="0" borderId="0" xfId="0" applyFont="1" applyAlignment="1">
      <alignment/>
    </xf>
    <xf numFmtId="0" fontId="62" fillId="33" borderId="0" xfId="0" applyFont="1" applyFill="1" applyBorder="1" applyAlignment="1">
      <alignment horizontal="left" vertical="center" wrapText="1"/>
    </xf>
    <xf numFmtId="0" fontId="61" fillId="0" borderId="0" xfId="0" applyFont="1" applyAlignment="1">
      <alignment horizontal="left" vertical="center" wrapText="1"/>
    </xf>
    <xf numFmtId="0" fontId="63" fillId="33" borderId="0" xfId="0" applyFont="1" applyFill="1" applyBorder="1" applyAlignment="1">
      <alignment horizontal="left" vertical="center" wrapText="1"/>
    </xf>
    <xf numFmtId="164" fontId="61" fillId="0" borderId="0" xfId="0" applyNumberFormat="1" applyFont="1" applyFill="1" applyBorder="1" applyAlignment="1">
      <alignment/>
    </xf>
    <xf numFmtId="164" fontId="61" fillId="0" borderId="13" xfId="0" applyNumberFormat="1" applyFont="1" applyFill="1" applyBorder="1" applyAlignment="1">
      <alignment/>
    </xf>
    <xf numFmtId="0" fontId="64" fillId="0" borderId="0" xfId="0" applyFont="1" applyBorder="1" applyAlignment="1">
      <alignment horizontal="left"/>
    </xf>
    <xf numFmtId="0" fontId="61" fillId="0" borderId="0" xfId="0" applyFont="1" applyAlignment="1">
      <alignment wrapText="1"/>
    </xf>
    <xf numFmtId="0" fontId="8" fillId="34" borderId="10" xfId="55" applyFont="1" applyFill="1" applyBorder="1" applyAlignment="1">
      <alignment horizontal="center" wrapText="1"/>
      <protection/>
    </xf>
    <xf numFmtId="0" fontId="61" fillId="0" borderId="10" xfId="0" applyFont="1" applyFill="1" applyBorder="1" applyAlignment="1">
      <alignment horizontal="center"/>
    </xf>
    <xf numFmtId="165" fontId="61" fillId="0" borderId="10" xfId="44" applyNumberFormat="1" applyFont="1" applyFill="1" applyBorder="1" applyAlignment="1">
      <alignment/>
    </xf>
    <xf numFmtId="0" fontId="61" fillId="0" borderId="10" xfId="0" applyFont="1" applyFill="1" applyBorder="1" applyAlignment="1">
      <alignment/>
    </xf>
    <xf numFmtId="0" fontId="61" fillId="0" borderId="10" xfId="44" applyNumberFormat="1" applyFont="1" applyFill="1" applyBorder="1" applyAlignment="1">
      <alignment/>
    </xf>
    <xf numFmtId="0" fontId="61" fillId="0" borderId="10" xfId="0" applyFont="1" applyFill="1" applyBorder="1" applyAlignment="1">
      <alignment/>
    </xf>
    <xf numFmtId="9" fontId="61" fillId="0" borderId="10" xfId="0" applyNumberFormat="1" applyFont="1" applyFill="1" applyBorder="1" applyAlignment="1">
      <alignment/>
    </xf>
    <xf numFmtId="14" fontId="61" fillId="0" borderId="10" xfId="0" applyNumberFormat="1" applyFont="1" applyFill="1" applyBorder="1" applyAlignment="1">
      <alignment/>
    </xf>
    <xf numFmtId="0" fontId="61" fillId="0" borderId="10" xfId="0" applyFont="1" applyFill="1" applyBorder="1" applyAlignment="1">
      <alignment/>
    </xf>
    <xf numFmtId="0" fontId="61" fillId="0" borderId="14" xfId="0" applyFont="1" applyFill="1" applyBorder="1" applyAlignment="1">
      <alignment horizontal="center"/>
    </xf>
    <xf numFmtId="165" fontId="61" fillId="0" borderId="14" xfId="44" applyNumberFormat="1" applyFont="1" applyFill="1" applyBorder="1" applyAlignment="1">
      <alignment/>
    </xf>
    <xf numFmtId="0" fontId="61" fillId="0" borderId="14" xfId="0" applyFont="1" applyFill="1" applyBorder="1" applyAlignment="1">
      <alignment/>
    </xf>
    <xf numFmtId="0" fontId="61" fillId="0" borderId="14" xfId="44" applyNumberFormat="1" applyFont="1" applyFill="1" applyBorder="1" applyAlignment="1">
      <alignment/>
    </xf>
    <xf numFmtId="0" fontId="61" fillId="0" borderId="14" xfId="0" applyFont="1" applyFill="1" applyBorder="1" applyAlignment="1">
      <alignment/>
    </xf>
    <xf numFmtId="9" fontId="61" fillId="0" borderId="14" xfId="0" applyNumberFormat="1" applyFont="1" applyFill="1" applyBorder="1" applyAlignment="1">
      <alignment/>
    </xf>
    <xf numFmtId="14" fontId="61" fillId="0" borderId="14" xfId="0" applyNumberFormat="1" applyFont="1" applyFill="1" applyBorder="1" applyAlignment="1">
      <alignment/>
    </xf>
    <xf numFmtId="165" fontId="65" fillId="33" borderId="11" xfId="44" applyNumberFormat="1" applyFont="1" applyFill="1" applyBorder="1" applyAlignment="1">
      <alignment vertical="top" wrapText="1"/>
    </xf>
    <xf numFmtId="0" fontId="65" fillId="0" borderId="11" xfId="0" applyFont="1" applyFill="1" applyBorder="1" applyAlignment="1">
      <alignment horizontal="center" vertical="top" wrapText="1"/>
    </xf>
    <xf numFmtId="0" fontId="65" fillId="0" borderId="11" xfId="0" applyFont="1" applyFill="1" applyBorder="1" applyAlignment="1">
      <alignment horizontal="right" vertical="top" wrapText="1"/>
    </xf>
    <xf numFmtId="0" fontId="65" fillId="0" borderId="11" xfId="0" applyFont="1" applyFill="1" applyBorder="1" applyAlignment="1">
      <alignment wrapText="1"/>
    </xf>
    <xf numFmtId="165" fontId="65" fillId="33" borderId="12" xfId="44" applyNumberFormat="1" applyFont="1" applyFill="1" applyBorder="1" applyAlignment="1">
      <alignment vertical="top" wrapText="1"/>
    </xf>
    <xf numFmtId="0" fontId="61" fillId="0" borderId="0" xfId="0" applyFont="1" applyBorder="1" applyAlignment="1">
      <alignment/>
    </xf>
    <xf numFmtId="0" fontId="61" fillId="0" borderId="0" xfId="0" applyFont="1" applyBorder="1" applyAlignment="1">
      <alignment horizontal="center"/>
    </xf>
    <xf numFmtId="165" fontId="61" fillId="0" borderId="0" xfId="44" applyNumberFormat="1" applyFont="1" applyBorder="1" applyAlignment="1">
      <alignment/>
    </xf>
    <xf numFmtId="165" fontId="61" fillId="0" borderId="10" xfId="0" applyNumberFormat="1" applyFont="1" applyFill="1" applyBorder="1" applyAlignment="1">
      <alignment horizontal="center"/>
    </xf>
    <xf numFmtId="0" fontId="61" fillId="0" borderId="10" xfId="0" applyFont="1" applyFill="1" applyBorder="1" applyAlignment="1">
      <alignment horizontal="right"/>
    </xf>
    <xf numFmtId="9" fontId="61" fillId="0" borderId="10" xfId="0" applyNumberFormat="1" applyFont="1" applyFill="1" applyBorder="1" applyAlignment="1">
      <alignment horizontal="center"/>
    </xf>
    <xf numFmtId="14" fontId="61" fillId="0" borderId="10" xfId="0" applyNumberFormat="1" applyFont="1" applyFill="1" applyBorder="1" applyAlignment="1">
      <alignment horizontal="center"/>
    </xf>
    <xf numFmtId="0" fontId="61" fillId="0" borderId="2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1" fillId="0" borderId="10" xfId="0" applyFont="1" applyBorder="1" applyAlignment="1">
      <alignment horizontal="center"/>
    </xf>
    <xf numFmtId="42" fontId="61" fillId="0" borderId="10" xfId="0" applyNumberFormat="1" applyFont="1" applyBorder="1" applyAlignment="1">
      <alignment horizontal="center"/>
    </xf>
    <xf numFmtId="0" fontId="61" fillId="0" borderId="10" xfId="0" applyFont="1" applyBorder="1" applyAlignment="1">
      <alignment horizontal="right"/>
    </xf>
    <xf numFmtId="9" fontId="61" fillId="0" borderId="10" xfId="0" applyNumberFormat="1" applyFont="1" applyBorder="1" applyAlignment="1">
      <alignment horizontal="center"/>
    </xf>
    <xf numFmtId="14" fontId="61" fillId="0" borderId="10" xfId="0" applyNumberFormat="1" applyFont="1" applyBorder="1" applyAlignment="1">
      <alignment horizontal="center"/>
    </xf>
    <xf numFmtId="165" fontId="65" fillId="0" borderId="11" xfId="44" applyNumberFormat="1" applyFont="1" applyFill="1" applyBorder="1" applyAlignment="1">
      <alignment/>
    </xf>
    <xf numFmtId="0" fontId="65" fillId="33" borderId="11" xfId="0" applyFont="1" applyFill="1" applyBorder="1" applyAlignment="1">
      <alignment horizontal="center" wrapText="1"/>
    </xf>
    <xf numFmtId="0" fontId="9" fillId="0" borderId="11" xfId="55" applyFont="1" applyFill="1" applyBorder="1" applyAlignment="1">
      <alignment horizontal="right" wrapText="1"/>
      <protection/>
    </xf>
    <xf numFmtId="9" fontId="61" fillId="36" borderId="21" xfId="0" applyNumberFormat="1" applyFont="1" applyFill="1" applyBorder="1" applyAlignment="1">
      <alignment vertical="top"/>
    </xf>
    <xf numFmtId="0" fontId="61" fillId="36" borderId="22" xfId="0"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14" fontId="66" fillId="36" borderId="21" xfId="0" applyNumberFormat="1" applyFont="1" applyFill="1" applyBorder="1" applyAlignment="1">
      <alignment/>
    </xf>
    <xf numFmtId="0" fontId="61" fillId="36" borderId="19" xfId="0" applyFont="1" applyFill="1" applyBorder="1" applyAlignment="1">
      <alignment/>
    </xf>
    <xf numFmtId="0" fontId="61" fillId="36" borderId="20" xfId="0" applyFont="1" applyFill="1" applyBorder="1" applyAlignment="1">
      <alignment/>
    </xf>
    <xf numFmtId="0" fontId="65" fillId="33" borderId="0" xfId="0" applyFont="1" applyFill="1" applyBorder="1" applyAlignment="1">
      <alignment horizontal="center" vertical="top" wrapText="1"/>
    </xf>
    <xf numFmtId="165" fontId="65" fillId="33" borderId="0" xfId="44" applyNumberFormat="1" applyFont="1" applyFill="1" applyBorder="1" applyAlignment="1">
      <alignment vertical="top" wrapText="1"/>
    </xf>
    <xf numFmtId="0" fontId="65" fillId="0" borderId="0" xfId="0" applyFont="1" applyFill="1" applyBorder="1" applyAlignment="1">
      <alignment horizontal="center" vertical="top" wrapText="1"/>
    </xf>
    <xf numFmtId="0" fontId="61" fillId="0" borderId="0" xfId="0" applyFont="1" applyFill="1" applyBorder="1" applyAlignment="1">
      <alignment/>
    </xf>
    <xf numFmtId="0" fontId="61" fillId="0" borderId="0" xfId="0" applyFont="1" applyFill="1" applyBorder="1" applyAlignment="1">
      <alignment horizontal="center"/>
    </xf>
    <xf numFmtId="0" fontId="61" fillId="0" borderId="0" xfId="0" applyFont="1" applyFill="1" applyBorder="1" applyAlignment="1">
      <alignment/>
    </xf>
    <xf numFmtId="0" fontId="65" fillId="0" borderId="0" xfId="0" applyFont="1" applyFill="1" applyBorder="1" applyAlignment="1">
      <alignment horizontal="center"/>
    </xf>
    <xf numFmtId="0" fontId="65" fillId="0" borderId="0" xfId="0" applyFont="1" applyBorder="1" applyAlignment="1">
      <alignment horizontal="center"/>
    </xf>
    <xf numFmtId="165" fontId="65" fillId="0" borderId="0" xfId="44" applyNumberFormat="1" applyFont="1" applyFill="1" applyBorder="1" applyAlignment="1">
      <alignment/>
    </xf>
    <xf numFmtId="0" fontId="67" fillId="33" borderId="0" xfId="0" applyFont="1" applyFill="1" applyBorder="1" applyAlignment="1">
      <alignment wrapText="1"/>
    </xf>
    <xf numFmtId="9" fontId="61" fillId="0" borderId="0" xfId="0" applyNumberFormat="1" applyFont="1" applyFill="1" applyBorder="1" applyAlignment="1">
      <alignment/>
    </xf>
    <xf numFmtId="14" fontId="61" fillId="0" borderId="0" xfId="0" applyNumberFormat="1" applyFont="1" applyFill="1" applyBorder="1" applyAlignment="1">
      <alignment/>
    </xf>
    <xf numFmtId="164" fontId="61" fillId="35" borderId="0" xfId="0" applyNumberFormat="1" applyFont="1" applyFill="1" applyBorder="1" applyAlignment="1">
      <alignment/>
    </xf>
    <xf numFmtId="164" fontId="61" fillId="35" borderId="13" xfId="0" applyNumberFormat="1" applyFont="1" applyFill="1" applyBorder="1" applyAlignment="1">
      <alignment/>
    </xf>
    <xf numFmtId="164" fontId="61" fillId="35" borderId="29" xfId="0" applyNumberFormat="1" applyFont="1" applyFill="1" applyBorder="1" applyAlignment="1">
      <alignment/>
    </xf>
    <xf numFmtId="0" fontId="68" fillId="0" borderId="0" xfId="0" applyFont="1" applyFill="1" applyBorder="1" applyAlignment="1">
      <alignment horizontal="center"/>
    </xf>
    <xf numFmtId="6" fontId="68" fillId="0" borderId="0" xfId="0" applyNumberFormat="1" applyFont="1" applyBorder="1" applyAlignment="1">
      <alignment/>
    </xf>
    <xf numFmtId="0" fontId="61" fillId="35" borderId="10" xfId="0" applyFont="1" applyFill="1" applyBorder="1" applyAlignment="1">
      <alignment horizontal="center"/>
    </xf>
    <xf numFmtId="42" fontId="61" fillId="0" borderId="10" xfId="0" applyNumberFormat="1" applyFont="1" applyFill="1" applyBorder="1" applyAlignment="1">
      <alignment horizontal="center"/>
    </xf>
    <xf numFmtId="44" fontId="61" fillId="0" borderId="10" xfId="0" applyNumberFormat="1" applyFont="1" applyFill="1" applyBorder="1" applyAlignment="1">
      <alignment horizontal="center"/>
    </xf>
    <xf numFmtId="0" fontId="61" fillId="33" borderId="10" xfId="0" applyFont="1" applyFill="1" applyBorder="1" applyAlignment="1">
      <alignment horizontal="center"/>
    </xf>
    <xf numFmtId="0" fontId="61" fillId="0" borderId="2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165" fontId="61" fillId="0" borderId="12" xfId="0" applyNumberFormat="1" applyFont="1" applyBorder="1" applyAlignment="1">
      <alignment horizontal="center"/>
    </xf>
    <xf numFmtId="0" fontId="65" fillId="33" borderId="12" xfId="0" applyFont="1" applyFill="1" applyBorder="1" applyAlignment="1">
      <alignment horizontal="center" wrapText="1"/>
    </xf>
    <xf numFmtId="3" fontId="61" fillId="0" borderId="12" xfId="0" applyNumberFormat="1" applyFont="1" applyBorder="1" applyAlignment="1">
      <alignment horizontal="right"/>
    </xf>
    <xf numFmtId="9" fontId="61" fillId="36" borderId="18" xfId="0" applyNumberFormat="1" applyFont="1" applyFill="1" applyBorder="1" applyAlignment="1">
      <alignment horizontal="center"/>
    </xf>
    <xf numFmtId="0" fontId="61" fillId="36" borderId="19" xfId="0" applyFont="1" applyFill="1" applyBorder="1" applyAlignment="1">
      <alignment horizontal="center"/>
    </xf>
    <xf numFmtId="0" fontId="61" fillId="36" borderId="20" xfId="0" applyFont="1" applyFill="1" applyBorder="1" applyAlignment="1">
      <alignment horizontal="center"/>
    </xf>
    <xf numFmtId="0" fontId="65" fillId="33" borderId="10" xfId="0" applyFont="1" applyFill="1" applyBorder="1" applyAlignment="1">
      <alignment horizontal="center" wrapText="1"/>
    </xf>
    <xf numFmtId="3" fontId="61" fillId="0" borderId="10" xfId="0" applyNumberFormat="1" applyFont="1" applyFill="1" applyBorder="1" applyAlignment="1">
      <alignment horizontal="right"/>
    </xf>
    <xf numFmtId="9" fontId="61" fillId="36" borderId="15" xfId="0" applyNumberFormat="1" applyFont="1" applyFill="1" applyBorder="1" applyAlignment="1">
      <alignment horizontal="center"/>
    </xf>
    <xf numFmtId="0" fontId="61" fillId="36" borderId="16" xfId="0" applyFont="1" applyFill="1" applyBorder="1" applyAlignment="1">
      <alignment horizontal="center"/>
    </xf>
    <xf numFmtId="0" fontId="61" fillId="36" borderId="16" xfId="0" applyFont="1" applyFill="1" applyBorder="1" applyAlignment="1">
      <alignment/>
    </xf>
    <xf numFmtId="0" fontId="61" fillId="36" borderId="17" xfId="0" applyFont="1" applyFill="1" applyBorder="1" applyAlignment="1">
      <alignment/>
    </xf>
    <xf numFmtId="165" fontId="68" fillId="0" borderId="14" xfId="44" applyNumberFormat="1" applyFont="1" applyFill="1" applyBorder="1" applyAlignment="1">
      <alignment/>
    </xf>
    <xf numFmtId="0" fontId="68" fillId="33" borderId="14" xfId="0" applyFont="1" applyFill="1" applyBorder="1" applyAlignment="1">
      <alignment horizontal="center" wrapText="1"/>
    </xf>
    <xf numFmtId="3" fontId="68" fillId="33" borderId="14" xfId="0" applyNumberFormat="1" applyFont="1" applyFill="1" applyBorder="1" applyAlignment="1">
      <alignment wrapText="1"/>
    </xf>
    <xf numFmtId="9" fontId="61" fillId="36" borderId="28" xfId="0" applyNumberFormat="1" applyFont="1" applyFill="1" applyBorder="1" applyAlignment="1">
      <alignment/>
    </xf>
    <xf numFmtId="0" fontId="61" fillId="36" borderId="29" xfId="0" applyFont="1" applyFill="1" applyBorder="1" applyAlignment="1">
      <alignment/>
    </xf>
    <xf numFmtId="0" fontId="61" fillId="36" borderId="30" xfId="0" applyFont="1" applyFill="1" applyBorder="1" applyAlignment="1">
      <alignment/>
    </xf>
    <xf numFmtId="165" fontId="65" fillId="0" borderId="12" xfId="44" applyNumberFormat="1" applyFont="1" applyFill="1" applyBorder="1" applyAlignment="1">
      <alignment/>
    </xf>
    <xf numFmtId="0" fontId="9" fillId="0" borderId="12" xfId="55" applyFont="1" applyFill="1" applyBorder="1" applyAlignment="1">
      <alignment horizontal="right" wrapText="1"/>
      <protection/>
    </xf>
    <xf numFmtId="9" fontId="61" fillId="36" borderId="18" xfId="0" applyNumberFormat="1" applyFont="1" applyFill="1" applyBorder="1" applyAlignment="1">
      <alignment vertical="top"/>
    </xf>
    <xf numFmtId="165" fontId="65" fillId="0" borderId="10" xfId="44" applyNumberFormat="1" applyFont="1" applyFill="1" applyBorder="1" applyAlignment="1">
      <alignment/>
    </xf>
    <xf numFmtId="0" fontId="9" fillId="0" borderId="10" xfId="55" applyFont="1" applyFill="1" applyBorder="1" applyAlignment="1">
      <alignment horizontal="right" wrapText="1"/>
      <protection/>
    </xf>
    <xf numFmtId="9" fontId="61" fillId="36" borderId="15" xfId="0" applyNumberFormat="1" applyFont="1" applyFill="1" applyBorder="1" applyAlignment="1">
      <alignment vertical="top"/>
    </xf>
    <xf numFmtId="0" fontId="66" fillId="36" borderId="16" xfId="0" applyFont="1" applyFill="1" applyBorder="1" applyAlignment="1">
      <alignment/>
    </xf>
    <xf numFmtId="0" fontId="66" fillId="36" borderId="17" xfId="0" applyFont="1" applyFill="1" applyBorder="1" applyAlignment="1">
      <alignment/>
    </xf>
    <xf numFmtId="165" fontId="65" fillId="33" borderId="14" xfId="44" applyNumberFormat="1" applyFont="1" applyFill="1" applyBorder="1" applyAlignment="1">
      <alignment/>
    </xf>
    <xf numFmtId="0" fontId="65" fillId="0" borderId="14" xfId="0" applyFont="1" applyFill="1" applyBorder="1" applyAlignment="1">
      <alignment horizontal="center" vertical="top" wrapText="1"/>
    </xf>
    <xf numFmtId="0" fontId="65" fillId="0" borderId="14" xfId="0" applyFont="1" applyFill="1" applyBorder="1" applyAlignment="1">
      <alignment horizontal="right" vertical="top" wrapText="1"/>
    </xf>
    <xf numFmtId="0" fontId="65" fillId="0" borderId="14" xfId="0" applyFont="1" applyFill="1" applyBorder="1" applyAlignment="1">
      <alignment wrapText="1"/>
    </xf>
    <xf numFmtId="14" fontId="66" fillId="36" borderId="28" xfId="0" applyNumberFormat="1" applyFont="1" applyFill="1" applyBorder="1" applyAlignment="1">
      <alignment/>
    </xf>
    <xf numFmtId="0" fontId="66" fillId="36" borderId="29" xfId="0" applyFont="1" applyFill="1" applyBorder="1" applyAlignment="1">
      <alignment/>
    </xf>
    <xf numFmtId="0" fontId="66" fillId="36" borderId="30" xfId="0" applyFont="1" applyFill="1" applyBorder="1" applyAlignment="1">
      <alignment/>
    </xf>
    <xf numFmtId="165" fontId="65" fillId="37" borderId="12" xfId="44" applyNumberFormat="1" applyFont="1" applyFill="1" applyBorder="1" applyAlignment="1">
      <alignment vertical="top" wrapText="1"/>
    </xf>
    <xf numFmtId="0" fontId="65" fillId="36" borderId="18" xfId="0" applyFont="1" applyFill="1" applyBorder="1" applyAlignment="1">
      <alignment horizontal="center" vertical="top" wrapText="1"/>
    </xf>
    <xf numFmtId="0" fontId="61" fillId="36" borderId="13" xfId="0" applyFont="1" applyFill="1" applyBorder="1" applyAlignment="1">
      <alignment/>
    </xf>
    <xf numFmtId="0" fontId="61" fillId="36" borderId="27" xfId="0" applyFont="1" applyFill="1" applyBorder="1" applyAlignment="1">
      <alignment/>
    </xf>
    <xf numFmtId="165" fontId="65" fillId="37" borderId="10" xfId="44" applyNumberFormat="1" applyFont="1" applyFill="1" applyBorder="1" applyAlignment="1">
      <alignment vertical="top" wrapText="1"/>
    </xf>
    <xf numFmtId="0" fontId="65" fillId="36" borderId="15" xfId="0" applyFont="1" applyFill="1" applyBorder="1" applyAlignment="1">
      <alignment horizontal="center" vertical="top" wrapText="1"/>
    </xf>
    <xf numFmtId="0" fontId="61" fillId="36" borderId="16" xfId="0" applyFont="1" applyFill="1" applyBorder="1" applyAlignment="1">
      <alignment/>
    </xf>
    <xf numFmtId="165" fontId="61" fillId="0" borderId="0" xfId="0" applyNumberFormat="1" applyFont="1" applyAlignment="1">
      <alignment/>
    </xf>
    <xf numFmtId="0" fontId="69" fillId="33" borderId="0" xfId="0" applyFont="1" applyFill="1" applyBorder="1" applyAlignment="1">
      <alignment horizontal="left" wrapText="1"/>
    </xf>
    <xf numFmtId="0" fontId="69" fillId="33" borderId="0" xfId="0" applyFont="1" applyFill="1" applyBorder="1" applyAlignment="1">
      <alignment horizontal="left" wrapText="1"/>
    </xf>
    <xf numFmtId="0" fontId="69" fillId="33" borderId="0" xfId="0" applyFont="1" applyFill="1" applyBorder="1" applyAlignment="1">
      <alignment horizontal="left" wrapText="1"/>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1" fillId="0" borderId="1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1" fillId="0" borderId="0" xfId="0" applyFont="1" applyFill="1" applyBorder="1" applyAlignment="1">
      <alignment horizontal="center"/>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9" fillId="33" borderId="0" xfId="0" applyFont="1" applyFill="1" applyBorder="1" applyAlignment="1">
      <alignment horizontal="left" wrapText="1"/>
    </xf>
    <xf numFmtId="0" fontId="61" fillId="37" borderId="10" xfId="0" applyFont="1" applyFill="1" applyBorder="1" applyAlignment="1">
      <alignment horizontal="center"/>
    </xf>
    <xf numFmtId="42" fontId="61" fillId="37" borderId="10" xfId="0" applyNumberFormat="1" applyFont="1" applyFill="1" applyBorder="1" applyAlignment="1">
      <alignment horizontal="center"/>
    </xf>
    <xf numFmtId="0" fontId="61" fillId="37" borderId="10" xfId="0" applyFont="1" applyFill="1" applyBorder="1" applyAlignment="1">
      <alignment horizontal="right"/>
    </xf>
    <xf numFmtId="9" fontId="61" fillId="37" borderId="10" xfId="0" applyNumberFormat="1" applyFont="1" applyFill="1" applyBorder="1" applyAlignment="1">
      <alignment horizontal="center"/>
    </xf>
    <xf numFmtId="14" fontId="61" fillId="37" borderId="10" xfId="0" applyNumberFormat="1" applyFont="1" applyFill="1" applyBorder="1" applyAlignment="1">
      <alignment horizontal="center"/>
    </xf>
    <xf numFmtId="42" fontId="65" fillId="0" borderId="10" xfId="44" applyNumberFormat="1" applyFont="1" applyFill="1" applyBorder="1" applyAlignment="1">
      <alignment/>
    </xf>
    <xf numFmtId="42" fontId="65" fillId="33" borderId="14" xfId="44" applyNumberFormat="1" applyFont="1" applyFill="1" applyBorder="1" applyAlignment="1">
      <alignment/>
    </xf>
    <xf numFmtId="42" fontId="61" fillId="37" borderId="10" xfId="44" applyNumberFormat="1" applyFont="1" applyFill="1" applyBorder="1" applyAlignment="1">
      <alignment/>
    </xf>
    <xf numFmtId="0" fontId="61" fillId="37" borderId="10" xfId="44" applyNumberFormat="1" applyFont="1" applyFill="1" applyBorder="1" applyAlignment="1">
      <alignment/>
    </xf>
    <xf numFmtId="0" fontId="61" fillId="37" borderId="10" xfId="0" applyFont="1" applyFill="1" applyBorder="1" applyAlignment="1">
      <alignment/>
    </xf>
    <xf numFmtId="9" fontId="61" fillId="37" borderId="10" xfId="0" applyNumberFormat="1" applyFont="1" applyFill="1" applyBorder="1" applyAlignment="1">
      <alignment/>
    </xf>
    <xf numFmtId="14" fontId="61" fillId="37" borderId="10" xfId="0" applyNumberFormat="1" applyFont="1" applyFill="1" applyBorder="1" applyAlignment="1">
      <alignment/>
    </xf>
    <xf numFmtId="0" fontId="69" fillId="33" borderId="0" xfId="0" applyFont="1" applyFill="1" applyBorder="1" applyAlignment="1">
      <alignment horizontal="left" wrapText="1"/>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1" fillId="37" borderId="1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0" fontId="63" fillId="33" borderId="0" xfId="0" applyFont="1" applyFill="1" applyBorder="1" applyAlignment="1">
      <alignment horizontal="left" vertical="center" wrapText="1"/>
    </xf>
    <xf numFmtId="0" fontId="61" fillId="0" borderId="0" xfId="0" applyFont="1" applyFill="1" applyBorder="1" applyAlignment="1">
      <alignment horizontal="center"/>
    </xf>
    <xf numFmtId="0" fontId="61" fillId="37" borderId="10" xfId="0" applyFont="1" applyFill="1" applyBorder="1" applyAlignment="1">
      <alignment/>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9" fillId="33" borderId="0" xfId="0" applyFont="1" applyFill="1" applyBorder="1" applyAlignment="1">
      <alignment horizontal="left" wrapText="1"/>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37" borderId="10"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37" borderId="10"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1" fillId="0" borderId="31" xfId="0" applyFont="1" applyBorder="1" applyAlignment="1">
      <alignment/>
    </xf>
    <xf numFmtId="0" fontId="61" fillId="0" borderId="31" xfId="0" applyFont="1" applyBorder="1" applyAlignment="1">
      <alignment horizontal="center"/>
    </xf>
    <xf numFmtId="14" fontId="61" fillId="0" borderId="31" xfId="0" applyNumberFormat="1" applyFont="1" applyBorder="1" applyAlignment="1">
      <alignment/>
    </xf>
    <xf numFmtId="0" fontId="61" fillId="0" borderId="30" xfId="0" applyFont="1" applyBorder="1" applyAlignment="1">
      <alignment horizontal="center"/>
    </xf>
    <xf numFmtId="0" fontId="61" fillId="0" borderId="26" xfId="0" applyFont="1" applyBorder="1" applyAlignment="1">
      <alignment horizontal="center"/>
    </xf>
    <xf numFmtId="0" fontId="61" fillId="0" borderId="14" xfId="0" applyFont="1" applyBorder="1" applyAlignment="1">
      <alignment horizontal="center"/>
    </xf>
    <xf numFmtId="0" fontId="61" fillId="35" borderId="14" xfId="0" applyFont="1" applyFill="1" applyBorder="1" applyAlignment="1">
      <alignment horizontal="center"/>
    </xf>
    <xf numFmtId="165" fontId="61" fillId="0" borderId="14" xfId="0" applyNumberFormat="1" applyFont="1" applyFill="1" applyBorder="1" applyAlignment="1">
      <alignment horizontal="center"/>
    </xf>
    <xf numFmtId="0" fontId="61" fillId="0" borderId="14" xfId="0" applyFont="1" applyBorder="1" applyAlignment="1">
      <alignment/>
    </xf>
    <xf numFmtId="9" fontId="61" fillId="0" borderId="14" xfId="0" applyNumberFormat="1" applyFont="1" applyFill="1" applyBorder="1" applyAlignment="1">
      <alignment horizontal="center"/>
    </xf>
    <xf numFmtId="14" fontId="61" fillId="0" borderId="14" xfId="0" applyNumberFormat="1" applyFont="1" applyBorder="1" applyAlignment="1">
      <alignment/>
    </xf>
    <xf numFmtId="165" fontId="61" fillId="0" borderId="31" xfId="0" applyNumberFormat="1" applyFont="1" applyFill="1" applyBorder="1" applyAlignment="1">
      <alignment horizontal="center"/>
    </xf>
    <xf numFmtId="9" fontId="61" fillId="0" borderId="31" xfId="0" applyNumberFormat="1" applyFont="1" applyFill="1" applyBorder="1" applyAlignment="1">
      <alignment horizontal="center"/>
    </xf>
    <xf numFmtId="0" fontId="61" fillId="0" borderId="31" xfId="0" applyFont="1" applyFill="1" applyBorder="1" applyAlignment="1">
      <alignment horizontal="center"/>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26" xfId="0" applyFont="1" applyBorder="1" applyAlignment="1">
      <alignment horizontal="center"/>
    </xf>
    <xf numFmtId="0" fontId="61" fillId="0" borderId="16" xfId="0" applyFont="1" applyBorder="1" applyAlignment="1">
      <alignment/>
    </xf>
    <xf numFmtId="0" fontId="61" fillId="0" borderId="17" xfId="0" applyFont="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37" borderId="10"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3" fillId="33" borderId="0" xfId="0" applyFont="1" applyFill="1" applyBorder="1" applyAlignment="1">
      <alignment horizontal="left" vertical="center" wrapText="1"/>
    </xf>
    <xf numFmtId="0" fontId="61" fillId="0" borderId="0" xfId="0" applyFont="1" applyFill="1" applyBorder="1" applyAlignment="1">
      <alignment horizontal="center"/>
    </xf>
    <xf numFmtId="0" fontId="61" fillId="37" borderId="10" xfId="0" applyFont="1" applyFill="1" applyBorder="1" applyAlignment="1">
      <alignment/>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1" fillId="0" borderId="17" xfId="0" applyFont="1" applyBorder="1" applyAlignment="1">
      <alignment horizontal="center"/>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0" fontId="61" fillId="0" borderId="10" xfId="0" applyFont="1" applyBorder="1" applyAlignment="1">
      <alignment/>
    </xf>
    <xf numFmtId="14" fontId="61" fillId="0" borderId="10" xfId="0" applyNumberFormat="1" applyFont="1" applyBorder="1" applyAlignment="1">
      <alignment/>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17" xfId="0" applyFont="1" applyFill="1" applyBorder="1" applyAlignment="1">
      <alignment horizontal="center"/>
    </xf>
    <xf numFmtId="0" fontId="61" fillId="0" borderId="16" xfId="0" applyFont="1" applyBorder="1" applyAlignment="1">
      <alignment/>
    </xf>
    <xf numFmtId="0" fontId="61" fillId="0" borderId="17" xfId="0" applyFont="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37" borderId="10" xfId="0" applyFont="1" applyFill="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0" fontId="61" fillId="0" borderId="26" xfId="0" applyFont="1" applyFill="1" applyBorder="1" applyAlignment="1">
      <alignment horizontal="center"/>
    </xf>
    <xf numFmtId="0" fontId="61" fillId="0" borderId="0" xfId="0" applyFont="1" applyFill="1" applyAlignment="1">
      <alignment/>
    </xf>
    <xf numFmtId="0" fontId="61" fillId="0" borderId="32" xfId="0" applyFont="1" applyFill="1" applyBorder="1" applyAlignment="1">
      <alignment horizontal="center"/>
    </xf>
    <xf numFmtId="0" fontId="61" fillId="0" borderId="33" xfId="0" applyFont="1" applyFill="1" applyBorder="1" applyAlignment="1">
      <alignment horizontal="center"/>
    </xf>
    <xf numFmtId="165" fontId="61" fillId="0" borderId="33" xfId="0" applyNumberFormat="1" applyFont="1" applyFill="1" applyBorder="1" applyAlignment="1">
      <alignment horizontal="center"/>
    </xf>
    <xf numFmtId="0" fontId="61" fillId="0" borderId="33" xfId="0" applyFont="1" applyFill="1" applyBorder="1" applyAlignment="1">
      <alignment/>
    </xf>
    <xf numFmtId="9" fontId="61" fillId="0" borderId="33" xfId="0" applyNumberFormat="1" applyFont="1" applyFill="1" applyBorder="1" applyAlignment="1">
      <alignment horizontal="center"/>
    </xf>
    <xf numFmtId="14" fontId="61" fillId="0" borderId="33" xfId="0" applyNumberFormat="1" applyFont="1" applyFill="1" applyBorder="1" applyAlignment="1">
      <alignment/>
    </xf>
    <xf numFmtId="0" fontId="61" fillId="0" borderId="27" xfId="0" applyFont="1" applyFill="1" applyBorder="1" applyAlignment="1">
      <alignment horizontal="center"/>
    </xf>
    <xf numFmtId="0" fontId="61" fillId="0" borderId="34" xfId="0" applyFont="1" applyFill="1" applyBorder="1" applyAlignment="1">
      <alignment horizontal="center"/>
    </xf>
    <xf numFmtId="165" fontId="61" fillId="0" borderId="34" xfId="0" applyNumberFormat="1" applyFont="1" applyFill="1" applyBorder="1" applyAlignment="1">
      <alignment horizontal="center"/>
    </xf>
    <xf numFmtId="0" fontId="61" fillId="0" borderId="34" xfId="0" applyFont="1" applyFill="1" applyBorder="1" applyAlignment="1">
      <alignment/>
    </xf>
    <xf numFmtId="9" fontId="61" fillId="0" borderId="34" xfId="0" applyNumberFormat="1" applyFont="1" applyFill="1" applyBorder="1" applyAlignment="1">
      <alignment horizontal="center"/>
    </xf>
    <xf numFmtId="14" fontId="61" fillId="0" borderId="34" xfId="0" applyNumberFormat="1" applyFont="1" applyFill="1" applyBorder="1" applyAlignment="1">
      <alignment/>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0" fontId="63" fillId="33" borderId="0" xfId="0" applyFont="1" applyFill="1" applyBorder="1" applyAlignment="1">
      <alignment horizontal="left" vertical="center" wrapText="1"/>
    </xf>
    <xf numFmtId="0" fontId="61" fillId="0" borderId="0" xfId="0" applyFont="1" applyFill="1" applyBorder="1" applyAlignment="1">
      <alignment horizontal="center"/>
    </xf>
    <xf numFmtId="0" fontId="61" fillId="37" borderId="10" xfId="0" applyFont="1" applyFill="1" applyBorder="1" applyAlignment="1">
      <alignment/>
    </xf>
    <xf numFmtId="0" fontId="61" fillId="0" borderId="15" xfId="0" applyFont="1" applyFill="1" applyBorder="1" applyAlignment="1">
      <alignment horizontal="center" wrapText="1"/>
    </xf>
    <xf numFmtId="0" fontId="61" fillId="0" borderId="16" xfId="0" applyFont="1" applyBorder="1" applyAlignment="1">
      <alignment/>
    </xf>
    <xf numFmtId="0" fontId="61" fillId="0" borderId="17" xfId="0" applyFont="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61" fillId="0" borderId="17" xfId="0" applyFont="1" applyFill="1" applyBorder="1" applyAlignment="1">
      <alignment horizontal="center"/>
    </xf>
    <xf numFmtId="0" fontId="61" fillId="0" borderId="26" xfId="0" applyFont="1" applyFill="1" applyBorder="1" applyAlignment="1">
      <alignment horizontal="center"/>
    </xf>
    <xf numFmtId="0" fontId="61" fillId="0" borderId="27" xfId="0" applyFont="1" applyFill="1" applyBorder="1" applyAlignment="1">
      <alignment horizontal="center"/>
    </xf>
    <xf numFmtId="0" fontId="69" fillId="33" borderId="0" xfId="0" applyFont="1" applyFill="1" applyBorder="1" applyAlignment="1">
      <alignment horizontal="left" wrapText="1"/>
    </xf>
    <xf numFmtId="0" fontId="69" fillId="33" borderId="0" xfId="0" applyFont="1" applyFill="1" applyBorder="1" applyAlignment="1">
      <alignment horizontal="left" wrapText="1"/>
    </xf>
    <xf numFmtId="0" fontId="61" fillId="0" borderId="15" xfId="0" applyFont="1" applyFill="1" applyBorder="1" applyAlignment="1">
      <alignment horizontal="center" wrapText="1"/>
    </xf>
    <xf numFmtId="0" fontId="61" fillId="0" borderId="26" xfId="0" applyFont="1" applyFill="1" applyBorder="1" applyAlignment="1">
      <alignment horizontal="center"/>
    </xf>
    <xf numFmtId="0" fontId="61" fillId="0" borderId="17" xfId="0" applyFont="1" applyFill="1" applyBorder="1" applyAlignment="1">
      <alignment horizontal="center"/>
    </xf>
    <xf numFmtId="0" fontId="61" fillId="0" borderId="27" xfId="0" applyFont="1" applyFill="1" applyBorder="1" applyAlignment="1">
      <alignment horizontal="center"/>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1" fillId="37" borderId="10" xfId="0" applyFont="1" applyFill="1" applyBorder="1" applyAlignment="1">
      <alignment/>
    </xf>
    <xf numFmtId="0" fontId="61" fillId="0" borderId="16" xfId="0" applyFont="1" applyBorder="1" applyAlignment="1">
      <alignment/>
    </xf>
    <xf numFmtId="0" fontId="61" fillId="0" borderId="17" xfId="0" applyFont="1" applyBorder="1" applyAlignment="1">
      <alignment/>
    </xf>
    <xf numFmtId="0" fontId="61" fillId="0" borderId="0" xfId="0" applyFont="1" applyFill="1" applyBorder="1" applyAlignment="1">
      <alignment horizontal="center"/>
    </xf>
    <xf numFmtId="0" fontId="63" fillId="33" borderId="0" xfId="0" applyFont="1" applyFill="1" applyBorder="1" applyAlignment="1">
      <alignment horizontal="left" vertical="center" wrapText="1"/>
    </xf>
    <xf numFmtId="165" fontId="65" fillId="33" borderId="35" xfId="44" applyNumberFormat="1" applyFont="1" applyFill="1" applyBorder="1" applyAlignment="1">
      <alignment vertical="top" wrapText="1"/>
    </xf>
    <xf numFmtId="0" fontId="65" fillId="0" borderId="36" xfId="0" applyFont="1" applyFill="1" applyBorder="1" applyAlignment="1">
      <alignment horizontal="center" vertical="top" wrapText="1"/>
    </xf>
    <xf numFmtId="0" fontId="65" fillId="0" borderId="37" xfId="0" applyFont="1" applyFill="1" applyBorder="1" applyAlignment="1">
      <alignment horizontal="right" vertical="top" wrapText="1"/>
    </xf>
    <xf numFmtId="14" fontId="66" fillId="36" borderId="37" xfId="0" applyNumberFormat="1" applyFont="1" applyFill="1" applyBorder="1" applyAlignment="1">
      <alignment/>
    </xf>
    <xf numFmtId="0" fontId="66" fillId="36" borderId="37" xfId="0" applyFont="1" applyFill="1" applyBorder="1" applyAlignment="1">
      <alignment/>
    </xf>
    <xf numFmtId="0" fontId="66" fillId="36" borderId="38" xfId="0" applyFont="1" applyFill="1" applyBorder="1" applyAlignment="1">
      <alignment/>
    </xf>
    <xf numFmtId="165" fontId="61" fillId="37" borderId="10" xfId="0" applyNumberFormat="1" applyFont="1" applyFill="1" applyBorder="1" applyAlignment="1">
      <alignment horizontal="center"/>
    </xf>
    <xf numFmtId="0" fontId="61" fillId="0" borderId="0" xfId="0" applyFont="1" applyAlignment="1">
      <alignment/>
    </xf>
    <xf numFmtId="0" fontId="68" fillId="33" borderId="0" xfId="0" applyFont="1" applyFill="1" applyAlignment="1">
      <alignment horizontal="center" wrapText="1"/>
    </xf>
    <xf numFmtId="0" fontId="67" fillId="33" borderId="0" xfId="0" applyFont="1" applyFill="1" applyAlignment="1">
      <alignment horizontal="center" wrapText="1"/>
    </xf>
    <xf numFmtId="0" fontId="63" fillId="33" borderId="0"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xf>
    <xf numFmtId="0" fontId="61" fillId="0" borderId="0" xfId="0" applyFont="1" applyFill="1" applyBorder="1" applyAlignment="1">
      <alignment horizontal="center"/>
    </xf>
    <xf numFmtId="0" fontId="61" fillId="0" borderId="13" xfId="0" applyFont="1" applyFill="1" applyBorder="1" applyAlignment="1">
      <alignment horizontal="center"/>
    </xf>
    <xf numFmtId="0" fontId="7" fillId="0" borderId="13" xfId="55" applyFont="1" applyFill="1" applyBorder="1" applyAlignment="1">
      <alignment horizontal="left"/>
      <protection/>
    </xf>
    <xf numFmtId="0" fontId="61" fillId="0" borderId="13" xfId="0" applyFont="1" applyBorder="1" applyAlignment="1">
      <alignment horizontal="left"/>
    </xf>
    <xf numFmtId="165" fontId="61" fillId="33" borderId="0" xfId="0" applyNumberFormat="1" applyFont="1" applyFill="1" applyBorder="1" applyAlignment="1">
      <alignment horizontal="center" wrapText="1"/>
    </xf>
    <xf numFmtId="0" fontId="61" fillId="0" borderId="0" xfId="0" applyFont="1" applyBorder="1" applyAlignment="1">
      <alignment/>
    </xf>
    <xf numFmtId="165" fontId="65" fillId="33" borderId="0" xfId="0" applyNumberFormat="1" applyFont="1" applyFill="1" applyBorder="1" applyAlignment="1">
      <alignment horizontal="right" wrapText="1"/>
    </xf>
    <xf numFmtId="0" fontId="61" fillId="0" borderId="0" xfId="0" applyFont="1" applyBorder="1" applyAlignment="1">
      <alignment wrapText="1"/>
    </xf>
    <xf numFmtId="0" fontId="61" fillId="0" borderId="13" xfId="0" applyFont="1" applyBorder="1" applyAlignment="1">
      <alignment/>
    </xf>
    <xf numFmtId="6" fontId="68" fillId="0" borderId="13" xfId="0" applyNumberFormat="1" applyFont="1" applyBorder="1" applyAlignment="1">
      <alignment/>
    </xf>
    <xf numFmtId="0" fontId="68" fillId="0" borderId="13" xfId="0" applyFont="1" applyBorder="1" applyAlignment="1">
      <alignment/>
    </xf>
    <xf numFmtId="0" fontId="70" fillId="36" borderId="15" xfId="0" applyFont="1" applyFill="1" applyBorder="1" applyAlignment="1">
      <alignment horizontal="center" wrapText="1"/>
    </xf>
    <xf numFmtId="0" fontId="61" fillId="0" borderId="16" xfId="0" applyFont="1" applyBorder="1" applyAlignment="1">
      <alignment horizontal="center" wrapText="1"/>
    </xf>
    <xf numFmtId="0" fontId="61" fillId="0" borderId="17" xfId="0" applyFont="1" applyBorder="1" applyAlignment="1">
      <alignment horizontal="center" wrapText="1"/>
    </xf>
    <xf numFmtId="0" fontId="61" fillId="37" borderId="10" xfId="0" applyFont="1" applyFill="1" applyBorder="1" applyAlignment="1">
      <alignment horizontal="center" wrapText="1"/>
    </xf>
    <xf numFmtId="0" fontId="61" fillId="37" borderId="10" xfId="0" applyFont="1" applyFill="1" applyBorder="1" applyAlignment="1">
      <alignment/>
    </xf>
    <xf numFmtId="0" fontId="61" fillId="0" borderId="15" xfId="0" applyFont="1" applyFill="1" applyBorder="1" applyAlignment="1">
      <alignment horizontal="center" wrapText="1"/>
    </xf>
    <xf numFmtId="0" fontId="61" fillId="0" borderId="16" xfId="0" applyFont="1" applyFill="1" applyBorder="1" applyAlignment="1">
      <alignment/>
    </xf>
    <xf numFmtId="0" fontId="61" fillId="0" borderId="17" xfId="0" applyFont="1" applyFill="1" applyBorder="1" applyAlignment="1">
      <alignment/>
    </xf>
    <xf numFmtId="0" fontId="61" fillId="0" borderId="16" xfId="0" applyFont="1" applyBorder="1" applyAlignment="1">
      <alignment/>
    </xf>
    <xf numFmtId="0" fontId="61" fillId="0" borderId="17" xfId="0" applyFont="1" applyBorder="1" applyAlignment="1">
      <alignment/>
    </xf>
    <xf numFmtId="0" fontId="0" fillId="0" borderId="16" xfId="0" applyBorder="1" applyAlignment="1">
      <alignment/>
    </xf>
    <xf numFmtId="0" fontId="0" fillId="0" borderId="17" xfId="0" applyBorder="1" applyAlignment="1">
      <alignment/>
    </xf>
    <xf numFmtId="0" fontId="61" fillId="0" borderId="2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5" fillId="33" borderId="21" xfId="0" applyFont="1" applyFill="1" applyBorder="1" applyAlignment="1">
      <alignment horizontal="center" vertical="top" wrapText="1"/>
    </xf>
    <xf numFmtId="0" fontId="61" fillId="0" borderId="22" xfId="0" applyFont="1" applyBorder="1" applyAlignment="1">
      <alignment horizontal="center"/>
    </xf>
    <xf numFmtId="14" fontId="66" fillId="36" borderId="21" xfId="0" applyNumberFormat="1"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5" fillId="33" borderId="18" xfId="0" applyFont="1" applyFill="1" applyBorder="1" applyAlignment="1">
      <alignment horizontal="center" vertical="top" wrapText="1"/>
    </xf>
    <xf numFmtId="0" fontId="61" fillId="0" borderId="19" xfId="0" applyFont="1" applyBorder="1" applyAlignment="1">
      <alignment horizontal="center"/>
    </xf>
    <xf numFmtId="0" fontId="65" fillId="36" borderId="18" xfId="0" applyFont="1" applyFill="1" applyBorder="1" applyAlignment="1">
      <alignment horizontal="center" vertical="top" wrapText="1"/>
    </xf>
    <xf numFmtId="0" fontId="61" fillId="36" borderId="19" xfId="0" applyFont="1" applyFill="1" applyBorder="1" applyAlignment="1">
      <alignment/>
    </xf>
    <xf numFmtId="0" fontId="61" fillId="36" borderId="20" xfId="0" applyFont="1" applyFill="1" applyBorder="1" applyAlignment="1">
      <alignment/>
    </xf>
    <xf numFmtId="0" fontId="7" fillId="0" borderId="0" xfId="55" applyFont="1" applyFill="1" applyBorder="1" applyAlignment="1">
      <alignment/>
      <protection/>
    </xf>
    <xf numFmtId="0" fontId="61" fillId="37" borderId="28" xfId="0" applyFont="1" applyFill="1" applyBorder="1" applyAlignment="1">
      <alignment/>
    </xf>
    <xf numFmtId="0" fontId="61" fillId="37" borderId="29" xfId="0" applyFont="1" applyFill="1" applyBorder="1" applyAlignment="1">
      <alignment/>
    </xf>
    <xf numFmtId="0" fontId="61" fillId="37" borderId="30" xfId="0" applyFont="1" applyFill="1" applyBorder="1" applyAlignment="1">
      <alignment/>
    </xf>
    <xf numFmtId="0" fontId="65" fillId="0" borderId="21" xfId="0" applyFont="1" applyFill="1" applyBorder="1" applyAlignment="1">
      <alignment horizontal="center"/>
    </xf>
    <xf numFmtId="0" fontId="65" fillId="0" borderId="22" xfId="0" applyFont="1" applyBorder="1" applyAlignment="1">
      <alignment horizontal="center"/>
    </xf>
    <xf numFmtId="0" fontId="61" fillId="35" borderId="0" xfId="0" applyFont="1" applyFill="1" applyBorder="1" applyAlignment="1">
      <alignment horizontal="center"/>
    </xf>
    <xf numFmtId="0" fontId="61" fillId="35" borderId="13" xfId="0" applyFont="1" applyFill="1" applyBorder="1" applyAlignment="1">
      <alignment horizontal="center"/>
    </xf>
    <xf numFmtId="0" fontId="61" fillId="35" borderId="29" xfId="0" applyFont="1" applyFill="1" applyBorder="1" applyAlignment="1">
      <alignment horizontal="center"/>
    </xf>
    <xf numFmtId="0" fontId="61" fillId="37" borderId="15" xfId="0" applyFont="1" applyFill="1" applyBorder="1" applyAlignment="1">
      <alignment horizontal="center"/>
    </xf>
    <xf numFmtId="0" fontId="61" fillId="37" borderId="16" xfId="0" applyFont="1" applyFill="1" applyBorder="1" applyAlignment="1">
      <alignment horizontal="center"/>
    </xf>
    <xf numFmtId="0" fontId="61" fillId="37" borderId="17" xfId="0" applyFont="1" applyFill="1" applyBorder="1" applyAlignment="1">
      <alignment horizontal="center"/>
    </xf>
    <xf numFmtId="0" fontId="61" fillId="37" borderId="24" xfId="0" applyFont="1" applyFill="1" applyBorder="1" applyAlignment="1">
      <alignment horizontal="center"/>
    </xf>
    <xf numFmtId="0" fontId="61" fillId="37" borderId="25" xfId="0" applyFont="1" applyFill="1" applyBorder="1" applyAlignment="1">
      <alignment horizontal="center"/>
    </xf>
    <xf numFmtId="0" fontId="61" fillId="37" borderId="26" xfId="0" applyFont="1" applyFill="1" applyBorder="1" applyAlignment="1">
      <alignment horizontal="center"/>
    </xf>
    <xf numFmtId="0" fontId="61" fillId="0" borderId="15" xfId="0" applyFont="1" applyFill="1" applyBorder="1" applyAlignment="1">
      <alignment horizontal="center"/>
    </xf>
    <xf numFmtId="0" fontId="61" fillId="0" borderId="16" xfId="0" applyFont="1" applyFill="1" applyBorder="1" applyAlignment="1">
      <alignment horizontal="center"/>
    </xf>
    <xf numFmtId="0" fontId="61" fillId="0" borderId="17" xfId="0" applyFont="1" applyFill="1" applyBorder="1" applyAlignment="1">
      <alignment horizontal="center"/>
    </xf>
    <xf numFmtId="0" fontId="0" fillId="0" borderId="16" xfId="0" applyFill="1" applyBorder="1" applyAlignment="1">
      <alignment horizontal="center" wrapText="1"/>
    </xf>
    <xf numFmtId="0" fontId="0" fillId="0" borderId="17" xfId="0" applyFill="1" applyBorder="1" applyAlignment="1">
      <alignment horizontal="center" wrapText="1"/>
    </xf>
    <xf numFmtId="0" fontId="61" fillId="37" borderId="15" xfId="0" applyFont="1" applyFill="1" applyBorder="1" applyAlignment="1">
      <alignment horizontal="center" wrapText="1"/>
    </xf>
    <xf numFmtId="0" fontId="61" fillId="37" borderId="16" xfId="0" applyFont="1" applyFill="1" applyBorder="1" applyAlignment="1">
      <alignment/>
    </xf>
    <xf numFmtId="0" fontId="61" fillId="37" borderId="17" xfId="0" applyFont="1" applyFill="1" applyBorder="1" applyAlignment="1">
      <alignment/>
    </xf>
    <xf numFmtId="0" fontId="61" fillId="0" borderId="24" xfId="0" applyFont="1" applyFill="1" applyBorder="1" applyAlignment="1">
      <alignment horizontal="center"/>
    </xf>
    <xf numFmtId="0" fontId="61" fillId="0" borderId="25" xfId="0" applyFont="1" applyFill="1" applyBorder="1" applyAlignment="1">
      <alignment horizontal="center"/>
    </xf>
    <xf numFmtId="0" fontId="61" fillId="0" borderId="26" xfId="0" applyFont="1" applyFill="1" applyBorder="1" applyAlignment="1">
      <alignment horizontal="center"/>
    </xf>
    <xf numFmtId="0" fontId="61" fillId="0" borderId="39" xfId="0" applyFont="1" applyFill="1" applyBorder="1" applyAlignment="1">
      <alignment horizontal="center"/>
    </xf>
    <xf numFmtId="0" fontId="61" fillId="0" borderId="27" xfId="0" applyFont="1" applyFill="1" applyBorder="1" applyAlignment="1">
      <alignment horizontal="center"/>
    </xf>
    <xf numFmtId="0" fontId="65" fillId="0" borderId="18" xfId="0" applyFont="1" applyFill="1" applyBorder="1" applyAlignment="1">
      <alignment horizontal="center"/>
    </xf>
    <xf numFmtId="0" fontId="65" fillId="0" borderId="19" xfId="0" applyFont="1" applyBorder="1" applyAlignment="1">
      <alignment horizontal="center"/>
    </xf>
    <xf numFmtId="0" fontId="65" fillId="35" borderId="15" xfId="0" applyFont="1" applyFill="1" applyBorder="1" applyAlignment="1">
      <alignment horizontal="center"/>
    </xf>
    <xf numFmtId="0" fontId="65" fillId="35" borderId="16" xfId="0" applyFont="1" applyFill="1" applyBorder="1" applyAlignment="1">
      <alignment horizontal="center"/>
    </xf>
    <xf numFmtId="0" fontId="68" fillId="0" borderId="24" xfId="0" applyFont="1" applyFill="1" applyBorder="1" applyAlignment="1">
      <alignment horizontal="center"/>
    </xf>
    <xf numFmtId="0" fontId="68" fillId="0" borderId="25" xfId="0" applyFont="1" applyBorder="1" applyAlignment="1">
      <alignment horizontal="center"/>
    </xf>
    <xf numFmtId="0" fontId="69" fillId="33" borderId="0" xfId="0" applyFont="1" applyFill="1" applyBorder="1" applyAlignment="1">
      <alignment horizontal="left" wrapText="1"/>
    </xf>
    <xf numFmtId="0" fontId="65" fillId="35" borderId="24" xfId="0" applyFont="1" applyFill="1" applyBorder="1" applyAlignment="1">
      <alignment horizontal="center"/>
    </xf>
    <xf numFmtId="0" fontId="65" fillId="35" borderId="25" xfId="0" applyFont="1" applyFill="1" applyBorder="1" applyAlignment="1">
      <alignment horizontal="center"/>
    </xf>
    <xf numFmtId="0" fontId="65" fillId="35" borderId="15" xfId="0" applyFont="1" applyFill="1" applyBorder="1" applyAlignment="1">
      <alignment horizontal="center" vertical="top" wrapText="1"/>
    </xf>
    <xf numFmtId="0" fontId="61" fillId="35" borderId="16" xfId="0" applyFont="1" applyFill="1" applyBorder="1" applyAlignment="1">
      <alignment horizontal="center"/>
    </xf>
    <xf numFmtId="0" fontId="61" fillId="0" borderId="16" xfId="0" applyFont="1" applyBorder="1" applyAlignment="1">
      <alignment horizontal="center"/>
    </xf>
    <xf numFmtId="0" fontId="61" fillId="0" borderId="17" xfId="0" applyFont="1" applyBorder="1" applyAlignment="1">
      <alignment horizontal="center"/>
    </xf>
    <xf numFmtId="0" fontId="61" fillId="0" borderId="28" xfId="0" applyFont="1" applyFill="1" applyBorder="1" applyAlignment="1">
      <alignment/>
    </xf>
    <xf numFmtId="0" fontId="61" fillId="0" borderId="29" xfId="0" applyFont="1" applyBorder="1" applyAlignment="1">
      <alignment/>
    </xf>
    <xf numFmtId="0" fontId="61" fillId="0" borderId="30" xfId="0" applyFont="1" applyBorder="1" applyAlignment="1">
      <alignment/>
    </xf>
    <xf numFmtId="0" fontId="61" fillId="0" borderId="40" xfId="0" applyFont="1" applyFill="1" applyBorder="1" applyAlignment="1">
      <alignment horizontal="center"/>
    </xf>
    <xf numFmtId="0" fontId="61" fillId="0" borderId="41" xfId="0" applyFont="1" applyFill="1" applyBorder="1" applyAlignment="1">
      <alignment horizontal="center"/>
    </xf>
    <xf numFmtId="0" fontId="61" fillId="0" borderId="32" xfId="0" applyFont="1" applyFill="1"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61" fillId="0" borderId="15" xfId="0" applyFont="1" applyBorder="1" applyAlignment="1">
      <alignment horizontal="center"/>
    </xf>
    <xf numFmtId="0" fontId="61" fillId="0" borderId="28"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61" fillId="0" borderId="10" xfId="0" applyFont="1" applyFill="1" applyBorder="1" applyAlignment="1">
      <alignment horizontal="center" wrapText="1"/>
    </xf>
    <xf numFmtId="0" fontId="61" fillId="0" borderId="10" xfId="0" applyFont="1" applyFill="1" applyBorder="1" applyAlignment="1">
      <alignment/>
    </xf>
    <xf numFmtId="0" fontId="61" fillId="0" borderId="28" xfId="0" applyFont="1" applyFill="1" applyBorder="1" applyAlignment="1">
      <alignment horizontal="center"/>
    </xf>
    <xf numFmtId="0" fontId="60" fillId="33" borderId="0" xfId="0" applyFont="1" applyFill="1" applyBorder="1" applyAlignment="1">
      <alignment horizontal="left" wrapText="1"/>
    </xf>
    <xf numFmtId="0" fontId="52" fillId="35" borderId="24" xfId="0" applyFont="1" applyFill="1" applyBorder="1" applyAlignment="1">
      <alignment horizontal="center"/>
    </xf>
    <xf numFmtId="0" fontId="52" fillId="35" borderId="25" xfId="0" applyFont="1" applyFill="1" applyBorder="1" applyAlignment="1">
      <alignment horizontal="center"/>
    </xf>
    <xf numFmtId="0" fontId="52" fillId="33" borderId="18" xfId="0" applyFont="1" applyFill="1" applyBorder="1" applyAlignment="1">
      <alignment horizontal="center" vertical="top" wrapText="1"/>
    </xf>
    <xf numFmtId="0" fontId="0" fillId="0" borderId="19" xfId="0" applyFont="1" applyBorder="1" applyAlignment="1">
      <alignment horizontal="center"/>
    </xf>
    <xf numFmtId="0" fontId="52" fillId="35" borderId="15" xfId="0" applyFont="1" applyFill="1" applyBorder="1" applyAlignment="1">
      <alignment horizontal="center" vertical="top" wrapText="1"/>
    </xf>
    <xf numFmtId="0" fontId="0" fillId="35" borderId="16" xfId="0" applyFont="1" applyFill="1" applyBorder="1" applyAlignment="1">
      <alignment horizontal="center"/>
    </xf>
    <xf numFmtId="0" fontId="0" fillId="0" borderId="28" xfId="0"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52" fillId="0" borderId="18" xfId="0" applyFont="1" applyFill="1" applyBorder="1" applyAlignment="1">
      <alignment horizontal="center"/>
    </xf>
    <xf numFmtId="0" fontId="52" fillId="0" borderId="19" xfId="0" applyFont="1" applyBorder="1" applyAlignment="1">
      <alignment horizontal="center"/>
    </xf>
    <xf numFmtId="0" fontId="52" fillId="35" borderId="15" xfId="0" applyFont="1" applyFill="1" applyBorder="1" applyAlignment="1">
      <alignment horizontal="center"/>
    </xf>
    <xf numFmtId="0" fontId="52" fillId="35" borderId="16" xfId="0" applyFont="1" applyFill="1" applyBorder="1" applyAlignment="1">
      <alignment horizontal="center"/>
    </xf>
    <xf numFmtId="0" fontId="59" fillId="0" borderId="24" xfId="0" applyFont="1" applyFill="1" applyBorder="1" applyAlignment="1">
      <alignment horizontal="center"/>
    </xf>
    <xf numFmtId="0" fontId="59" fillId="0" borderId="25" xfId="0" applyFont="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4" xfId="0" applyFill="1" applyBorder="1" applyAlignment="1">
      <alignment horizontal="center"/>
    </xf>
    <xf numFmtId="0" fontId="0" fillId="0" borderId="13" xfId="0" applyFill="1" applyBorder="1" applyAlignment="1">
      <alignment horizontal="center"/>
    </xf>
    <xf numFmtId="0" fontId="0" fillId="35" borderId="0" xfId="0" applyFill="1" applyBorder="1" applyAlignment="1">
      <alignment horizontal="center"/>
    </xf>
    <xf numFmtId="0" fontId="0" fillId="35" borderId="13" xfId="0" applyFill="1" applyBorder="1" applyAlignment="1">
      <alignment horizontal="center"/>
    </xf>
    <xf numFmtId="0" fontId="0" fillId="35" borderId="29" xfId="0" applyFill="1" applyBorder="1" applyAlignment="1">
      <alignment horizontal="center"/>
    </xf>
    <xf numFmtId="0" fontId="0" fillId="0" borderId="0" xfId="0" applyBorder="1" applyAlignment="1">
      <alignment/>
    </xf>
    <xf numFmtId="0" fontId="71" fillId="36" borderId="15" xfId="0" applyFont="1" applyFill="1" applyBorder="1" applyAlignment="1">
      <alignment horizontal="center" wrapText="1"/>
    </xf>
    <xf numFmtId="0" fontId="0" fillId="0" borderId="28" xfId="0" applyFill="1" applyBorder="1" applyAlignment="1">
      <alignment/>
    </xf>
    <xf numFmtId="0" fontId="0" fillId="0" borderId="29" xfId="0" applyBorder="1" applyAlignment="1">
      <alignment/>
    </xf>
    <xf numFmtId="0" fontId="0" fillId="0" borderId="30" xfId="0" applyBorder="1" applyAlignment="1">
      <alignment/>
    </xf>
    <xf numFmtId="0" fontId="52" fillId="0" borderId="21" xfId="0" applyFont="1" applyFill="1" applyBorder="1" applyAlignment="1">
      <alignment horizontal="center"/>
    </xf>
    <xf numFmtId="0" fontId="52" fillId="0" borderId="22" xfId="0" applyFont="1" applyBorder="1" applyAlignment="1">
      <alignment horizontal="center"/>
    </xf>
    <xf numFmtId="0" fontId="52" fillId="33" borderId="21" xfId="0" applyFont="1" applyFill="1" applyBorder="1" applyAlignment="1">
      <alignment horizontal="center" vertical="top" wrapText="1"/>
    </xf>
    <xf numFmtId="0" fontId="0" fillId="0" borderId="22" xfId="0" applyFont="1" applyBorder="1" applyAlignment="1">
      <alignment horizontal="center"/>
    </xf>
    <xf numFmtId="0" fontId="52" fillId="36" borderId="18" xfId="0" applyFont="1" applyFill="1" applyBorder="1" applyAlignment="1">
      <alignment horizontal="center" vertical="top" wrapText="1"/>
    </xf>
    <xf numFmtId="0" fontId="0" fillId="36" borderId="19" xfId="0" applyFill="1" applyBorder="1" applyAlignment="1">
      <alignment/>
    </xf>
    <xf numFmtId="0" fontId="0" fillId="36" borderId="20" xfId="0" applyFill="1" applyBorder="1" applyAlignment="1">
      <alignment/>
    </xf>
    <xf numFmtId="0" fontId="3" fillId="0" borderId="0" xfId="55" applyFont="1" applyFill="1" applyBorder="1" applyAlignment="1">
      <alignment/>
      <protection/>
    </xf>
    <xf numFmtId="165" fontId="0" fillId="33" borderId="0" xfId="0" applyNumberFormat="1" applyFill="1" applyBorder="1" applyAlignment="1">
      <alignment horizontal="center" wrapText="1"/>
    </xf>
    <xf numFmtId="165" fontId="52" fillId="33" borderId="0" xfId="0" applyNumberFormat="1" applyFont="1" applyFill="1" applyBorder="1" applyAlignment="1">
      <alignment horizontal="right" wrapText="1"/>
    </xf>
    <xf numFmtId="0" fontId="0" fillId="0" borderId="0" xfId="0" applyBorder="1" applyAlignment="1">
      <alignment wrapText="1"/>
    </xf>
    <xf numFmtId="0" fontId="0" fillId="0" borderId="13" xfId="0" applyBorder="1" applyAlignment="1">
      <alignment/>
    </xf>
    <xf numFmtId="6" fontId="59" fillId="0" borderId="13" xfId="0" applyNumberFormat="1" applyFont="1" applyBorder="1" applyAlignment="1">
      <alignment/>
    </xf>
    <xf numFmtId="0" fontId="59" fillId="0" borderId="13" xfId="0" applyFont="1" applyBorder="1" applyAlignment="1">
      <alignment/>
    </xf>
    <xf numFmtId="0" fontId="0" fillId="0" borderId="10" xfId="0" applyFill="1" applyBorder="1" applyAlignment="1">
      <alignment horizontal="center" wrapText="1"/>
    </xf>
    <xf numFmtId="0" fontId="0" fillId="0" borderId="10" xfId="0" applyFill="1" applyBorder="1" applyAlignment="1">
      <alignment/>
    </xf>
    <xf numFmtId="0" fontId="0" fillId="0" borderId="15" xfId="0" applyFill="1" applyBorder="1" applyAlignment="1">
      <alignment horizontal="center" wrapText="1"/>
    </xf>
    <xf numFmtId="14" fontId="53" fillId="36" borderId="21" xfId="0" applyNumberFormat="1" applyFont="1" applyFill="1" applyBorder="1" applyAlignment="1">
      <alignment/>
    </xf>
    <xf numFmtId="0" fontId="53" fillId="36" borderId="22" xfId="0" applyFont="1" applyFill="1" applyBorder="1" applyAlignment="1">
      <alignment/>
    </xf>
    <xf numFmtId="0" fontId="53" fillId="36" borderId="23" xfId="0" applyFont="1" applyFill="1" applyBorder="1" applyAlignment="1">
      <alignment/>
    </xf>
    <xf numFmtId="0" fontId="0" fillId="0" borderId="0" xfId="0" applyFill="1" applyBorder="1" applyAlignment="1">
      <alignment horizontal="center"/>
    </xf>
    <xf numFmtId="0" fontId="3" fillId="0" borderId="13" xfId="55" applyFont="1" applyFill="1" applyBorder="1" applyAlignment="1">
      <alignment horizontal="left"/>
      <protection/>
    </xf>
    <xf numFmtId="0" fontId="0" fillId="0" borderId="13" xfId="0" applyBorder="1" applyAlignment="1">
      <alignment horizontal="left"/>
    </xf>
    <xf numFmtId="0" fontId="0" fillId="0" borderId="0" xfId="0" applyAlignment="1">
      <alignment/>
    </xf>
    <xf numFmtId="0" fontId="59" fillId="33" borderId="0" xfId="0" applyFont="1" applyFill="1" applyAlignment="1">
      <alignment horizontal="center" wrapText="1"/>
    </xf>
    <xf numFmtId="0" fontId="57" fillId="33" borderId="0" xfId="0" applyFont="1" applyFill="1" applyAlignment="1">
      <alignment horizontal="center" wrapText="1"/>
    </xf>
    <xf numFmtId="0" fontId="54" fillId="33" borderId="0" xfId="0" applyFont="1" applyFill="1" applyBorder="1" applyAlignment="1">
      <alignment horizontal="left" vertical="center" wrapText="1"/>
    </xf>
    <xf numFmtId="0" fontId="55" fillId="33"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16" xfId="0" applyFill="1" applyBorder="1" applyAlignment="1">
      <alignment/>
    </xf>
    <xf numFmtId="0" fontId="0" fillId="0" borderId="17" xfId="0" applyFill="1" applyBorder="1" applyAlignment="1">
      <alignment/>
    </xf>
    <xf numFmtId="0" fontId="0" fillId="0" borderId="15" xfId="0" applyBorder="1" applyAlignment="1">
      <alignment horizontal="center"/>
    </xf>
    <xf numFmtId="9" fontId="0" fillId="36" borderId="21" xfId="0" applyNumberFormat="1" applyFill="1" applyBorder="1" applyAlignment="1">
      <alignment vertical="top"/>
    </xf>
    <xf numFmtId="0" fontId="0" fillId="36" borderId="22" xfId="0" applyFill="1" applyBorder="1" applyAlignment="1">
      <alignment/>
    </xf>
    <xf numFmtId="0" fontId="0" fillId="36" borderId="23" xfId="0" applyFill="1" applyBorder="1" applyAlignment="1">
      <alignment/>
    </xf>
    <xf numFmtId="9" fontId="0" fillId="36" borderId="18" xfId="0" applyNumberForma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2" fillId="33" borderId="15" xfId="0" applyFont="1" applyFill="1" applyBorder="1" applyAlignment="1">
      <alignment horizontal="center" vertical="top" wrapText="1"/>
    </xf>
    <xf numFmtId="0" fontId="0" fillId="0" borderId="16" xfId="0" applyFont="1" applyBorder="1" applyAlignment="1">
      <alignment horizontal="center"/>
    </xf>
    <xf numFmtId="0" fontId="52" fillId="36" borderId="15" xfId="0" applyFont="1" applyFill="1" applyBorder="1" applyAlignment="1">
      <alignment horizontal="center" vertical="top" wrapText="1"/>
    </xf>
    <xf numFmtId="0" fontId="0" fillId="36" borderId="16" xfId="0" applyFill="1" applyBorder="1" applyAlignment="1">
      <alignment/>
    </xf>
    <xf numFmtId="0" fontId="0" fillId="36" borderId="17" xfId="0" applyFill="1" applyBorder="1" applyAlignment="1">
      <alignment/>
    </xf>
    <xf numFmtId="0" fontId="52" fillId="0" borderId="15" xfId="0" applyFont="1" applyFill="1" applyBorder="1" applyAlignment="1">
      <alignment horizontal="center"/>
    </xf>
    <xf numFmtId="0" fontId="52" fillId="0" borderId="16" xfId="0" applyFont="1" applyFill="1" applyBorder="1" applyAlignment="1">
      <alignment horizontal="center"/>
    </xf>
    <xf numFmtId="9" fontId="0" fillId="36" borderId="15" xfId="0" applyNumberFormat="1" applyFill="1" applyBorder="1" applyAlignment="1">
      <alignment horizontal="center"/>
    </xf>
    <xf numFmtId="9" fontId="0" fillId="36" borderId="24" xfId="0" applyNumberFormat="1" applyFill="1" applyBorder="1" applyAlignment="1">
      <alignment/>
    </xf>
    <xf numFmtId="0" fontId="0" fillId="0" borderId="25" xfId="0" applyBorder="1" applyAlignment="1">
      <alignment/>
    </xf>
    <xf numFmtId="0" fontId="0" fillId="0" borderId="26" xfId="0" applyBorder="1" applyAlignment="1">
      <alignment/>
    </xf>
    <xf numFmtId="9" fontId="0" fillId="36" borderId="18" xfId="0" applyNumberFormat="1" applyFill="1" applyBorder="1" applyAlignment="1">
      <alignment vertical="top"/>
    </xf>
    <xf numFmtId="0" fontId="52" fillId="0" borderId="16" xfId="0" applyFont="1" applyBorder="1" applyAlignment="1">
      <alignment horizontal="center"/>
    </xf>
    <xf numFmtId="0" fontId="52" fillId="0" borderId="24" xfId="0" applyFont="1" applyFill="1" applyBorder="1" applyAlignment="1">
      <alignment horizontal="center"/>
    </xf>
    <xf numFmtId="0" fontId="52" fillId="0" borderId="25" xfId="0" applyFont="1" applyBorder="1" applyAlignment="1">
      <alignment horizontal="center"/>
    </xf>
    <xf numFmtId="14" fontId="53" fillId="36" borderId="24" xfId="0" applyNumberFormat="1" applyFont="1" applyFill="1" applyBorder="1" applyAlignment="1">
      <alignment/>
    </xf>
    <xf numFmtId="0" fontId="53" fillId="36" borderId="25" xfId="0" applyFont="1" applyFill="1" applyBorder="1" applyAlignment="1">
      <alignment/>
    </xf>
    <xf numFmtId="0" fontId="53" fillId="36" borderId="26"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476250</xdr:colOff>
      <xdr:row>0</xdr:row>
      <xdr:rowOff>1371600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81125" cy="1314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495300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0175" cy="1390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476250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81125" cy="1390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600075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504950" cy="1390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638175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543050" cy="1390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581025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85900" cy="1390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561975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66850" cy="1390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504825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9700" cy="1390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571500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76375" cy="1390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504825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970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62075"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438150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43025"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457200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62075"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504825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9700" cy="1390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485775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90650" cy="1390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638175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543050" cy="1390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504825</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9700" cy="1390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514350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192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5"/>
  <sheetViews>
    <sheetView showGridLines="0" tabSelected="1" zoomScalePageLayoutView="0" workbookViewId="0" topLeftCell="A1">
      <selection activeCell="I21" sqref="I21"/>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176</v>
      </c>
      <c r="B2" s="514"/>
      <c r="C2" s="514"/>
      <c r="D2" s="514"/>
      <c r="E2" s="514"/>
      <c r="F2" s="514"/>
      <c r="G2" s="514"/>
      <c r="H2" s="514"/>
      <c r="I2" s="514"/>
      <c r="J2" s="514"/>
      <c r="K2" s="514"/>
      <c r="L2" s="514"/>
      <c r="M2" s="513"/>
      <c r="N2" s="513"/>
      <c r="O2" s="513"/>
      <c r="P2" s="513"/>
      <c r="Q2" s="513"/>
    </row>
    <row r="3" spans="1:17" ht="12.75" customHeight="1">
      <c r="A3" s="515" t="s">
        <v>154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505"/>
      <c r="F6" s="505"/>
      <c r="G6" s="505"/>
      <c r="H6" s="505"/>
      <c r="I6" s="505"/>
      <c r="J6" s="505"/>
      <c r="K6" s="505"/>
      <c r="L6" s="505"/>
      <c r="M6" s="520"/>
      <c r="N6" s="520"/>
      <c r="O6" s="520"/>
      <c r="P6" s="520"/>
      <c r="Q6" s="196"/>
    </row>
    <row r="7" spans="1:17" ht="14.25" customHeight="1">
      <c r="A7" s="193"/>
      <c r="B7" s="194"/>
      <c r="C7" s="194"/>
      <c r="D7" s="194"/>
      <c r="E7" s="505"/>
      <c r="F7" s="505"/>
      <c r="G7" s="505"/>
      <c r="H7" s="505"/>
      <c r="I7" s="505"/>
      <c r="J7" s="505"/>
      <c r="K7" s="505"/>
      <c r="L7" s="505"/>
      <c r="M7" s="520" t="s">
        <v>75</v>
      </c>
      <c r="N7" s="520"/>
      <c r="O7" s="520"/>
      <c r="P7" s="520"/>
      <c r="Q7" s="196">
        <v>3140000</v>
      </c>
    </row>
    <row r="8" spans="1:17" ht="14.25" customHeight="1">
      <c r="A8" s="193"/>
      <c r="B8" s="194"/>
      <c r="C8" s="194"/>
      <c r="D8" s="194"/>
      <c r="E8" s="505"/>
      <c r="F8" s="505"/>
      <c r="G8" s="505"/>
      <c r="H8" s="505"/>
      <c r="I8" s="505"/>
      <c r="J8" s="505"/>
      <c r="K8" s="505"/>
      <c r="L8" s="505"/>
      <c r="M8" s="521" t="s">
        <v>76</v>
      </c>
      <c r="N8" s="521"/>
      <c r="O8" s="521"/>
      <c r="P8" s="521"/>
      <c r="Q8" s="197">
        <v>9386000</v>
      </c>
    </row>
    <row r="9" spans="1:17" ht="15.75">
      <c r="A9" s="522" t="s">
        <v>90</v>
      </c>
      <c r="B9" s="522"/>
      <c r="C9" s="523"/>
      <c r="D9" s="198"/>
      <c r="E9" s="198"/>
      <c r="F9" s="198"/>
      <c r="G9" s="199"/>
      <c r="H9" s="524"/>
      <c r="I9" s="525"/>
      <c r="J9" s="525"/>
      <c r="K9" s="526"/>
      <c r="L9" s="527"/>
      <c r="M9" s="528" t="s">
        <v>2</v>
      </c>
      <c r="N9" s="528"/>
      <c r="O9" s="528"/>
      <c r="P9" s="529">
        <f>SUM(Q7:Q8)</f>
        <v>12526000</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501">
        <v>13</v>
      </c>
      <c r="K11" s="342"/>
      <c r="L11" s="343">
        <v>43160</v>
      </c>
      <c r="M11" s="534" t="s">
        <v>111</v>
      </c>
      <c r="N11" s="535"/>
      <c r="O11" s="535"/>
      <c r="P11" s="535"/>
      <c r="Q11" s="535"/>
    </row>
    <row r="12" spans="1:17" s="458" customFormat="1" ht="15">
      <c r="A12" s="201">
        <v>18099</v>
      </c>
      <c r="B12" s="201" t="s">
        <v>78</v>
      </c>
      <c r="C12" s="201" t="s">
        <v>79</v>
      </c>
      <c r="D12" s="201" t="s">
        <v>80</v>
      </c>
      <c r="E12" s="201">
        <v>7</v>
      </c>
      <c r="F12" s="209" t="s">
        <v>16</v>
      </c>
      <c r="G12" s="210">
        <v>1000000</v>
      </c>
      <c r="H12" s="209" t="s">
        <v>61</v>
      </c>
      <c r="I12" s="212">
        <v>132</v>
      </c>
      <c r="J12" s="213">
        <v>10</v>
      </c>
      <c r="K12" s="214">
        <v>0.09</v>
      </c>
      <c r="L12" s="215">
        <v>43192</v>
      </c>
      <c r="M12" s="536" t="s">
        <v>177</v>
      </c>
      <c r="N12" s="537"/>
      <c r="O12" s="537"/>
      <c r="P12" s="537"/>
      <c r="Q12" s="538"/>
    </row>
    <row r="13" spans="1:17" s="458" customFormat="1" ht="15">
      <c r="A13" s="201">
        <v>18099</v>
      </c>
      <c r="B13" s="201" t="s">
        <v>78</v>
      </c>
      <c r="C13" s="201" t="s">
        <v>79</v>
      </c>
      <c r="D13" s="201" t="s">
        <v>80</v>
      </c>
      <c r="E13" s="201">
        <v>7</v>
      </c>
      <c r="F13" s="209" t="s">
        <v>16</v>
      </c>
      <c r="G13" s="210">
        <v>1000000</v>
      </c>
      <c r="H13" s="209" t="s">
        <v>61</v>
      </c>
      <c r="I13" s="212">
        <v>132</v>
      </c>
      <c r="J13" s="213">
        <v>8</v>
      </c>
      <c r="K13" s="214">
        <v>0.09</v>
      </c>
      <c r="L13" s="215">
        <v>43308</v>
      </c>
      <c r="M13" s="536" t="s">
        <v>178</v>
      </c>
      <c r="N13" s="537"/>
      <c r="O13" s="537"/>
      <c r="P13" s="537"/>
      <c r="Q13" s="538"/>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491"/>
      <c r="N15" s="502"/>
      <c r="O15" s="502"/>
      <c r="P15" s="502"/>
      <c r="Q15" s="503"/>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536"/>
      <c r="N16" s="541"/>
      <c r="O16" s="541"/>
      <c r="P16" s="541"/>
      <c r="Q16" s="542"/>
    </row>
    <row r="17" spans="1:17" ht="15">
      <c r="A17" s="201">
        <v>18448</v>
      </c>
      <c r="B17" s="201" t="s">
        <v>146</v>
      </c>
      <c r="C17" s="201" t="s">
        <v>79</v>
      </c>
      <c r="D17" s="201" t="s">
        <v>80</v>
      </c>
      <c r="E17" s="201">
        <v>7</v>
      </c>
      <c r="F17" s="209" t="s">
        <v>16</v>
      </c>
      <c r="G17" s="210">
        <v>2000000</v>
      </c>
      <c r="H17" s="209" t="s">
        <v>22</v>
      </c>
      <c r="I17" s="212">
        <v>279</v>
      </c>
      <c r="J17" s="213">
        <v>15</v>
      </c>
      <c r="K17" s="214">
        <v>0.04</v>
      </c>
      <c r="L17" s="215">
        <v>43402</v>
      </c>
      <c r="M17" s="536" t="s">
        <v>179</v>
      </c>
      <c r="N17" s="541"/>
      <c r="O17" s="541"/>
      <c r="P17" s="541"/>
      <c r="Q17" s="542"/>
    </row>
    <row r="18" spans="1:17" ht="15">
      <c r="A18" s="201">
        <v>18137</v>
      </c>
      <c r="B18" s="201" t="s">
        <v>161</v>
      </c>
      <c r="C18" s="201" t="s">
        <v>162</v>
      </c>
      <c r="D18" s="201" t="s">
        <v>163</v>
      </c>
      <c r="E18" s="201">
        <v>6</v>
      </c>
      <c r="F18" s="209" t="s">
        <v>16</v>
      </c>
      <c r="G18" s="210">
        <v>1386000</v>
      </c>
      <c r="H18" s="209" t="s">
        <v>22</v>
      </c>
      <c r="I18" s="212">
        <v>170</v>
      </c>
      <c r="J18" s="213">
        <v>11</v>
      </c>
      <c r="K18" s="214">
        <v>0.09</v>
      </c>
      <c r="L18" s="215">
        <v>43430</v>
      </c>
      <c r="M18" s="543" t="s">
        <v>117</v>
      </c>
      <c r="N18" s="544"/>
      <c r="O18" s="544"/>
      <c r="P18" s="544"/>
      <c r="Q18" s="545"/>
    </row>
    <row r="19" spans="1:17" ht="15.75" thickBot="1">
      <c r="A19" s="201">
        <v>18509</v>
      </c>
      <c r="B19" s="201" t="s">
        <v>167</v>
      </c>
      <c r="C19" s="201" t="s">
        <v>168</v>
      </c>
      <c r="D19" s="201" t="s">
        <v>169</v>
      </c>
      <c r="E19" s="201">
        <v>9</v>
      </c>
      <c r="F19" s="209" t="s">
        <v>16</v>
      </c>
      <c r="G19" s="210">
        <v>1140000</v>
      </c>
      <c r="H19" s="209" t="s">
        <v>22</v>
      </c>
      <c r="I19" s="212">
        <v>136</v>
      </c>
      <c r="J19" s="213">
        <v>8</v>
      </c>
      <c r="K19" s="214">
        <v>0.09</v>
      </c>
      <c r="L19" s="215">
        <v>43434</v>
      </c>
      <c r="M19" s="543" t="s">
        <v>170</v>
      </c>
      <c r="N19" s="544"/>
      <c r="O19" s="544"/>
      <c r="P19" s="544"/>
      <c r="Q19" s="545"/>
    </row>
    <row r="20" spans="1:17" ht="15" customHeight="1" thickBot="1">
      <c r="A20" s="546" t="s">
        <v>19</v>
      </c>
      <c r="B20" s="547"/>
      <c r="C20" s="547"/>
      <c r="D20" s="547"/>
      <c r="E20" s="547"/>
      <c r="F20" s="547"/>
      <c r="G20" s="216">
        <f>SUM(G11:G19)</f>
        <v>12526000</v>
      </c>
      <c r="H20" s="217" t="s">
        <v>11</v>
      </c>
      <c r="I20" s="219">
        <f>SUM(I12:I19)</f>
        <v>938</v>
      </c>
      <c r="J20" s="219">
        <f>SUM(J12:J19)</f>
        <v>92</v>
      </c>
      <c r="K20" s="548"/>
      <c r="L20" s="549"/>
      <c r="M20" s="549"/>
      <c r="N20" s="549"/>
      <c r="O20" s="549"/>
      <c r="P20" s="549"/>
      <c r="Q20" s="550"/>
    </row>
    <row r="21" spans="1:17" ht="15" customHeight="1" thickBot="1">
      <c r="A21" s="546" t="s">
        <v>47</v>
      </c>
      <c r="B21" s="547"/>
      <c r="C21" s="547"/>
      <c r="D21" s="547"/>
      <c r="E21" s="547"/>
      <c r="F21" s="547"/>
      <c r="G21" s="216">
        <f>SUM(G12,G13,G17)</f>
        <v>4000000</v>
      </c>
      <c r="H21" s="217" t="s">
        <v>11</v>
      </c>
      <c r="I21" s="218">
        <f>I14</f>
        <v>30</v>
      </c>
      <c r="J21" s="218">
        <f>J12</f>
        <v>10</v>
      </c>
      <c r="K21" s="548"/>
      <c r="L21" s="549"/>
      <c r="M21" s="549"/>
      <c r="N21" s="549"/>
      <c r="O21" s="549"/>
      <c r="P21" s="549"/>
      <c r="Q21" s="550"/>
    </row>
    <row r="22" spans="1:17" ht="15" customHeight="1" thickBot="1">
      <c r="A22" s="551" t="s">
        <v>174</v>
      </c>
      <c r="B22" s="552"/>
      <c r="C22" s="552"/>
      <c r="D22" s="552"/>
      <c r="E22" s="552"/>
      <c r="F22" s="552"/>
      <c r="G22" s="506">
        <f>Q8-SUM(G12,G13,G17)</f>
        <v>5386000</v>
      </c>
      <c r="H22" s="507"/>
      <c r="I22" s="508"/>
      <c r="J22" s="508"/>
      <c r="K22" s="509"/>
      <c r="L22" s="510"/>
      <c r="M22" s="510"/>
      <c r="N22" s="510"/>
      <c r="O22" s="510"/>
      <c r="P22" s="510"/>
      <c r="Q22" s="511"/>
    </row>
    <row r="23" spans="1:17" ht="15">
      <c r="A23" s="551" t="s">
        <v>175</v>
      </c>
      <c r="B23" s="552"/>
      <c r="C23" s="552"/>
      <c r="D23" s="552"/>
      <c r="E23" s="552"/>
      <c r="F23" s="552"/>
      <c r="G23" s="220">
        <f>Q7</f>
        <v>3140000</v>
      </c>
      <c r="H23" s="553"/>
      <c r="I23" s="554"/>
      <c r="J23" s="554"/>
      <c r="K23" s="554"/>
      <c r="L23" s="554"/>
      <c r="M23" s="554"/>
      <c r="N23" s="554"/>
      <c r="O23" s="554"/>
      <c r="P23" s="554"/>
      <c r="Q23" s="555"/>
    </row>
    <row r="24" spans="1:17" ht="64.5" customHeight="1">
      <c r="A24" s="556" t="s">
        <v>20</v>
      </c>
      <c r="B24" s="556"/>
      <c r="C24" s="221"/>
      <c r="D24" s="221"/>
      <c r="E24" s="222"/>
      <c r="F24" s="221"/>
      <c r="G24" s="223"/>
      <c r="H24" s="524"/>
      <c r="I24" s="525"/>
      <c r="J24" s="525"/>
      <c r="K24" s="526"/>
      <c r="L24" s="527"/>
      <c r="M24" s="528" t="s">
        <v>2</v>
      </c>
      <c r="N24" s="528"/>
      <c r="O24" s="528"/>
      <c r="P24" s="529">
        <v>1600000</v>
      </c>
      <c r="Q24" s="530"/>
    </row>
    <row r="25" spans="1:17" ht="39">
      <c r="A25" s="200" t="s">
        <v>21</v>
      </c>
      <c r="B25" s="200" t="s">
        <v>4</v>
      </c>
      <c r="C25" s="200" t="s">
        <v>5</v>
      </c>
      <c r="D25" s="200" t="s">
        <v>6</v>
      </c>
      <c r="E25" s="200" t="s">
        <v>7</v>
      </c>
      <c r="F25" s="200" t="s">
        <v>8</v>
      </c>
      <c r="G25" s="200" t="s">
        <v>9</v>
      </c>
      <c r="H25" s="200" t="s">
        <v>10</v>
      </c>
      <c r="I25" s="200" t="s">
        <v>11</v>
      </c>
      <c r="J25" s="200" t="s">
        <v>12</v>
      </c>
      <c r="K25" s="200" t="s">
        <v>13</v>
      </c>
      <c r="L25" s="200" t="s">
        <v>14</v>
      </c>
      <c r="M25" s="531" t="s">
        <v>15</v>
      </c>
      <c r="N25" s="532"/>
      <c r="O25" s="532"/>
      <c r="P25" s="532"/>
      <c r="Q25" s="533"/>
    </row>
    <row r="26" spans="1:17" s="458" customFormat="1" ht="15">
      <c r="A26" s="201">
        <v>18322</v>
      </c>
      <c r="B26" s="201" t="s">
        <v>81</v>
      </c>
      <c r="C26" s="201" t="s">
        <v>82</v>
      </c>
      <c r="D26" s="201" t="s">
        <v>83</v>
      </c>
      <c r="E26" s="201">
        <v>11</v>
      </c>
      <c r="F26" s="201" t="s">
        <v>16</v>
      </c>
      <c r="G26" s="224">
        <v>1600000</v>
      </c>
      <c r="H26" s="201" t="s">
        <v>17</v>
      </c>
      <c r="I26" s="225">
        <v>50</v>
      </c>
      <c r="J26" s="225">
        <v>14</v>
      </c>
      <c r="K26" s="226">
        <v>0.09</v>
      </c>
      <c r="L26" s="227">
        <v>43192</v>
      </c>
      <c r="M26" s="536" t="s">
        <v>135</v>
      </c>
      <c r="N26" s="537"/>
      <c r="O26" s="537"/>
      <c r="P26" s="537"/>
      <c r="Q26" s="538"/>
    </row>
    <row r="27" spans="1:17" ht="15" customHeight="1" thickBot="1">
      <c r="A27" s="332">
        <v>18391</v>
      </c>
      <c r="B27" s="332" t="s">
        <v>86</v>
      </c>
      <c r="C27" s="332" t="s">
        <v>87</v>
      </c>
      <c r="D27" s="332" t="s">
        <v>80</v>
      </c>
      <c r="E27" s="332">
        <v>7</v>
      </c>
      <c r="F27" s="332" t="s">
        <v>16</v>
      </c>
      <c r="G27" s="333">
        <v>0</v>
      </c>
      <c r="H27" s="332" t="s">
        <v>22</v>
      </c>
      <c r="I27" s="334">
        <v>146</v>
      </c>
      <c r="J27" s="334">
        <v>30</v>
      </c>
      <c r="K27" s="335">
        <v>0.09</v>
      </c>
      <c r="L27" s="336">
        <v>43192</v>
      </c>
      <c r="M27" s="557"/>
      <c r="N27" s="558"/>
      <c r="O27" s="558"/>
      <c r="P27" s="558"/>
      <c r="Q27" s="559"/>
    </row>
    <row r="28" spans="1:17" ht="15.75" thickBot="1">
      <c r="A28" s="560" t="s">
        <v>23</v>
      </c>
      <c r="B28" s="561"/>
      <c r="C28" s="561"/>
      <c r="D28" s="561"/>
      <c r="E28" s="561"/>
      <c r="F28" s="561"/>
      <c r="G28" s="236">
        <f>SUM(G26:G27)</f>
        <v>1600000</v>
      </c>
      <c r="H28" s="237" t="s">
        <v>11</v>
      </c>
      <c r="I28" s="238">
        <f>SUM(I26:I27)</f>
        <v>196</v>
      </c>
      <c r="J28" s="238">
        <f>SUM(J26:J27)</f>
        <v>44</v>
      </c>
      <c r="K28" s="239"/>
      <c r="L28" s="240"/>
      <c r="M28" s="499"/>
      <c r="N28" s="499"/>
      <c r="O28" s="499"/>
      <c r="P28" s="499"/>
      <c r="Q28" s="500"/>
    </row>
    <row r="29" spans="1:17" ht="15.75" thickBot="1">
      <c r="A29" s="546" t="s">
        <v>24</v>
      </c>
      <c r="B29" s="547"/>
      <c r="C29" s="547"/>
      <c r="D29" s="547"/>
      <c r="E29" s="547"/>
      <c r="F29" s="547"/>
      <c r="G29" s="216">
        <f>G26</f>
        <v>1600000</v>
      </c>
      <c r="H29" s="217" t="s">
        <v>11</v>
      </c>
      <c r="I29" s="218">
        <f>I26</f>
        <v>50</v>
      </c>
      <c r="J29" s="218">
        <f>J26</f>
        <v>14</v>
      </c>
      <c r="K29" s="498"/>
      <c r="L29" s="499"/>
      <c r="M29" s="496"/>
      <c r="N29" s="496"/>
      <c r="O29" s="496"/>
      <c r="P29" s="496"/>
      <c r="Q29" s="497"/>
    </row>
    <row r="30" spans="1:17" ht="15" customHeight="1">
      <c r="A30" s="551" t="s">
        <v>25</v>
      </c>
      <c r="B30" s="552"/>
      <c r="C30" s="552"/>
      <c r="D30" s="552"/>
      <c r="E30" s="552"/>
      <c r="F30" s="552"/>
      <c r="G30" s="220">
        <f>SUM(P24-G29)</f>
        <v>0</v>
      </c>
      <c r="H30" s="553"/>
      <c r="I30" s="554"/>
      <c r="J30" s="554"/>
      <c r="K30" s="554"/>
      <c r="L30" s="554"/>
      <c r="M30" s="554"/>
      <c r="N30" s="554"/>
      <c r="O30" s="554"/>
      <c r="P30" s="554"/>
      <c r="Q30" s="555"/>
    </row>
    <row r="31" spans="1:17" ht="15" customHeight="1">
      <c r="A31" s="246"/>
      <c r="B31" s="222"/>
      <c r="C31" s="222"/>
      <c r="D31" s="222"/>
      <c r="E31" s="222"/>
      <c r="F31" s="222"/>
      <c r="G31" s="247"/>
      <c r="H31" s="248"/>
      <c r="I31" s="249"/>
      <c r="J31" s="249"/>
      <c r="K31" s="249"/>
      <c r="L31" s="249"/>
      <c r="M31" s="504"/>
      <c r="N31" s="504"/>
      <c r="O31" s="504"/>
      <c r="P31" s="504"/>
      <c r="Q31" s="251"/>
    </row>
    <row r="32" spans="1:17" ht="15">
      <c r="A32" s="252"/>
      <c r="B32" s="253"/>
      <c r="C32" s="253"/>
      <c r="D32" s="253"/>
      <c r="E32" s="253"/>
      <c r="F32" s="253"/>
      <c r="G32" s="254"/>
      <c r="H32" s="255"/>
      <c r="I32" s="255"/>
      <c r="J32" s="255"/>
      <c r="K32" s="256"/>
      <c r="L32" s="257"/>
      <c r="M32" s="521" t="s">
        <v>52</v>
      </c>
      <c r="N32" s="521"/>
      <c r="O32" s="521"/>
      <c r="P32" s="521"/>
      <c r="Q32" s="197">
        <v>15014248</v>
      </c>
    </row>
    <row r="33" spans="1:17" ht="15">
      <c r="A33" s="252"/>
      <c r="B33" s="253"/>
      <c r="C33" s="253"/>
      <c r="D33" s="253"/>
      <c r="E33" s="253"/>
      <c r="F33" s="253"/>
      <c r="G33" s="254"/>
      <c r="H33" s="255"/>
      <c r="I33" s="255"/>
      <c r="J33" s="255"/>
      <c r="K33" s="256"/>
      <c r="L33" s="257"/>
      <c r="M33" s="562" t="s">
        <v>26</v>
      </c>
      <c r="N33" s="562"/>
      <c r="O33" s="562"/>
      <c r="P33" s="562"/>
      <c r="Q33" s="258">
        <v>3600000</v>
      </c>
    </row>
    <row r="34" spans="1:17" ht="15">
      <c r="A34" s="252"/>
      <c r="B34" s="253"/>
      <c r="C34" s="253"/>
      <c r="D34" s="253"/>
      <c r="E34" s="253"/>
      <c r="F34" s="253"/>
      <c r="G34" s="254"/>
      <c r="H34" s="255"/>
      <c r="I34" s="255"/>
      <c r="J34" s="255"/>
      <c r="K34" s="256"/>
      <c r="L34" s="257"/>
      <c r="M34" s="563" t="s">
        <v>27</v>
      </c>
      <c r="N34" s="563"/>
      <c r="O34" s="563"/>
      <c r="P34" s="563"/>
      <c r="Q34" s="259">
        <v>1980000</v>
      </c>
    </row>
    <row r="35" spans="1:17" ht="15.75" customHeight="1" thickBot="1">
      <c r="A35" s="252"/>
      <c r="B35" s="253"/>
      <c r="C35" s="253"/>
      <c r="D35" s="253"/>
      <c r="E35" s="253"/>
      <c r="F35" s="253"/>
      <c r="G35" s="254"/>
      <c r="H35" s="255"/>
      <c r="I35" s="255"/>
      <c r="J35" s="255"/>
      <c r="K35" s="256"/>
      <c r="L35" s="257"/>
      <c r="M35" s="564" t="s">
        <v>93</v>
      </c>
      <c r="N35" s="564"/>
      <c r="O35" s="564"/>
      <c r="P35" s="564"/>
      <c r="Q35" s="260">
        <f>SUM(Q33:Q34)</f>
        <v>5580000</v>
      </c>
    </row>
    <row r="36" spans="1:17" ht="20.25" customHeight="1">
      <c r="A36" s="261" t="s">
        <v>17</v>
      </c>
      <c r="B36" s="253"/>
      <c r="C36" s="253"/>
      <c r="D36" s="253"/>
      <c r="E36" s="253"/>
      <c r="F36" s="253"/>
      <c r="G36" s="254"/>
      <c r="H36" s="255"/>
      <c r="I36" s="255"/>
      <c r="J36" s="255"/>
      <c r="K36" s="256"/>
      <c r="L36" s="257"/>
      <c r="M36" s="525" t="s">
        <v>48</v>
      </c>
      <c r="N36" s="525"/>
      <c r="O36" s="525"/>
      <c r="P36" s="525"/>
      <c r="Q36" s="262">
        <f>SUM(Q32+Q35)</f>
        <v>20594248</v>
      </c>
    </row>
    <row r="37" spans="1:17" ht="39">
      <c r="A37" s="200" t="s">
        <v>21</v>
      </c>
      <c r="B37" s="200" t="s">
        <v>4</v>
      </c>
      <c r="C37" s="200" t="s">
        <v>5</v>
      </c>
      <c r="D37" s="200" t="s">
        <v>6</v>
      </c>
      <c r="E37" s="200" t="s">
        <v>7</v>
      </c>
      <c r="F37" s="200" t="s">
        <v>8</v>
      </c>
      <c r="G37" s="200" t="s">
        <v>9</v>
      </c>
      <c r="H37" s="200" t="s">
        <v>10</v>
      </c>
      <c r="I37" s="200" t="s">
        <v>11</v>
      </c>
      <c r="J37" s="200" t="s">
        <v>12</v>
      </c>
      <c r="K37" s="200" t="s">
        <v>13</v>
      </c>
      <c r="L37" s="200" t="s">
        <v>14</v>
      </c>
      <c r="M37" s="531" t="s">
        <v>15</v>
      </c>
      <c r="N37" s="532"/>
      <c r="O37" s="532"/>
      <c r="P37" s="532"/>
      <c r="Q37" s="533"/>
    </row>
    <row r="38" spans="1:17" ht="15">
      <c r="A38" s="332">
        <v>18500</v>
      </c>
      <c r="B38" s="332" t="s">
        <v>49</v>
      </c>
      <c r="C38" s="332" t="s">
        <v>29</v>
      </c>
      <c r="D38" s="332" t="s">
        <v>30</v>
      </c>
      <c r="E38" s="332">
        <v>9</v>
      </c>
      <c r="F38" s="332" t="s">
        <v>16</v>
      </c>
      <c r="G38" s="333">
        <v>0</v>
      </c>
      <c r="H38" s="332" t="s">
        <v>17</v>
      </c>
      <c r="I38" s="334">
        <v>81</v>
      </c>
      <c r="J38" s="334">
        <v>36</v>
      </c>
      <c r="K38" s="335">
        <v>0.09</v>
      </c>
      <c r="L38" s="336">
        <v>43111</v>
      </c>
      <c r="M38" s="565" t="s">
        <v>96</v>
      </c>
      <c r="N38" s="566"/>
      <c r="O38" s="566"/>
      <c r="P38" s="566"/>
      <c r="Q38" s="567"/>
    </row>
    <row r="39" spans="1:17" ht="15">
      <c r="A39" s="332">
        <v>18501</v>
      </c>
      <c r="B39" s="332" t="s">
        <v>32</v>
      </c>
      <c r="C39" s="332" t="s">
        <v>31</v>
      </c>
      <c r="D39" s="332" t="s">
        <v>18</v>
      </c>
      <c r="E39" s="332">
        <v>3</v>
      </c>
      <c r="F39" s="332" t="s">
        <v>16</v>
      </c>
      <c r="G39" s="333">
        <v>0</v>
      </c>
      <c r="H39" s="332" t="s">
        <v>22</v>
      </c>
      <c r="I39" s="334">
        <v>74</v>
      </c>
      <c r="J39" s="334">
        <v>29</v>
      </c>
      <c r="K39" s="335">
        <v>0.09</v>
      </c>
      <c r="L39" s="336">
        <v>43111</v>
      </c>
      <c r="M39" s="565" t="s">
        <v>97</v>
      </c>
      <c r="N39" s="566"/>
      <c r="O39" s="566"/>
      <c r="P39" s="566"/>
      <c r="Q39" s="567"/>
    </row>
    <row r="40" spans="1:17" ht="15">
      <c r="A40" s="332">
        <v>18412</v>
      </c>
      <c r="B40" s="332" t="s">
        <v>28</v>
      </c>
      <c r="C40" s="332" t="s">
        <v>29</v>
      </c>
      <c r="D40" s="332" t="s">
        <v>30</v>
      </c>
      <c r="E40" s="332">
        <v>9</v>
      </c>
      <c r="F40" s="332" t="s">
        <v>16</v>
      </c>
      <c r="G40" s="333">
        <v>0</v>
      </c>
      <c r="H40" s="332" t="s">
        <v>17</v>
      </c>
      <c r="I40" s="334">
        <v>324</v>
      </c>
      <c r="J40" s="334">
        <v>50</v>
      </c>
      <c r="K40" s="335">
        <v>0.04</v>
      </c>
      <c r="L40" s="336">
        <v>43118</v>
      </c>
      <c r="M40" s="565" t="s">
        <v>100</v>
      </c>
      <c r="N40" s="566"/>
      <c r="O40" s="566"/>
      <c r="P40" s="566"/>
      <c r="Q40" s="567"/>
    </row>
    <row r="41" spans="1:17" ht="15">
      <c r="A41" s="332">
        <v>18417</v>
      </c>
      <c r="B41" s="332" t="s">
        <v>57</v>
      </c>
      <c r="C41" s="332" t="s">
        <v>55</v>
      </c>
      <c r="D41" s="332" t="s">
        <v>56</v>
      </c>
      <c r="E41" s="332">
        <v>3</v>
      </c>
      <c r="F41" s="332" t="s">
        <v>16</v>
      </c>
      <c r="G41" s="333">
        <v>0</v>
      </c>
      <c r="H41" s="332" t="s">
        <v>17</v>
      </c>
      <c r="I41" s="334">
        <v>220</v>
      </c>
      <c r="J41" s="334">
        <v>18</v>
      </c>
      <c r="K41" s="335">
        <v>0.04</v>
      </c>
      <c r="L41" s="336">
        <v>43146</v>
      </c>
      <c r="M41" s="565" t="s">
        <v>144</v>
      </c>
      <c r="N41" s="566"/>
      <c r="O41" s="566"/>
      <c r="P41" s="566"/>
      <c r="Q41" s="567"/>
    </row>
    <row r="42" spans="1:17" ht="15">
      <c r="A42" s="332">
        <v>18000</v>
      </c>
      <c r="B42" s="332" t="s">
        <v>63</v>
      </c>
      <c r="C42" s="332" t="s">
        <v>64</v>
      </c>
      <c r="D42" s="332" t="s">
        <v>65</v>
      </c>
      <c r="E42" s="332">
        <v>3</v>
      </c>
      <c r="F42" s="332" t="s">
        <v>16</v>
      </c>
      <c r="G42" s="333">
        <v>0</v>
      </c>
      <c r="H42" s="332" t="s">
        <v>22</v>
      </c>
      <c r="I42" s="334">
        <v>105</v>
      </c>
      <c r="J42" s="334">
        <v>25</v>
      </c>
      <c r="K42" s="335">
        <v>0.09</v>
      </c>
      <c r="L42" s="336">
        <v>43192</v>
      </c>
      <c r="M42" s="565"/>
      <c r="N42" s="566"/>
      <c r="O42" s="566"/>
      <c r="P42" s="566"/>
      <c r="Q42" s="567"/>
    </row>
    <row r="43" spans="1:17" ht="15">
      <c r="A43" s="332">
        <v>18002</v>
      </c>
      <c r="B43" s="332" t="s">
        <v>66</v>
      </c>
      <c r="C43" s="332" t="s">
        <v>64</v>
      </c>
      <c r="D43" s="332" t="s">
        <v>65</v>
      </c>
      <c r="E43" s="332">
        <v>3</v>
      </c>
      <c r="F43" s="332" t="s">
        <v>16</v>
      </c>
      <c r="G43" s="333">
        <v>0</v>
      </c>
      <c r="H43" s="332" t="s">
        <v>22</v>
      </c>
      <c r="I43" s="334">
        <v>116</v>
      </c>
      <c r="J43" s="334">
        <v>34</v>
      </c>
      <c r="K43" s="335">
        <v>0.09</v>
      </c>
      <c r="L43" s="336">
        <v>43192</v>
      </c>
      <c r="M43" s="565"/>
      <c r="N43" s="566"/>
      <c r="O43" s="566"/>
      <c r="P43" s="566"/>
      <c r="Q43" s="567"/>
    </row>
    <row r="44" spans="1:17" s="458" customFormat="1" ht="15">
      <c r="A44" s="201">
        <v>18036</v>
      </c>
      <c r="B44" s="201" t="s">
        <v>67</v>
      </c>
      <c r="C44" s="201" t="s">
        <v>68</v>
      </c>
      <c r="D44" s="201" t="s">
        <v>69</v>
      </c>
      <c r="E44" s="201">
        <v>2</v>
      </c>
      <c r="F44" s="201" t="s">
        <v>16</v>
      </c>
      <c r="G44" s="264">
        <v>660000</v>
      </c>
      <c r="H44" s="201" t="s">
        <v>17</v>
      </c>
      <c r="I44" s="225">
        <v>40</v>
      </c>
      <c r="J44" s="225">
        <v>11</v>
      </c>
      <c r="K44" s="226">
        <v>0.09</v>
      </c>
      <c r="L44" s="227">
        <v>43192</v>
      </c>
      <c r="M44" s="536" t="s">
        <v>181</v>
      </c>
      <c r="N44" s="537"/>
      <c r="O44" s="537"/>
      <c r="P44" s="537"/>
      <c r="Q44" s="538"/>
    </row>
    <row r="45" spans="1:17" s="458" customFormat="1" ht="15">
      <c r="A45" s="201">
        <v>18040</v>
      </c>
      <c r="B45" s="201" t="s">
        <v>70</v>
      </c>
      <c r="C45" s="201" t="s">
        <v>71</v>
      </c>
      <c r="D45" s="201" t="s">
        <v>72</v>
      </c>
      <c r="E45" s="201">
        <v>1</v>
      </c>
      <c r="F45" s="201" t="s">
        <v>16</v>
      </c>
      <c r="G45" s="264">
        <v>660000</v>
      </c>
      <c r="H45" s="201" t="s">
        <v>17</v>
      </c>
      <c r="I45" s="225">
        <v>48</v>
      </c>
      <c r="J45" s="225">
        <v>11</v>
      </c>
      <c r="K45" s="226">
        <v>0.09</v>
      </c>
      <c r="L45" s="227">
        <v>43192</v>
      </c>
      <c r="M45" s="536" t="s">
        <v>181</v>
      </c>
      <c r="N45" s="537"/>
      <c r="O45" s="537"/>
      <c r="P45" s="537"/>
      <c r="Q45" s="538"/>
    </row>
    <row r="46" spans="1:17" ht="15">
      <c r="A46" s="332">
        <v>18052</v>
      </c>
      <c r="B46" s="332" t="s">
        <v>73</v>
      </c>
      <c r="C46" s="332" t="s">
        <v>29</v>
      </c>
      <c r="D46" s="332" t="s">
        <v>30</v>
      </c>
      <c r="E46" s="332">
        <v>9</v>
      </c>
      <c r="F46" s="332" t="s">
        <v>16</v>
      </c>
      <c r="G46" s="333">
        <v>0</v>
      </c>
      <c r="H46" s="332" t="s">
        <v>22</v>
      </c>
      <c r="I46" s="334">
        <v>102</v>
      </c>
      <c r="J46" s="334">
        <v>35</v>
      </c>
      <c r="K46" s="335">
        <v>0.09</v>
      </c>
      <c r="L46" s="336">
        <v>43192</v>
      </c>
      <c r="M46" s="565"/>
      <c r="N46" s="566"/>
      <c r="O46" s="566"/>
      <c r="P46" s="566"/>
      <c r="Q46" s="567"/>
    </row>
    <row r="47" spans="1:17" ht="15">
      <c r="A47" s="332">
        <v>18053</v>
      </c>
      <c r="B47" s="332" t="s">
        <v>74</v>
      </c>
      <c r="C47" s="332" t="s">
        <v>29</v>
      </c>
      <c r="D47" s="332" t="s">
        <v>30</v>
      </c>
      <c r="E47" s="332">
        <v>9</v>
      </c>
      <c r="F47" s="332" t="s">
        <v>16</v>
      </c>
      <c r="G47" s="333">
        <v>0</v>
      </c>
      <c r="H47" s="332" t="s">
        <v>17</v>
      </c>
      <c r="I47" s="334">
        <v>88</v>
      </c>
      <c r="J47" s="334">
        <v>24</v>
      </c>
      <c r="K47" s="335">
        <v>0.09</v>
      </c>
      <c r="L47" s="336">
        <v>43192</v>
      </c>
      <c r="M47" s="565" t="s">
        <v>105</v>
      </c>
      <c r="N47" s="566"/>
      <c r="O47" s="566"/>
      <c r="P47" s="566"/>
      <c r="Q47" s="567"/>
    </row>
    <row r="48" spans="1:17" ht="15">
      <c r="A48" s="332">
        <v>18054</v>
      </c>
      <c r="B48" s="332" t="s">
        <v>77</v>
      </c>
      <c r="C48" s="332" t="s">
        <v>29</v>
      </c>
      <c r="D48" s="332" t="s">
        <v>30</v>
      </c>
      <c r="E48" s="332">
        <v>9</v>
      </c>
      <c r="F48" s="332" t="s">
        <v>16</v>
      </c>
      <c r="G48" s="333">
        <v>0</v>
      </c>
      <c r="H48" s="332" t="s">
        <v>17</v>
      </c>
      <c r="I48" s="334">
        <v>55</v>
      </c>
      <c r="J48" s="334">
        <v>41</v>
      </c>
      <c r="K48" s="335">
        <v>0.09</v>
      </c>
      <c r="L48" s="336">
        <v>43192</v>
      </c>
      <c r="M48" s="568" t="s">
        <v>94</v>
      </c>
      <c r="N48" s="569"/>
      <c r="O48" s="569"/>
      <c r="P48" s="569"/>
      <c r="Q48" s="570"/>
    </row>
    <row r="49" spans="1:17" s="458" customFormat="1" ht="15">
      <c r="A49" s="201">
        <v>18369</v>
      </c>
      <c r="B49" s="201" t="s">
        <v>88</v>
      </c>
      <c r="C49" s="201" t="s">
        <v>84</v>
      </c>
      <c r="D49" s="201" t="s">
        <v>85</v>
      </c>
      <c r="E49" s="201">
        <v>9</v>
      </c>
      <c r="F49" s="201" t="s">
        <v>16</v>
      </c>
      <c r="G49" s="264">
        <v>1060000</v>
      </c>
      <c r="H49" s="201" t="s">
        <v>22</v>
      </c>
      <c r="I49" s="225">
        <v>35</v>
      </c>
      <c r="J49" s="225">
        <v>11</v>
      </c>
      <c r="K49" s="226">
        <v>0.09</v>
      </c>
      <c r="L49" s="227">
        <v>43192</v>
      </c>
      <c r="M49" s="536" t="s">
        <v>181</v>
      </c>
      <c r="N49" s="537"/>
      <c r="O49" s="537"/>
      <c r="P49" s="537"/>
      <c r="Q49" s="538"/>
    </row>
    <row r="50" spans="1:17" ht="15">
      <c r="A50" s="332">
        <v>18421</v>
      </c>
      <c r="B50" s="332" t="s">
        <v>89</v>
      </c>
      <c r="C50" s="332" t="s">
        <v>79</v>
      </c>
      <c r="D50" s="332" t="s">
        <v>80</v>
      </c>
      <c r="E50" s="332">
        <v>7</v>
      </c>
      <c r="F50" s="332" t="s">
        <v>16</v>
      </c>
      <c r="G50" s="333">
        <v>0</v>
      </c>
      <c r="H50" s="332" t="s">
        <v>17</v>
      </c>
      <c r="I50" s="334">
        <v>146</v>
      </c>
      <c r="J50" s="334">
        <v>50</v>
      </c>
      <c r="K50" s="335">
        <v>0.04</v>
      </c>
      <c r="L50" s="336">
        <v>43194</v>
      </c>
      <c r="M50" s="568" t="s">
        <v>109</v>
      </c>
      <c r="N50" s="569"/>
      <c r="O50" s="569"/>
      <c r="P50" s="569"/>
      <c r="Q50" s="570"/>
    </row>
    <row r="51" spans="1:17" s="458" customFormat="1" ht="15">
      <c r="A51" s="201">
        <v>18259</v>
      </c>
      <c r="B51" s="201" t="s">
        <v>114</v>
      </c>
      <c r="C51" s="201" t="s">
        <v>115</v>
      </c>
      <c r="D51" s="201" t="s">
        <v>116</v>
      </c>
      <c r="E51" s="201">
        <v>2</v>
      </c>
      <c r="F51" s="201" t="s">
        <v>16</v>
      </c>
      <c r="G51" s="224">
        <v>1659248</v>
      </c>
      <c r="H51" s="201" t="s">
        <v>17</v>
      </c>
      <c r="I51" s="225">
        <v>36</v>
      </c>
      <c r="J51" s="225">
        <v>11</v>
      </c>
      <c r="K51" s="226">
        <v>0.09</v>
      </c>
      <c r="L51" s="227">
        <v>43342</v>
      </c>
      <c r="M51" s="571" t="s">
        <v>182</v>
      </c>
      <c r="N51" s="572"/>
      <c r="O51" s="572"/>
      <c r="P51" s="572"/>
      <c r="Q51" s="573"/>
    </row>
    <row r="52" spans="1:17" s="458" customFormat="1" ht="15">
      <c r="A52" s="201">
        <v>18407</v>
      </c>
      <c r="B52" s="201" t="s">
        <v>119</v>
      </c>
      <c r="C52" s="263" t="s">
        <v>120</v>
      </c>
      <c r="D52" s="263" t="s">
        <v>18</v>
      </c>
      <c r="E52" s="201">
        <v>3</v>
      </c>
      <c r="F52" s="201" t="s">
        <v>16</v>
      </c>
      <c r="G52" s="224">
        <v>3600000</v>
      </c>
      <c r="H52" s="201" t="s">
        <v>22</v>
      </c>
      <c r="I52" s="225">
        <v>272</v>
      </c>
      <c r="J52" s="225">
        <v>27</v>
      </c>
      <c r="K52" s="226">
        <v>0.04</v>
      </c>
      <c r="L52" s="227">
        <v>43343</v>
      </c>
      <c r="M52" s="571" t="s">
        <v>182</v>
      </c>
      <c r="N52" s="572"/>
      <c r="O52" s="572"/>
      <c r="P52" s="572"/>
      <c r="Q52" s="573"/>
    </row>
    <row r="53" spans="1:17" s="458" customFormat="1" ht="15">
      <c r="A53" s="201">
        <v>18223</v>
      </c>
      <c r="B53" s="201" t="s">
        <v>123</v>
      </c>
      <c r="C53" s="201" t="s">
        <v>121</v>
      </c>
      <c r="D53" s="201" t="s">
        <v>122</v>
      </c>
      <c r="E53" s="201">
        <v>1</v>
      </c>
      <c r="F53" s="201" t="s">
        <v>16</v>
      </c>
      <c r="G53" s="224">
        <v>1000000</v>
      </c>
      <c r="H53" s="201" t="s">
        <v>17</v>
      </c>
      <c r="I53" s="225">
        <v>60</v>
      </c>
      <c r="J53" s="225">
        <v>10</v>
      </c>
      <c r="K53" s="226">
        <v>0.09</v>
      </c>
      <c r="L53" s="227">
        <v>43356</v>
      </c>
      <c r="M53" s="571" t="s">
        <v>182</v>
      </c>
      <c r="N53" s="572"/>
      <c r="O53" s="572"/>
      <c r="P53" s="572"/>
      <c r="Q53" s="573"/>
    </row>
    <row r="54" spans="1:17" s="458" customFormat="1" ht="15">
      <c r="A54" s="201">
        <v>18274</v>
      </c>
      <c r="B54" s="201" t="s">
        <v>124</v>
      </c>
      <c r="C54" s="201" t="s">
        <v>125</v>
      </c>
      <c r="D54" s="201" t="s">
        <v>126</v>
      </c>
      <c r="E54" s="201">
        <v>3</v>
      </c>
      <c r="F54" s="201" t="s">
        <v>16</v>
      </c>
      <c r="G54" s="224">
        <v>1000000</v>
      </c>
      <c r="H54" s="201" t="s">
        <v>22</v>
      </c>
      <c r="I54" s="225">
        <v>48</v>
      </c>
      <c r="J54" s="225">
        <v>10</v>
      </c>
      <c r="K54" s="226">
        <v>0.09</v>
      </c>
      <c r="L54" s="227">
        <v>43356</v>
      </c>
      <c r="M54" s="571" t="s">
        <v>182</v>
      </c>
      <c r="N54" s="572"/>
      <c r="O54" s="572"/>
      <c r="P54" s="572"/>
      <c r="Q54" s="573"/>
    </row>
    <row r="55" spans="1:17" s="458" customFormat="1" ht="15">
      <c r="A55" s="332">
        <v>18454</v>
      </c>
      <c r="B55" s="332" t="s">
        <v>131</v>
      </c>
      <c r="C55" s="332" t="s">
        <v>132</v>
      </c>
      <c r="D55" s="332" t="s">
        <v>133</v>
      </c>
      <c r="E55" s="332">
        <v>4</v>
      </c>
      <c r="F55" s="332" t="s">
        <v>134</v>
      </c>
      <c r="G55" s="512">
        <v>0</v>
      </c>
      <c r="H55" s="332" t="s">
        <v>17</v>
      </c>
      <c r="I55" s="334">
        <v>93</v>
      </c>
      <c r="J55" s="334">
        <v>19</v>
      </c>
      <c r="K55" s="335">
        <v>0.04</v>
      </c>
      <c r="L55" s="336">
        <v>43364</v>
      </c>
      <c r="M55" s="565" t="s">
        <v>183</v>
      </c>
      <c r="N55" s="566"/>
      <c r="O55" s="566"/>
      <c r="P55" s="566"/>
      <c r="Q55" s="567"/>
    </row>
    <row r="56" spans="1:17" s="458" customFormat="1" ht="15">
      <c r="A56" s="201">
        <v>18019</v>
      </c>
      <c r="B56" s="201" t="s">
        <v>138</v>
      </c>
      <c r="C56" s="201" t="s">
        <v>85</v>
      </c>
      <c r="D56" s="201" t="s">
        <v>137</v>
      </c>
      <c r="E56" s="201">
        <v>9</v>
      </c>
      <c r="F56" s="201" t="s">
        <v>16</v>
      </c>
      <c r="G56" s="224">
        <v>3090000</v>
      </c>
      <c r="H56" s="201" t="s">
        <v>22</v>
      </c>
      <c r="I56" s="225">
        <v>66</v>
      </c>
      <c r="J56" s="225">
        <v>20</v>
      </c>
      <c r="K56" s="226">
        <v>0.09</v>
      </c>
      <c r="L56" s="227">
        <v>43368</v>
      </c>
      <c r="M56" s="536" t="s">
        <v>184</v>
      </c>
      <c r="N56" s="574"/>
      <c r="O56" s="574"/>
      <c r="P56" s="574"/>
      <c r="Q56" s="575"/>
    </row>
    <row r="57" spans="1:17" ht="15">
      <c r="A57" s="332">
        <v>18036</v>
      </c>
      <c r="B57" s="332" t="s">
        <v>67</v>
      </c>
      <c r="C57" s="332" t="s">
        <v>68</v>
      </c>
      <c r="D57" s="332" t="s">
        <v>69</v>
      </c>
      <c r="E57" s="332">
        <v>2</v>
      </c>
      <c r="F57" s="332" t="s">
        <v>16</v>
      </c>
      <c r="G57" s="333">
        <v>0</v>
      </c>
      <c r="H57" s="332" t="s">
        <v>17</v>
      </c>
      <c r="I57" s="334">
        <v>40</v>
      </c>
      <c r="J57" s="334">
        <v>25</v>
      </c>
      <c r="K57" s="335">
        <v>0.09</v>
      </c>
      <c r="L57" s="336">
        <v>43374</v>
      </c>
      <c r="M57" s="576" t="s">
        <v>143</v>
      </c>
      <c r="N57" s="577"/>
      <c r="O57" s="577"/>
      <c r="P57" s="577"/>
      <c r="Q57" s="578"/>
    </row>
    <row r="58" spans="1:17" ht="15">
      <c r="A58" s="332">
        <v>18040</v>
      </c>
      <c r="B58" s="332" t="s">
        <v>70</v>
      </c>
      <c r="C58" s="332" t="s">
        <v>71</v>
      </c>
      <c r="D58" s="332" t="s">
        <v>72</v>
      </c>
      <c r="E58" s="332">
        <v>1</v>
      </c>
      <c r="F58" s="332" t="s">
        <v>16</v>
      </c>
      <c r="G58" s="333">
        <v>0</v>
      </c>
      <c r="H58" s="332" t="s">
        <v>17</v>
      </c>
      <c r="I58" s="334">
        <v>48</v>
      </c>
      <c r="J58" s="334">
        <v>37</v>
      </c>
      <c r="K58" s="335">
        <v>0.09</v>
      </c>
      <c r="L58" s="336">
        <v>43374</v>
      </c>
      <c r="M58" s="576" t="s">
        <v>143</v>
      </c>
      <c r="N58" s="577"/>
      <c r="O58" s="577"/>
      <c r="P58" s="577"/>
      <c r="Q58" s="578"/>
    </row>
    <row r="59" spans="1:17" s="458" customFormat="1" ht="15">
      <c r="A59" s="492">
        <v>18505</v>
      </c>
      <c r="B59" s="209" t="s">
        <v>147</v>
      </c>
      <c r="C59" s="402" t="s">
        <v>120</v>
      </c>
      <c r="D59" s="402" t="s">
        <v>18</v>
      </c>
      <c r="E59" s="209">
        <v>3</v>
      </c>
      <c r="F59" s="209" t="s">
        <v>16</v>
      </c>
      <c r="G59" s="403">
        <v>911087</v>
      </c>
      <c r="H59" s="209" t="s">
        <v>17</v>
      </c>
      <c r="I59" s="211">
        <v>110</v>
      </c>
      <c r="J59" s="211">
        <v>9</v>
      </c>
      <c r="K59" s="405">
        <v>0.09</v>
      </c>
      <c r="L59" s="215">
        <v>43398</v>
      </c>
      <c r="M59" s="579" t="s">
        <v>180</v>
      </c>
      <c r="N59" s="580"/>
      <c r="O59" s="580"/>
      <c r="P59" s="580"/>
      <c r="Q59" s="581"/>
    </row>
    <row r="60" spans="1:17" s="458" customFormat="1" ht="15">
      <c r="A60" s="493">
        <v>18506</v>
      </c>
      <c r="B60" s="201" t="s">
        <v>156</v>
      </c>
      <c r="C60" s="201" t="s">
        <v>157</v>
      </c>
      <c r="D60" s="201" t="s">
        <v>158</v>
      </c>
      <c r="E60" s="201">
        <v>8</v>
      </c>
      <c r="F60" s="201" t="s">
        <v>16</v>
      </c>
      <c r="G60" s="224">
        <v>445000</v>
      </c>
      <c r="H60" s="201" t="s">
        <v>22</v>
      </c>
      <c r="I60" s="203">
        <v>45</v>
      </c>
      <c r="J60" s="203">
        <v>6</v>
      </c>
      <c r="K60" s="226">
        <v>0.09</v>
      </c>
      <c r="L60" s="207">
        <v>43423</v>
      </c>
      <c r="M60" s="571" t="s">
        <v>159</v>
      </c>
      <c r="N60" s="572"/>
      <c r="O60" s="572"/>
      <c r="P60" s="572"/>
      <c r="Q60" s="573"/>
    </row>
    <row r="61" spans="1:17" s="458" customFormat="1" ht="15">
      <c r="A61" s="494">
        <v>18507</v>
      </c>
      <c r="B61" s="466" t="s">
        <v>152</v>
      </c>
      <c r="C61" s="466" t="s">
        <v>151</v>
      </c>
      <c r="D61" s="466" t="s">
        <v>151</v>
      </c>
      <c r="E61" s="466">
        <v>7</v>
      </c>
      <c r="F61" s="466"/>
      <c r="G61" s="467">
        <v>480000</v>
      </c>
      <c r="H61" s="466" t="s">
        <v>22</v>
      </c>
      <c r="I61" s="468">
        <v>48</v>
      </c>
      <c r="J61" s="468"/>
      <c r="K61" s="469"/>
      <c r="L61" s="470">
        <v>43434</v>
      </c>
      <c r="M61" s="582"/>
      <c r="N61" s="521"/>
      <c r="O61" s="521"/>
      <c r="P61" s="521"/>
      <c r="Q61" s="583"/>
    </row>
    <row r="62" spans="1:17" s="458" customFormat="1" ht="15.75" thickBot="1">
      <c r="A62" s="493">
        <v>18369</v>
      </c>
      <c r="B62" s="201" t="s">
        <v>88</v>
      </c>
      <c r="C62" s="201" t="s">
        <v>84</v>
      </c>
      <c r="D62" s="201" t="s">
        <v>85</v>
      </c>
      <c r="E62" s="201">
        <v>9</v>
      </c>
      <c r="F62" s="201" t="s">
        <v>16</v>
      </c>
      <c r="G62" s="264">
        <v>1440000</v>
      </c>
      <c r="H62" s="201" t="s">
        <v>22</v>
      </c>
      <c r="I62" s="225">
        <v>35</v>
      </c>
      <c r="J62" s="225">
        <v>11</v>
      </c>
      <c r="K62" s="226">
        <v>0.09</v>
      </c>
      <c r="L62" s="227">
        <v>43434</v>
      </c>
      <c r="M62" s="536" t="s">
        <v>165</v>
      </c>
      <c r="N62" s="537"/>
      <c r="O62" s="537"/>
      <c r="P62" s="537"/>
      <c r="Q62" s="538"/>
    </row>
    <row r="63" spans="1:17" ht="15">
      <c r="A63" s="584" t="s">
        <v>33</v>
      </c>
      <c r="B63" s="585"/>
      <c r="C63" s="585"/>
      <c r="D63" s="585"/>
      <c r="E63" s="585"/>
      <c r="F63" s="585"/>
      <c r="G63" s="270">
        <f>SUM(G41,G44,G45,G49,G51,G53,G54,G55,G56,G57,G58,G60,G61,G62)</f>
        <v>11494248</v>
      </c>
      <c r="H63" s="271" t="s">
        <v>11</v>
      </c>
      <c r="I63" s="272">
        <f>SUM(I44,I45,I49,I51,I53,I54,I55,I56)</f>
        <v>426</v>
      </c>
      <c r="J63" s="272">
        <f>SUM(J41,J44,J45,J49,J51,J53,J54,J55,J56)</f>
        <v>121</v>
      </c>
      <c r="K63" s="273"/>
      <c r="L63" s="274"/>
      <c r="M63" s="274"/>
      <c r="N63" s="274"/>
      <c r="O63" s="274"/>
      <c r="P63" s="274"/>
      <c r="Q63" s="275"/>
    </row>
    <row r="64" spans="1:17" ht="15">
      <c r="A64" s="586" t="s">
        <v>34</v>
      </c>
      <c r="B64" s="587"/>
      <c r="C64" s="587"/>
      <c r="D64" s="587"/>
      <c r="E64" s="587"/>
      <c r="F64" s="587"/>
      <c r="G64" s="224">
        <f>SUM(G38,G39,G40,G42,G43,G46,G47,G48,G52,G59)</f>
        <v>4511087</v>
      </c>
      <c r="H64" s="276" t="s">
        <v>11</v>
      </c>
      <c r="I64" s="277">
        <f>SUM(I42,I43,I46,I48,I52)</f>
        <v>650</v>
      </c>
      <c r="J64" s="277">
        <f>SUM(J42,J43,J46,J48,J52)</f>
        <v>162</v>
      </c>
      <c r="K64" s="278"/>
      <c r="L64" s="279"/>
      <c r="M64" s="280"/>
      <c r="N64" s="280"/>
      <c r="O64" s="280"/>
      <c r="P64" s="280"/>
      <c r="Q64" s="281"/>
    </row>
    <row r="65" spans="1:17" ht="16.5" thickBot="1">
      <c r="A65" s="588" t="s">
        <v>35</v>
      </c>
      <c r="B65" s="589"/>
      <c r="C65" s="589"/>
      <c r="D65" s="589"/>
      <c r="E65" s="589"/>
      <c r="F65" s="589"/>
      <c r="G65" s="282">
        <f>SUM(G63:G64)</f>
        <v>16005335</v>
      </c>
      <c r="H65" s="283" t="s">
        <v>11</v>
      </c>
      <c r="I65" s="284">
        <f>SUM(I63:I64)</f>
        <v>1076</v>
      </c>
      <c r="J65" s="284">
        <f>SUM(J63:J64)</f>
        <v>283</v>
      </c>
      <c r="K65" s="285"/>
      <c r="L65" s="286"/>
      <c r="M65" s="286"/>
      <c r="N65" s="286"/>
      <c r="O65" s="286"/>
      <c r="P65" s="286"/>
      <c r="Q65" s="287"/>
    </row>
    <row r="66" spans="1:17" ht="15" customHeight="1">
      <c r="A66" s="584" t="s">
        <v>36</v>
      </c>
      <c r="B66" s="585"/>
      <c r="C66" s="585"/>
      <c r="D66" s="585"/>
      <c r="E66" s="585"/>
      <c r="F66" s="585"/>
      <c r="G66" s="288">
        <f>SUM(G44,G45,G49,G51,G53,G54,G56)</f>
        <v>9129248</v>
      </c>
      <c r="H66" s="271" t="s">
        <v>11</v>
      </c>
      <c r="I66" s="289">
        <f>SUM(I44,I45,I49)</f>
        <v>123</v>
      </c>
      <c r="J66" s="289">
        <f>SUM(J44,J45,J49)</f>
        <v>33</v>
      </c>
      <c r="K66" s="290"/>
      <c r="L66" s="496"/>
      <c r="M66" s="496"/>
      <c r="N66" s="496"/>
      <c r="O66" s="496"/>
      <c r="P66" s="496"/>
      <c r="Q66" s="497"/>
    </row>
    <row r="67" spans="1:17" ht="15" customHeight="1">
      <c r="A67" s="586" t="s">
        <v>37</v>
      </c>
      <c r="B67" s="587"/>
      <c r="C67" s="587"/>
      <c r="D67" s="587"/>
      <c r="E67" s="587"/>
      <c r="F67" s="587"/>
      <c r="G67" s="337">
        <f>G59</f>
        <v>911087</v>
      </c>
      <c r="H67" s="276" t="s">
        <v>11</v>
      </c>
      <c r="I67" s="292">
        <f>I59</f>
        <v>110</v>
      </c>
      <c r="J67" s="292">
        <f>J59</f>
        <v>9</v>
      </c>
      <c r="K67" s="293"/>
      <c r="L67" s="280"/>
      <c r="M67" s="294"/>
      <c r="N67" s="294"/>
      <c r="O67" s="294"/>
      <c r="P67" s="294"/>
      <c r="Q67" s="295"/>
    </row>
    <row r="68" spans="1:17" ht="15" customHeight="1" thickBot="1">
      <c r="A68" s="591" t="s">
        <v>38</v>
      </c>
      <c r="B68" s="592"/>
      <c r="C68" s="592"/>
      <c r="D68" s="592"/>
      <c r="E68" s="592"/>
      <c r="F68" s="592"/>
      <c r="G68" s="338">
        <f>G52</f>
        <v>3600000</v>
      </c>
      <c r="H68" s="297" t="s">
        <v>11</v>
      </c>
      <c r="I68" s="298">
        <f>I52</f>
        <v>272</v>
      </c>
      <c r="J68" s="299">
        <f>J52</f>
        <v>27</v>
      </c>
      <c r="K68" s="300"/>
      <c r="L68" s="301"/>
      <c r="M68" s="301"/>
      <c r="N68" s="301"/>
      <c r="O68" s="301"/>
      <c r="P68" s="301"/>
      <c r="Q68" s="302"/>
    </row>
    <row r="69" spans="1:17" ht="15">
      <c r="A69" s="551" t="s">
        <v>39</v>
      </c>
      <c r="B69" s="552"/>
      <c r="C69" s="552"/>
      <c r="D69" s="552"/>
      <c r="E69" s="552"/>
      <c r="F69" s="552"/>
      <c r="G69" s="303">
        <f>Q32-G66</f>
        <v>5885000</v>
      </c>
      <c r="H69" s="495"/>
      <c r="I69" s="496"/>
      <c r="J69" s="496"/>
      <c r="K69" s="305"/>
      <c r="L69" s="305"/>
      <c r="M69" s="305"/>
      <c r="N69" s="305"/>
      <c r="O69" s="305"/>
      <c r="P69" s="305"/>
      <c r="Q69" s="306"/>
    </row>
    <row r="70" spans="1:17" ht="15">
      <c r="A70" s="593" t="s">
        <v>40</v>
      </c>
      <c r="B70" s="594"/>
      <c r="C70" s="594"/>
      <c r="D70" s="594"/>
      <c r="E70" s="594"/>
      <c r="F70" s="594"/>
      <c r="G70" s="307">
        <f>Q34-G67</f>
        <v>1068913</v>
      </c>
      <c r="H70" s="308"/>
      <c r="I70" s="280"/>
      <c r="J70" s="280"/>
      <c r="K70" s="280"/>
      <c r="L70" s="280"/>
      <c r="M70" s="280"/>
      <c r="N70" s="280"/>
      <c r="O70" s="280"/>
      <c r="P70" s="280"/>
      <c r="Q70" s="281"/>
    </row>
    <row r="71" spans="1:17" ht="15">
      <c r="A71" s="593" t="s">
        <v>41</v>
      </c>
      <c r="B71" s="594"/>
      <c r="C71" s="594"/>
      <c r="D71" s="594"/>
      <c r="E71" s="594"/>
      <c r="F71" s="594"/>
      <c r="G71" s="307">
        <f>Q33-G68</f>
        <v>0</v>
      </c>
      <c r="H71" s="308"/>
      <c r="I71" s="280"/>
      <c r="J71" s="280"/>
      <c r="K71" s="280"/>
      <c r="L71" s="280"/>
      <c r="M71" s="309"/>
      <c r="N71" s="309"/>
      <c r="O71" s="309"/>
      <c r="P71" s="309"/>
      <c r="Q71" s="309"/>
    </row>
    <row r="72" spans="6:13" ht="15" customHeight="1">
      <c r="F72" s="504"/>
      <c r="G72" s="310"/>
      <c r="M72" s="490"/>
    </row>
    <row r="73" spans="1:13" ht="15" customHeight="1">
      <c r="A73" s="590" t="s">
        <v>42</v>
      </c>
      <c r="B73" s="590"/>
      <c r="C73" s="590"/>
      <c r="D73" s="590"/>
      <c r="E73" s="590"/>
      <c r="F73" s="590"/>
      <c r="G73" s="590"/>
      <c r="H73" s="590"/>
      <c r="I73" s="590"/>
      <c r="J73" s="590"/>
      <c r="K73" s="590"/>
      <c r="L73" s="590"/>
      <c r="M73" s="590"/>
    </row>
    <row r="74" spans="1:13" ht="15" customHeight="1">
      <c r="A74" s="590" t="s">
        <v>43</v>
      </c>
      <c r="B74" s="590"/>
      <c r="C74" s="590"/>
      <c r="D74" s="590"/>
      <c r="E74" s="590"/>
      <c r="F74" s="590"/>
      <c r="G74" s="590"/>
      <c r="H74" s="590"/>
      <c r="I74" s="590"/>
      <c r="J74" s="590"/>
      <c r="K74" s="590"/>
      <c r="L74" s="590"/>
      <c r="M74" s="590"/>
    </row>
    <row r="75" spans="1:13" ht="15">
      <c r="A75" s="590" t="s">
        <v>44</v>
      </c>
      <c r="B75" s="590"/>
      <c r="C75" s="590"/>
      <c r="D75" s="590"/>
      <c r="E75" s="590"/>
      <c r="F75" s="590"/>
      <c r="G75" s="590"/>
      <c r="H75" s="590"/>
      <c r="I75" s="590"/>
      <c r="J75" s="590"/>
      <c r="K75" s="590"/>
      <c r="L75" s="590"/>
      <c r="M75" s="590"/>
    </row>
  </sheetData>
  <sheetProtection/>
  <mergeCells count="84">
    <mergeCell ref="A75:M75"/>
    <mergeCell ref="A68:F68"/>
    <mergeCell ref="A69:F69"/>
    <mergeCell ref="A70:F70"/>
    <mergeCell ref="A71:F71"/>
    <mergeCell ref="A73:M73"/>
    <mergeCell ref="A74:M74"/>
    <mergeCell ref="M62:Q62"/>
    <mergeCell ref="A63:F63"/>
    <mergeCell ref="A64:F64"/>
    <mergeCell ref="A65:F65"/>
    <mergeCell ref="A66:F66"/>
    <mergeCell ref="A67:F67"/>
    <mergeCell ref="M56:Q56"/>
    <mergeCell ref="M57:Q57"/>
    <mergeCell ref="M58:Q58"/>
    <mergeCell ref="M59:Q59"/>
    <mergeCell ref="M60:Q60"/>
    <mergeCell ref="M61:Q61"/>
    <mergeCell ref="M50:Q50"/>
    <mergeCell ref="M51:Q51"/>
    <mergeCell ref="M52:Q52"/>
    <mergeCell ref="M53:Q53"/>
    <mergeCell ref="M54:Q54"/>
    <mergeCell ref="M55:Q55"/>
    <mergeCell ref="M44:Q44"/>
    <mergeCell ref="M45:Q45"/>
    <mergeCell ref="M46:Q46"/>
    <mergeCell ref="M47:Q47"/>
    <mergeCell ref="M48:Q48"/>
    <mergeCell ref="M49:Q49"/>
    <mergeCell ref="M38:Q38"/>
    <mergeCell ref="M39:Q39"/>
    <mergeCell ref="M40:Q40"/>
    <mergeCell ref="M41:Q41"/>
    <mergeCell ref="M42:Q42"/>
    <mergeCell ref="M43:Q43"/>
    <mergeCell ref="M32:P32"/>
    <mergeCell ref="M33:P33"/>
    <mergeCell ref="M34:P34"/>
    <mergeCell ref="M35:P35"/>
    <mergeCell ref="M36:P36"/>
    <mergeCell ref="M37:Q37"/>
    <mergeCell ref="M25:Q25"/>
    <mergeCell ref="M26:Q26"/>
    <mergeCell ref="M27:Q27"/>
    <mergeCell ref="A28:F28"/>
    <mergeCell ref="A29:F29"/>
    <mergeCell ref="A30:F30"/>
    <mergeCell ref="H30:Q30"/>
    <mergeCell ref="A22:F22"/>
    <mergeCell ref="A23:F23"/>
    <mergeCell ref="H23:Q23"/>
    <mergeCell ref="A24:B24"/>
    <mergeCell ref="H24:J24"/>
    <mergeCell ref="K24:L24"/>
    <mergeCell ref="M24:O24"/>
    <mergeCell ref="P24:Q24"/>
    <mergeCell ref="M17:Q17"/>
    <mergeCell ref="M18:Q18"/>
    <mergeCell ref="M19:Q19"/>
    <mergeCell ref="A20:F20"/>
    <mergeCell ref="K20:Q20"/>
    <mergeCell ref="A21:F21"/>
    <mergeCell ref="K21:Q21"/>
    <mergeCell ref="M10:Q10"/>
    <mergeCell ref="M11:Q11"/>
    <mergeCell ref="M12:Q12"/>
    <mergeCell ref="M13:Q13"/>
    <mergeCell ref="M14:Q14"/>
    <mergeCell ref="M16:Q16"/>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10.xml><?xml version="1.0" encoding="utf-8"?>
<worksheet xmlns="http://schemas.openxmlformats.org/spreadsheetml/2006/main" xmlns:r="http://schemas.openxmlformats.org/officeDocument/2006/relationships">
  <dimension ref="A1:Q58"/>
  <sheetViews>
    <sheetView showGridLines="0" zoomScalePageLayoutView="0" workbookViewId="0" topLeftCell="A1">
      <selection activeCell="A17" sqref="A17:F17"/>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118</v>
      </c>
      <c r="B2" s="514"/>
      <c r="C2" s="514"/>
      <c r="D2" s="514"/>
      <c r="E2" s="514"/>
      <c r="F2" s="514"/>
      <c r="G2" s="514"/>
      <c r="H2" s="514"/>
      <c r="I2" s="514"/>
      <c r="J2" s="514"/>
      <c r="K2" s="514"/>
      <c r="L2" s="514"/>
      <c r="M2" s="513"/>
      <c r="N2" s="513"/>
      <c r="O2" s="513"/>
      <c r="P2" s="513"/>
      <c r="Q2" s="513"/>
    </row>
    <row r="3" spans="1:17" ht="12.75" customHeight="1">
      <c r="A3" s="515" t="s">
        <v>108</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23"/>
      <c r="F6" s="323"/>
      <c r="G6" s="323"/>
      <c r="H6" s="323"/>
      <c r="I6" s="323"/>
      <c r="J6" s="323"/>
      <c r="K6" s="323"/>
      <c r="L6" s="323"/>
      <c r="M6" s="520"/>
      <c r="N6" s="520"/>
      <c r="O6" s="520"/>
      <c r="P6" s="520"/>
      <c r="Q6" s="196"/>
    </row>
    <row r="7" spans="1:17" ht="14.25" customHeight="1">
      <c r="A7" s="193"/>
      <c r="B7" s="194"/>
      <c r="C7" s="194"/>
      <c r="D7" s="194"/>
      <c r="E7" s="323"/>
      <c r="F7" s="323"/>
      <c r="G7" s="323"/>
      <c r="H7" s="323"/>
      <c r="I7" s="323"/>
      <c r="J7" s="323"/>
      <c r="K7" s="323"/>
      <c r="L7" s="323"/>
      <c r="M7" s="520" t="s">
        <v>75</v>
      </c>
      <c r="N7" s="520"/>
      <c r="O7" s="520"/>
      <c r="P7" s="520"/>
      <c r="Q7" s="196">
        <v>3300000</v>
      </c>
    </row>
    <row r="8" spans="1:17" ht="14.25" customHeight="1">
      <c r="A8" s="193"/>
      <c r="B8" s="194"/>
      <c r="C8" s="194"/>
      <c r="D8" s="194"/>
      <c r="E8" s="323"/>
      <c r="F8" s="323"/>
      <c r="G8" s="323"/>
      <c r="H8" s="323"/>
      <c r="I8" s="323"/>
      <c r="J8" s="323"/>
      <c r="K8" s="323"/>
      <c r="L8" s="323"/>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341">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107</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10</v>
      </c>
      <c r="K13" s="214">
        <v>0.09</v>
      </c>
      <c r="L13" s="215">
        <v>43308</v>
      </c>
      <c r="M13" s="536" t="s">
        <v>110</v>
      </c>
      <c r="N13" s="539"/>
      <c r="O13" s="539"/>
      <c r="P13" s="539"/>
      <c r="Q13" s="540"/>
    </row>
    <row r="14" spans="1:17" ht="15.75" thickBot="1">
      <c r="A14" s="201">
        <v>18503</v>
      </c>
      <c r="B14" s="201" t="s">
        <v>112</v>
      </c>
      <c r="C14" s="201" t="s">
        <v>79</v>
      </c>
      <c r="D14" s="201" t="s">
        <v>80</v>
      </c>
      <c r="E14" s="201">
        <v>7</v>
      </c>
      <c r="F14" s="209" t="s">
        <v>113</v>
      </c>
      <c r="G14" s="210">
        <v>1750000</v>
      </c>
      <c r="H14" s="209" t="s">
        <v>17</v>
      </c>
      <c r="I14" s="212">
        <v>30</v>
      </c>
      <c r="J14" s="213">
        <v>18</v>
      </c>
      <c r="K14" s="214"/>
      <c r="L14" s="215">
        <v>43342</v>
      </c>
      <c r="M14" s="536"/>
      <c r="N14" s="539"/>
      <c r="O14" s="539"/>
      <c r="P14" s="539"/>
      <c r="Q14" s="540"/>
    </row>
    <row r="15" spans="1:17" ht="15" customHeight="1" thickBot="1">
      <c r="A15" s="546" t="s">
        <v>19</v>
      </c>
      <c r="B15" s="547"/>
      <c r="C15" s="547"/>
      <c r="D15" s="547"/>
      <c r="E15" s="547"/>
      <c r="F15" s="547"/>
      <c r="G15" s="216">
        <f>SUM(G11:G14)</f>
        <v>3750000</v>
      </c>
      <c r="H15" s="217" t="s">
        <v>11</v>
      </c>
      <c r="I15" s="218">
        <f>SUM(I11:I14)</f>
        <v>323</v>
      </c>
      <c r="J15" s="219">
        <f>SUM(J11:J14)</f>
        <v>51</v>
      </c>
      <c r="K15" s="548"/>
      <c r="L15" s="549"/>
      <c r="M15" s="549"/>
      <c r="N15" s="549"/>
      <c r="O15" s="549"/>
      <c r="P15" s="549"/>
      <c r="Q15" s="550"/>
    </row>
    <row r="16" spans="1:17" ht="15" customHeight="1" thickBot="1">
      <c r="A16" s="546" t="s">
        <v>47</v>
      </c>
      <c r="B16" s="547"/>
      <c r="C16" s="547"/>
      <c r="D16" s="547"/>
      <c r="E16" s="547"/>
      <c r="F16" s="547"/>
      <c r="G16" s="216">
        <f>G12</f>
        <v>1000000</v>
      </c>
      <c r="H16" s="217" t="s">
        <v>11</v>
      </c>
      <c r="I16" s="218">
        <f>I14</f>
        <v>30</v>
      </c>
      <c r="J16" s="218">
        <f>J14</f>
        <v>18</v>
      </c>
      <c r="K16" s="548"/>
      <c r="L16" s="549"/>
      <c r="M16" s="549"/>
      <c r="N16" s="549"/>
      <c r="O16" s="549"/>
      <c r="P16" s="549"/>
      <c r="Q16" s="550"/>
    </row>
    <row r="17" spans="1:17" ht="15">
      <c r="A17" s="551" t="s">
        <v>46</v>
      </c>
      <c r="B17" s="552"/>
      <c r="C17" s="552"/>
      <c r="D17" s="552"/>
      <c r="E17" s="552"/>
      <c r="F17" s="552"/>
      <c r="G17" s="220">
        <f>P9-G16</f>
        <v>21324041</v>
      </c>
      <c r="H17" s="553"/>
      <c r="I17" s="554"/>
      <c r="J17" s="554"/>
      <c r="K17" s="554"/>
      <c r="L17" s="554"/>
      <c r="M17" s="554"/>
      <c r="N17" s="554"/>
      <c r="O17" s="554"/>
      <c r="P17" s="554"/>
      <c r="Q17" s="555"/>
    </row>
    <row r="18" spans="1:17" ht="64.5" customHeight="1">
      <c r="A18" s="556" t="s">
        <v>20</v>
      </c>
      <c r="B18" s="556"/>
      <c r="C18" s="221"/>
      <c r="D18" s="221"/>
      <c r="E18" s="222"/>
      <c r="F18" s="221"/>
      <c r="G18" s="223"/>
      <c r="H18" s="524"/>
      <c r="I18" s="525"/>
      <c r="J18" s="525"/>
      <c r="K18" s="526"/>
      <c r="L18" s="527"/>
      <c r="M18" s="528" t="s">
        <v>2</v>
      </c>
      <c r="N18" s="528"/>
      <c r="O18" s="528"/>
      <c r="P18" s="529">
        <v>8215058</v>
      </c>
      <c r="Q18" s="530"/>
    </row>
    <row r="19" spans="1:17" ht="39">
      <c r="A19" s="200" t="s">
        <v>21</v>
      </c>
      <c r="B19" s="200" t="s">
        <v>4</v>
      </c>
      <c r="C19" s="200" t="s">
        <v>5</v>
      </c>
      <c r="D19" s="200" t="s">
        <v>6</v>
      </c>
      <c r="E19" s="200" t="s">
        <v>7</v>
      </c>
      <c r="F19" s="200" t="s">
        <v>8</v>
      </c>
      <c r="G19" s="200" t="s">
        <v>9</v>
      </c>
      <c r="H19" s="200" t="s">
        <v>10</v>
      </c>
      <c r="I19" s="200" t="s">
        <v>11</v>
      </c>
      <c r="J19" s="200" t="s">
        <v>12</v>
      </c>
      <c r="K19" s="200" t="s">
        <v>13</v>
      </c>
      <c r="L19" s="200" t="s">
        <v>14</v>
      </c>
      <c r="M19" s="531" t="s">
        <v>15</v>
      </c>
      <c r="N19" s="532"/>
      <c r="O19" s="532"/>
      <c r="P19" s="532"/>
      <c r="Q19" s="533"/>
    </row>
    <row r="20" spans="1:17" ht="15">
      <c r="A20" s="201">
        <v>18322</v>
      </c>
      <c r="B20" s="201" t="s">
        <v>81</v>
      </c>
      <c r="C20" s="201" t="s">
        <v>82</v>
      </c>
      <c r="D20" s="201" t="s">
        <v>83</v>
      </c>
      <c r="E20" s="201">
        <v>11</v>
      </c>
      <c r="F20" s="201" t="s">
        <v>16</v>
      </c>
      <c r="G20" s="224">
        <v>1600000</v>
      </c>
      <c r="H20" s="201" t="s">
        <v>17</v>
      </c>
      <c r="I20" s="225">
        <v>50</v>
      </c>
      <c r="J20" s="225">
        <v>14</v>
      </c>
      <c r="K20" s="226">
        <v>0.09</v>
      </c>
      <c r="L20" s="227">
        <v>43192</v>
      </c>
      <c r="M20" s="536" t="s">
        <v>107</v>
      </c>
      <c r="N20" s="539"/>
      <c r="O20" s="539"/>
      <c r="P20" s="539"/>
      <c r="Q20" s="540"/>
    </row>
    <row r="21" spans="1:17" ht="15" customHeight="1" thickBot="1">
      <c r="A21" s="201">
        <v>18391</v>
      </c>
      <c r="B21" s="231" t="s">
        <v>86</v>
      </c>
      <c r="C21" s="231" t="s">
        <v>87</v>
      </c>
      <c r="D21" s="231" t="s">
        <v>80</v>
      </c>
      <c r="E21" s="231">
        <v>7</v>
      </c>
      <c r="F21" s="231" t="s">
        <v>16</v>
      </c>
      <c r="G21" s="232">
        <v>2000000</v>
      </c>
      <c r="H21" s="231" t="s">
        <v>22</v>
      </c>
      <c r="I21" s="233">
        <v>146</v>
      </c>
      <c r="J21" s="233">
        <v>30</v>
      </c>
      <c r="K21" s="234">
        <v>0.09</v>
      </c>
      <c r="L21" s="235">
        <v>43192</v>
      </c>
      <c r="M21" s="597"/>
      <c r="N21" s="598"/>
      <c r="O21" s="598"/>
      <c r="P21" s="598"/>
      <c r="Q21" s="599"/>
    </row>
    <row r="22" spans="1:17" ht="15.75" thickBot="1">
      <c r="A22" s="560" t="s">
        <v>23</v>
      </c>
      <c r="B22" s="561"/>
      <c r="C22" s="561"/>
      <c r="D22" s="561"/>
      <c r="E22" s="561"/>
      <c r="F22" s="561"/>
      <c r="G22" s="236">
        <f>SUM(G20:G21)</f>
        <v>3600000</v>
      </c>
      <c r="H22" s="237" t="s">
        <v>11</v>
      </c>
      <c r="I22" s="238">
        <f>SUM(I20:I21)</f>
        <v>196</v>
      </c>
      <c r="J22" s="238">
        <f>SUM(J20:J21)</f>
        <v>44</v>
      </c>
      <c r="K22" s="239"/>
      <c r="L22" s="240"/>
      <c r="M22" s="326"/>
      <c r="N22" s="326"/>
      <c r="O22" s="326"/>
      <c r="P22" s="326"/>
      <c r="Q22" s="327"/>
    </row>
    <row r="23" spans="1:17" ht="15.75" thickBot="1">
      <c r="A23" s="546" t="s">
        <v>24</v>
      </c>
      <c r="B23" s="547"/>
      <c r="C23" s="547"/>
      <c r="D23" s="547"/>
      <c r="E23" s="547"/>
      <c r="F23" s="547"/>
      <c r="G23" s="216">
        <f>G20</f>
        <v>1600000</v>
      </c>
      <c r="H23" s="217" t="s">
        <v>11</v>
      </c>
      <c r="I23" s="218">
        <f>I20</f>
        <v>50</v>
      </c>
      <c r="J23" s="218">
        <f>J20</f>
        <v>14</v>
      </c>
      <c r="K23" s="325"/>
      <c r="L23" s="326"/>
      <c r="M23" s="329"/>
      <c r="N23" s="329"/>
      <c r="O23" s="329"/>
      <c r="P23" s="329"/>
      <c r="Q23" s="330"/>
    </row>
    <row r="24" spans="1:17" ht="15" customHeight="1">
      <c r="A24" s="551" t="s">
        <v>25</v>
      </c>
      <c r="B24" s="552"/>
      <c r="C24" s="552"/>
      <c r="D24" s="552"/>
      <c r="E24" s="552"/>
      <c r="F24" s="552"/>
      <c r="G24" s="220">
        <f>SUM(P18-G23)</f>
        <v>6615058</v>
      </c>
      <c r="H24" s="553"/>
      <c r="I24" s="554"/>
      <c r="J24" s="554"/>
      <c r="K24" s="554"/>
      <c r="L24" s="554"/>
      <c r="M24" s="554"/>
      <c r="N24" s="554"/>
      <c r="O24" s="554"/>
      <c r="P24" s="554"/>
      <c r="Q24" s="555"/>
    </row>
    <row r="25" spans="1:17" ht="15" customHeight="1">
      <c r="A25" s="246"/>
      <c r="B25" s="222"/>
      <c r="C25" s="222"/>
      <c r="D25" s="222"/>
      <c r="E25" s="222"/>
      <c r="F25" s="222"/>
      <c r="G25" s="247"/>
      <c r="H25" s="248"/>
      <c r="I25" s="249"/>
      <c r="J25" s="249"/>
      <c r="K25" s="249"/>
      <c r="L25" s="249"/>
      <c r="M25" s="324"/>
      <c r="N25" s="324"/>
      <c r="O25" s="324"/>
      <c r="P25" s="324"/>
      <c r="Q25" s="251"/>
    </row>
    <row r="26" spans="1:17" ht="15">
      <c r="A26" s="252"/>
      <c r="B26" s="253"/>
      <c r="C26" s="253"/>
      <c r="D26" s="253"/>
      <c r="E26" s="253"/>
      <c r="F26" s="253"/>
      <c r="G26" s="254"/>
      <c r="H26" s="255"/>
      <c r="I26" s="255"/>
      <c r="J26" s="255"/>
      <c r="K26" s="256"/>
      <c r="L26" s="257"/>
      <c r="M26" s="521" t="s">
        <v>52</v>
      </c>
      <c r="N26" s="521"/>
      <c r="O26" s="521"/>
      <c r="P26" s="521"/>
      <c r="Q26" s="197">
        <v>13318946</v>
      </c>
    </row>
    <row r="27" spans="1:17" ht="15">
      <c r="A27" s="252"/>
      <c r="B27" s="253"/>
      <c r="C27" s="253"/>
      <c r="D27" s="253"/>
      <c r="E27" s="253"/>
      <c r="F27" s="253"/>
      <c r="G27" s="254"/>
      <c r="H27" s="255"/>
      <c r="I27" s="255"/>
      <c r="J27" s="255"/>
      <c r="K27" s="256"/>
      <c r="L27" s="257"/>
      <c r="M27" s="562" t="s">
        <v>26</v>
      </c>
      <c r="N27" s="562"/>
      <c r="O27" s="562"/>
      <c r="P27" s="562"/>
      <c r="Q27" s="258">
        <v>5000000</v>
      </c>
    </row>
    <row r="28" spans="1:17" ht="15">
      <c r="A28" s="252"/>
      <c r="B28" s="253"/>
      <c r="C28" s="253"/>
      <c r="D28" s="253"/>
      <c r="E28" s="253"/>
      <c r="F28" s="253"/>
      <c r="G28" s="254"/>
      <c r="H28" s="255"/>
      <c r="I28" s="255"/>
      <c r="J28" s="255"/>
      <c r="K28" s="256"/>
      <c r="L28" s="257"/>
      <c r="M28" s="563" t="s">
        <v>27</v>
      </c>
      <c r="N28" s="563"/>
      <c r="O28" s="563"/>
      <c r="P28" s="563"/>
      <c r="Q28" s="259">
        <v>9446231</v>
      </c>
    </row>
    <row r="29" spans="1:17" ht="15.75" customHeight="1" thickBot="1">
      <c r="A29" s="252"/>
      <c r="B29" s="253"/>
      <c r="C29" s="253"/>
      <c r="D29" s="253"/>
      <c r="E29" s="253"/>
      <c r="F29" s="253"/>
      <c r="G29" s="254"/>
      <c r="H29" s="255"/>
      <c r="I29" s="255"/>
      <c r="J29" s="255"/>
      <c r="K29" s="256"/>
      <c r="L29" s="257"/>
      <c r="M29" s="564" t="s">
        <v>93</v>
      </c>
      <c r="N29" s="564"/>
      <c r="O29" s="564"/>
      <c r="P29" s="564"/>
      <c r="Q29" s="260">
        <f>SUM(Q27:Q28)</f>
        <v>14446231</v>
      </c>
    </row>
    <row r="30" spans="1:17" ht="20.25" customHeight="1">
      <c r="A30" s="261" t="s">
        <v>17</v>
      </c>
      <c r="B30" s="253"/>
      <c r="C30" s="253"/>
      <c r="D30" s="253"/>
      <c r="E30" s="253"/>
      <c r="F30" s="253"/>
      <c r="G30" s="254"/>
      <c r="H30" s="255"/>
      <c r="I30" s="255"/>
      <c r="J30" s="255"/>
      <c r="K30" s="256"/>
      <c r="L30" s="257"/>
      <c r="M30" s="525" t="s">
        <v>48</v>
      </c>
      <c r="N30" s="525"/>
      <c r="O30" s="525"/>
      <c r="P30" s="525"/>
      <c r="Q30" s="262">
        <f>SUM(Q26+Q29)</f>
        <v>27765177</v>
      </c>
    </row>
    <row r="31" spans="1:17" ht="39">
      <c r="A31" s="200" t="s">
        <v>21</v>
      </c>
      <c r="B31" s="200" t="s">
        <v>4</v>
      </c>
      <c r="C31" s="200" t="s">
        <v>5</v>
      </c>
      <c r="D31" s="200" t="s">
        <v>6</v>
      </c>
      <c r="E31" s="200" t="s">
        <v>7</v>
      </c>
      <c r="F31" s="200" t="s">
        <v>8</v>
      </c>
      <c r="G31" s="200" t="s">
        <v>9</v>
      </c>
      <c r="H31" s="200" t="s">
        <v>10</v>
      </c>
      <c r="I31" s="200" t="s">
        <v>11</v>
      </c>
      <c r="J31" s="200" t="s">
        <v>12</v>
      </c>
      <c r="K31" s="200" t="s">
        <v>13</v>
      </c>
      <c r="L31" s="200" t="s">
        <v>14</v>
      </c>
      <c r="M31" s="531" t="s">
        <v>15</v>
      </c>
      <c r="N31" s="532"/>
      <c r="O31" s="532"/>
      <c r="P31" s="532"/>
      <c r="Q31" s="533"/>
    </row>
    <row r="32" spans="1:17" ht="15">
      <c r="A32" s="332">
        <v>18500</v>
      </c>
      <c r="B32" s="332" t="s">
        <v>49</v>
      </c>
      <c r="C32" s="332" t="s">
        <v>29</v>
      </c>
      <c r="D32" s="332" t="s">
        <v>30</v>
      </c>
      <c r="E32" s="332">
        <v>9</v>
      </c>
      <c r="F32" s="332" t="s">
        <v>16</v>
      </c>
      <c r="G32" s="333">
        <v>0</v>
      </c>
      <c r="H32" s="332" t="s">
        <v>17</v>
      </c>
      <c r="I32" s="334">
        <v>81</v>
      </c>
      <c r="J32" s="334">
        <v>36</v>
      </c>
      <c r="K32" s="335">
        <v>0.09</v>
      </c>
      <c r="L32" s="336">
        <v>43111</v>
      </c>
      <c r="M32" s="565" t="s">
        <v>96</v>
      </c>
      <c r="N32" s="566"/>
      <c r="O32" s="566"/>
      <c r="P32" s="566"/>
      <c r="Q32" s="567"/>
    </row>
    <row r="33" spans="1:17" ht="15">
      <c r="A33" s="332">
        <v>18501</v>
      </c>
      <c r="B33" s="332" t="s">
        <v>32</v>
      </c>
      <c r="C33" s="332" t="s">
        <v>31</v>
      </c>
      <c r="D33" s="332" t="s">
        <v>18</v>
      </c>
      <c r="E33" s="332">
        <v>3</v>
      </c>
      <c r="F33" s="332" t="s">
        <v>16</v>
      </c>
      <c r="G33" s="333">
        <v>0</v>
      </c>
      <c r="H33" s="332" t="s">
        <v>22</v>
      </c>
      <c r="I33" s="334">
        <v>74</v>
      </c>
      <c r="J33" s="334">
        <v>29</v>
      </c>
      <c r="K33" s="335">
        <v>0.09</v>
      </c>
      <c r="L33" s="336">
        <v>43111</v>
      </c>
      <c r="M33" s="565" t="s">
        <v>97</v>
      </c>
      <c r="N33" s="566"/>
      <c r="O33" s="566"/>
      <c r="P33" s="566"/>
      <c r="Q33" s="567"/>
    </row>
    <row r="34" spans="1:17" ht="15">
      <c r="A34" s="332">
        <v>18412</v>
      </c>
      <c r="B34" s="332" t="s">
        <v>28</v>
      </c>
      <c r="C34" s="332" t="s">
        <v>29</v>
      </c>
      <c r="D34" s="332" t="s">
        <v>30</v>
      </c>
      <c r="E34" s="332">
        <v>9</v>
      </c>
      <c r="F34" s="332" t="s">
        <v>16</v>
      </c>
      <c r="G34" s="333">
        <v>0</v>
      </c>
      <c r="H34" s="332" t="s">
        <v>17</v>
      </c>
      <c r="I34" s="334">
        <v>324</v>
      </c>
      <c r="J34" s="334">
        <v>50</v>
      </c>
      <c r="K34" s="335">
        <v>0.04</v>
      </c>
      <c r="L34" s="336">
        <v>43118</v>
      </c>
      <c r="M34" s="565" t="s">
        <v>100</v>
      </c>
      <c r="N34" s="566"/>
      <c r="O34" s="566"/>
      <c r="P34" s="566"/>
      <c r="Q34" s="567"/>
    </row>
    <row r="35" spans="1:17" ht="15">
      <c r="A35" s="201">
        <v>18417</v>
      </c>
      <c r="B35" s="201" t="s">
        <v>57</v>
      </c>
      <c r="C35" s="266" t="s">
        <v>55</v>
      </c>
      <c r="D35" s="266" t="s">
        <v>56</v>
      </c>
      <c r="E35" s="201">
        <v>3</v>
      </c>
      <c r="F35" s="201" t="s">
        <v>16</v>
      </c>
      <c r="G35" s="264">
        <v>3000000</v>
      </c>
      <c r="H35" s="201" t="s">
        <v>17</v>
      </c>
      <c r="I35" s="225">
        <v>220</v>
      </c>
      <c r="J35" s="225">
        <v>18</v>
      </c>
      <c r="K35" s="226">
        <v>0.04</v>
      </c>
      <c r="L35" s="227">
        <v>43146</v>
      </c>
      <c r="M35" s="571"/>
      <c r="N35" s="572"/>
      <c r="O35" s="572"/>
      <c r="P35" s="572"/>
      <c r="Q35" s="573"/>
    </row>
    <row r="36" spans="1:17" ht="15">
      <c r="A36" s="201">
        <v>18000</v>
      </c>
      <c r="B36" s="201" t="s">
        <v>63</v>
      </c>
      <c r="C36" s="263" t="s">
        <v>64</v>
      </c>
      <c r="D36" s="263" t="s">
        <v>65</v>
      </c>
      <c r="E36" s="201">
        <v>3</v>
      </c>
      <c r="F36" s="201" t="s">
        <v>16</v>
      </c>
      <c r="G36" s="264">
        <v>1500000</v>
      </c>
      <c r="H36" s="201" t="s">
        <v>22</v>
      </c>
      <c r="I36" s="225">
        <v>105</v>
      </c>
      <c r="J36" s="225">
        <v>25</v>
      </c>
      <c r="K36" s="226">
        <v>0.09</v>
      </c>
      <c r="L36" s="227">
        <v>43192</v>
      </c>
      <c r="M36" s="571"/>
      <c r="N36" s="572"/>
      <c r="O36" s="572"/>
      <c r="P36" s="572"/>
      <c r="Q36" s="573"/>
    </row>
    <row r="37" spans="1:17" ht="15">
      <c r="A37" s="201">
        <v>18002</v>
      </c>
      <c r="B37" s="201" t="s">
        <v>66</v>
      </c>
      <c r="C37" s="263" t="s">
        <v>64</v>
      </c>
      <c r="D37" s="263" t="s">
        <v>65</v>
      </c>
      <c r="E37" s="201">
        <v>3</v>
      </c>
      <c r="F37" s="201" t="s">
        <v>16</v>
      </c>
      <c r="G37" s="264">
        <v>2000000</v>
      </c>
      <c r="H37" s="201" t="s">
        <v>22</v>
      </c>
      <c r="I37" s="225">
        <v>116</v>
      </c>
      <c r="J37" s="225">
        <v>34</v>
      </c>
      <c r="K37" s="226">
        <v>0.09</v>
      </c>
      <c r="L37" s="227">
        <v>43192</v>
      </c>
      <c r="M37" s="571"/>
      <c r="N37" s="595"/>
      <c r="O37" s="595"/>
      <c r="P37" s="595"/>
      <c r="Q37" s="596"/>
    </row>
    <row r="38" spans="1:17" ht="15">
      <c r="A38" s="201">
        <v>18036</v>
      </c>
      <c r="B38" s="201" t="s">
        <v>67</v>
      </c>
      <c r="C38" s="201" t="s">
        <v>68</v>
      </c>
      <c r="D38" s="201" t="s">
        <v>69</v>
      </c>
      <c r="E38" s="201">
        <v>2</v>
      </c>
      <c r="F38" s="201" t="s">
        <v>16</v>
      </c>
      <c r="G38" s="264">
        <v>660000</v>
      </c>
      <c r="H38" s="201" t="s">
        <v>17</v>
      </c>
      <c r="I38" s="225">
        <v>40</v>
      </c>
      <c r="J38" s="225">
        <v>11</v>
      </c>
      <c r="K38" s="226">
        <v>0.09</v>
      </c>
      <c r="L38" s="227">
        <v>43192</v>
      </c>
      <c r="M38" s="536" t="s">
        <v>107</v>
      </c>
      <c r="N38" s="539"/>
      <c r="O38" s="539"/>
      <c r="P38" s="539"/>
      <c r="Q38" s="540"/>
    </row>
    <row r="39" spans="1:17" ht="15">
      <c r="A39" s="201">
        <v>18040</v>
      </c>
      <c r="B39" s="201" t="s">
        <v>70</v>
      </c>
      <c r="C39" s="201" t="s">
        <v>71</v>
      </c>
      <c r="D39" s="201" t="s">
        <v>72</v>
      </c>
      <c r="E39" s="201">
        <v>1</v>
      </c>
      <c r="F39" s="201" t="s">
        <v>16</v>
      </c>
      <c r="G39" s="264">
        <v>660000</v>
      </c>
      <c r="H39" s="201" t="s">
        <v>17</v>
      </c>
      <c r="I39" s="225">
        <v>48</v>
      </c>
      <c r="J39" s="225">
        <v>11</v>
      </c>
      <c r="K39" s="226">
        <v>0.09</v>
      </c>
      <c r="L39" s="227">
        <v>43192</v>
      </c>
      <c r="M39" s="536" t="s">
        <v>107</v>
      </c>
      <c r="N39" s="539"/>
      <c r="O39" s="539"/>
      <c r="P39" s="539"/>
      <c r="Q39" s="540"/>
    </row>
    <row r="40" spans="1:17" ht="15">
      <c r="A40" s="201">
        <v>18052</v>
      </c>
      <c r="B40" s="201" t="s">
        <v>73</v>
      </c>
      <c r="C40" s="263" t="s">
        <v>29</v>
      </c>
      <c r="D40" s="263" t="s">
        <v>30</v>
      </c>
      <c r="E40" s="201">
        <v>9</v>
      </c>
      <c r="F40" s="201" t="s">
        <v>16</v>
      </c>
      <c r="G40" s="264">
        <v>2025000</v>
      </c>
      <c r="H40" s="201" t="s">
        <v>22</v>
      </c>
      <c r="I40" s="225">
        <v>102</v>
      </c>
      <c r="J40" s="225">
        <v>35</v>
      </c>
      <c r="K40" s="226">
        <v>0.09</v>
      </c>
      <c r="L40" s="227">
        <v>43192</v>
      </c>
      <c r="M40" s="571"/>
      <c r="N40" s="572"/>
      <c r="O40" s="572"/>
      <c r="P40" s="572"/>
      <c r="Q40" s="573"/>
    </row>
    <row r="41" spans="1:17" ht="15">
      <c r="A41" s="332">
        <v>18053</v>
      </c>
      <c r="B41" s="332" t="s">
        <v>74</v>
      </c>
      <c r="C41" s="332" t="s">
        <v>29</v>
      </c>
      <c r="D41" s="332" t="s">
        <v>30</v>
      </c>
      <c r="E41" s="332">
        <v>9</v>
      </c>
      <c r="F41" s="332" t="s">
        <v>16</v>
      </c>
      <c r="G41" s="333">
        <v>0</v>
      </c>
      <c r="H41" s="332" t="s">
        <v>17</v>
      </c>
      <c r="I41" s="334">
        <v>88</v>
      </c>
      <c r="J41" s="334">
        <v>24</v>
      </c>
      <c r="K41" s="335">
        <v>0.09</v>
      </c>
      <c r="L41" s="336">
        <v>43192</v>
      </c>
      <c r="M41" s="565" t="s">
        <v>105</v>
      </c>
      <c r="N41" s="566"/>
      <c r="O41" s="566"/>
      <c r="P41" s="566"/>
      <c r="Q41" s="567"/>
    </row>
    <row r="42" spans="1:17" ht="15">
      <c r="A42" s="201">
        <v>18054</v>
      </c>
      <c r="B42" s="201" t="s">
        <v>77</v>
      </c>
      <c r="C42" s="263" t="s">
        <v>29</v>
      </c>
      <c r="D42" s="263" t="s">
        <v>30</v>
      </c>
      <c r="E42" s="201">
        <v>9</v>
      </c>
      <c r="F42" s="201" t="s">
        <v>16</v>
      </c>
      <c r="G42" s="264">
        <v>2350000</v>
      </c>
      <c r="H42" s="201" t="s">
        <v>17</v>
      </c>
      <c r="I42" s="225">
        <v>55</v>
      </c>
      <c r="J42" s="225">
        <v>41</v>
      </c>
      <c r="K42" s="226">
        <v>0.09</v>
      </c>
      <c r="L42" s="227">
        <v>43192</v>
      </c>
      <c r="M42" s="543" t="s">
        <v>94</v>
      </c>
      <c r="N42" s="544"/>
      <c r="O42" s="544"/>
      <c r="P42" s="544"/>
      <c r="Q42" s="545"/>
    </row>
    <row r="43" spans="1:17" ht="15">
      <c r="A43" s="201">
        <v>18369</v>
      </c>
      <c r="B43" s="201" t="s">
        <v>88</v>
      </c>
      <c r="C43" s="201" t="s">
        <v>84</v>
      </c>
      <c r="D43" s="201" t="s">
        <v>85</v>
      </c>
      <c r="E43" s="201">
        <v>9</v>
      </c>
      <c r="F43" s="201" t="s">
        <v>16</v>
      </c>
      <c r="G43" s="264">
        <v>1060000</v>
      </c>
      <c r="H43" s="201" t="s">
        <v>22</v>
      </c>
      <c r="I43" s="225">
        <v>35</v>
      </c>
      <c r="J43" s="225">
        <v>11</v>
      </c>
      <c r="K43" s="226">
        <v>0.09</v>
      </c>
      <c r="L43" s="227">
        <v>43192</v>
      </c>
      <c r="M43" s="536" t="s">
        <v>107</v>
      </c>
      <c r="N43" s="539"/>
      <c r="O43" s="539"/>
      <c r="P43" s="539"/>
      <c r="Q43" s="540"/>
    </row>
    <row r="44" spans="1:17" ht="15">
      <c r="A44" s="332">
        <v>18421</v>
      </c>
      <c r="B44" s="332" t="s">
        <v>89</v>
      </c>
      <c r="C44" s="332" t="s">
        <v>79</v>
      </c>
      <c r="D44" s="332" t="s">
        <v>80</v>
      </c>
      <c r="E44" s="332">
        <v>7</v>
      </c>
      <c r="F44" s="332" t="s">
        <v>16</v>
      </c>
      <c r="G44" s="333">
        <v>0</v>
      </c>
      <c r="H44" s="332" t="s">
        <v>17</v>
      </c>
      <c r="I44" s="334">
        <v>146</v>
      </c>
      <c r="J44" s="334">
        <v>50</v>
      </c>
      <c r="K44" s="335">
        <v>0.04</v>
      </c>
      <c r="L44" s="336">
        <v>43194</v>
      </c>
      <c r="M44" s="568" t="s">
        <v>109</v>
      </c>
      <c r="N44" s="569"/>
      <c r="O44" s="569"/>
      <c r="P44" s="569"/>
      <c r="Q44" s="570"/>
    </row>
    <row r="45" spans="1:17" ht="15.75" thickBot="1">
      <c r="A45" s="201">
        <v>18259</v>
      </c>
      <c r="B45" s="201" t="s">
        <v>114</v>
      </c>
      <c r="C45" s="201" t="s">
        <v>115</v>
      </c>
      <c r="D45" s="201" t="s">
        <v>116</v>
      </c>
      <c r="E45" s="201">
        <v>2</v>
      </c>
      <c r="F45" s="201" t="s">
        <v>16</v>
      </c>
      <c r="G45" s="224">
        <v>1800000</v>
      </c>
      <c r="H45" s="201" t="s">
        <v>17</v>
      </c>
      <c r="I45" s="225">
        <v>36</v>
      </c>
      <c r="J45" s="225">
        <v>11</v>
      </c>
      <c r="K45" s="226">
        <v>0.09</v>
      </c>
      <c r="L45" s="227">
        <v>43342</v>
      </c>
      <c r="M45" s="571" t="s">
        <v>117</v>
      </c>
      <c r="N45" s="572"/>
      <c r="O45" s="572"/>
      <c r="P45" s="572"/>
      <c r="Q45" s="573"/>
    </row>
    <row r="46" spans="1:17" ht="15">
      <c r="A46" s="584" t="s">
        <v>33</v>
      </c>
      <c r="B46" s="585"/>
      <c r="C46" s="585"/>
      <c r="D46" s="585"/>
      <c r="E46" s="585"/>
      <c r="F46" s="585"/>
      <c r="G46" s="270">
        <f>SUM(G35,G38,G39,G43,G45)</f>
        <v>7180000</v>
      </c>
      <c r="H46" s="271" t="s">
        <v>11</v>
      </c>
      <c r="I46" s="272">
        <f>SUM(I35,I38,I39,I43)</f>
        <v>343</v>
      </c>
      <c r="J46" s="272">
        <f>SUM(J35,J38,J39,J43)</f>
        <v>51</v>
      </c>
      <c r="K46" s="273"/>
      <c r="L46" s="274"/>
      <c r="M46" s="274"/>
      <c r="N46" s="274"/>
      <c r="O46" s="274"/>
      <c r="P46" s="274"/>
      <c r="Q46" s="275"/>
    </row>
    <row r="47" spans="1:17" ht="15">
      <c r="A47" s="586" t="s">
        <v>34</v>
      </c>
      <c r="B47" s="587"/>
      <c r="C47" s="587"/>
      <c r="D47" s="587"/>
      <c r="E47" s="587"/>
      <c r="F47" s="587"/>
      <c r="G47" s="224">
        <f>SUM(G32,G33,G34,G36,G37,G40,G41,G42)</f>
        <v>7875000</v>
      </c>
      <c r="H47" s="276" t="s">
        <v>11</v>
      </c>
      <c r="I47" s="277">
        <f>SUM(I33,I34,I36,I37,I40,I41,I42)</f>
        <v>864</v>
      </c>
      <c r="J47" s="277">
        <f>SUM(J32,J33,J34,J36,J37,J40,J41,J42)</f>
        <v>274</v>
      </c>
      <c r="K47" s="278"/>
      <c r="L47" s="279"/>
      <c r="M47" s="280"/>
      <c r="N47" s="280"/>
      <c r="O47" s="280"/>
      <c r="P47" s="280"/>
      <c r="Q47" s="281"/>
    </row>
    <row r="48" spans="1:17" ht="16.5" thickBot="1">
      <c r="A48" s="588" t="s">
        <v>35</v>
      </c>
      <c r="B48" s="589"/>
      <c r="C48" s="589"/>
      <c r="D48" s="589"/>
      <c r="E48" s="589"/>
      <c r="F48" s="589"/>
      <c r="G48" s="282">
        <f>SUM(G46:G47)</f>
        <v>15055000</v>
      </c>
      <c r="H48" s="283" t="s">
        <v>11</v>
      </c>
      <c r="I48" s="284">
        <f>SUM(I46:I47)</f>
        <v>1207</v>
      </c>
      <c r="J48" s="284">
        <f>SUM(J46:J47)</f>
        <v>325</v>
      </c>
      <c r="K48" s="285"/>
      <c r="L48" s="286"/>
      <c r="M48" s="286"/>
      <c r="N48" s="286"/>
      <c r="O48" s="286"/>
      <c r="P48" s="286"/>
      <c r="Q48" s="287"/>
    </row>
    <row r="49" spans="1:17" ht="15" customHeight="1">
      <c r="A49" s="584" t="s">
        <v>36</v>
      </c>
      <c r="B49" s="585"/>
      <c r="C49" s="585"/>
      <c r="D49" s="585"/>
      <c r="E49" s="585"/>
      <c r="F49" s="585"/>
      <c r="G49" s="288">
        <f>SUM(G38,G39,G43)</f>
        <v>2380000</v>
      </c>
      <c r="H49" s="271" t="s">
        <v>11</v>
      </c>
      <c r="I49" s="289">
        <f>SUM(I38,I39,I43)</f>
        <v>123</v>
      </c>
      <c r="J49" s="289">
        <f>SUM(J38,J39,J43)</f>
        <v>33</v>
      </c>
      <c r="K49" s="290"/>
      <c r="L49" s="329"/>
      <c r="M49" s="329"/>
      <c r="N49" s="329"/>
      <c r="O49" s="329"/>
      <c r="P49" s="329"/>
      <c r="Q49" s="330"/>
    </row>
    <row r="50" spans="1:17" ht="15" customHeight="1">
      <c r="A50" s="586" t="s">
        <v>37</v>
      </c>
      <c r="B50" s="587"/>
      <c r="C50" s="587"/>
      <c r="D50" s="587"/>
      <c r="E50" s="587"/>
      <c r="F50" s="587"/>
      <c r="G50" s="337">
        <v>0</v>
      </c>
      <c r="H50" s="276" t="s">
        <v>11</v>
      </c>
      <c r="I50" s="292"/>
      <c r="J50" s="292"/>
      <c r="K50" s="293"/>
      <c r="L50" s="280"/>
      <c r="M50" s="294"/>
      <c r="N50" s="294"/>
      <c r="O50" s="294"/>
      <c r="P50" s="294"/>
      <c r="Q50" s="295"/>
    </row>
    <row r="51" spans="1:17" ht="15" customHeight="1" thickBot="1">
      <c r="A51" s="591" t="s">
        <v>38</v>
      </c>
      <c r="B51" s="592"/>
      <c r="C51" s="592"/>
      <c r="D51" s="592"/>
      <c r="E51" s="592"/>
      <c r="F51" s="592"/>
      <c r="G51" s="338">
        <f>G34</f>
        <v>0</v>
      </c>
      <c r="H51" s="297" t="s">
        <v>11</v>
      </c>
      <c r="I51" s="298"/>
      <c r="J51" s="299"/>
      <c r="K51" s="300"/>
      <c r="L51" s="301"/>
      <c r="M51" s="301"/>
      <c r="N51" s="301"/>
      <c r="O51" s="301"/>
      <c r="P51" s="301"/>
      <c r="Q51" s="302"/>
    </row>
    <row r="52" spans="1:17" ht="15">
      <c r="A52" s="551" t="s">
        <v>39</v>
      </c>
      <c r="B52" s="552"/>
      <c r="C52" s="552"/>
      <c r="D52" s="552"/>
      <c r="E52" s="552"/>
      <c r="F52" s="552"/>
      <c r="G52" s="303">
        <f>Q26-G49</f>
        <v>10938946</v>
      </c>
      <c r="H52" s="328"/>
      <c r="I52" s="329"/>
      <c r="J52" s="329"/>
      <c r="K52" s="305"/>
      <c r="L52" s="305"/>
      <c r="M52" s="305"/>
      <c r="N52" s="305"/>
      <c r="O52" s="305"/>
      <c r="P52" s="305"/>
      <c r="Q52" s="306"/>
    </row>
    <row r="53" spans="1:17" ht="15">
      <c r="A53" s="593" t="s">
        <v>40</v>
      </c>
      <c r="B53" s="594"/>
      <c r="C53" s="594"/>
      <c r="D53" s="594"/>
      <c r="E53" s="594"/>
      <c r="F53" s="594"/>
      <c r="G53" s="307">
        <f>Q28-G50</f>
        <v>9446231</v>
      </c>
      <c r="H53" s="308"/>
      <c r="I53" s="280"/>
      <c r="J53" s="280"/>
      <c r="K53" s="280"/>
      <c r="L53" s="280"/>
      <c r="M53" s="280"/>
      <c r="N53" s="280"/>
      <c r="O53" s="280"/>
      <c r="P53" s="280"/>
      <c r="Q53" s="281"/>
    </row>
    <row r="54" spans="1:17" ht="15">
      <c r="A54" s="593" t="s">
        <v>41</v>
      </c>
      <c r="B54" s="594"/>
      <c r="C54" s="594"/>
      <c r="D54" s="594"/>
      <c r="E54" s="594"/>
      <c r="F54" s="594"/>
      <c r="G54" s="307">
        <f>Q27-G51</f>
        <v>5000000</v>
      </c>
      <c r="H54" s="308"/>
      <c r="I54" s="280"/>
      <c r="J54" s="280"/>
      <c r="K54" s="280"/>
      <c r="L54" s="280"/>
      <c r="M54" s="309"/>
      <c r="N54" s="309"/>
      <c r="O54" s="309"/>
      <c r="P54" s="309"/>
      <c r="Q54" s="309"/>
    </row>
    <row r="55" spans="6:13" ht="15" customHeight="1">
      <c r="F55" s="324"/>
      <c r="G55" s="310"/>
      <c r="M55" s="331"/>
    </row>
    <row r="56" spans="1:13" ht="15" customHeight="1">
      <c r="A56" s="590" t="s">
        <v>42</v>
      </c>
      <c r="B56" s="590"/>
      <c r="C56" s="590"/>
      <c r="D56" s="590"/>
      <c r="E56" s="590"/>
      <c r="F56" s="590"/>
      <c r="G56" s="590"/>
      <c r="H56" s="590"/>
      <c r="I56" s="590"/>
      <c r="J56" s="590"/>
      <c r="K56" s="590"/>
      <c r="L56" s="590"/>
      <c r="M56" s="590"/>
    </row>
    <row r="57" spans="1:13" ht="15" customHeight="1">
      <c r="A57" s="590" t="s">
        <v>43</v>
      </c>
      <c r="B57" s="590"/>
      <c r="C57" s="590"/>
      <c r="D57" s="590"/>
      <c r="E57" s="590"/>
      <c r="F57" s="590"/>
      <c r="G57" s="590"/>
      <c r="H57" s="590"/>
      <c r="I57" s="590"/>
      <c r="J57" s="590"/>
      <c r="K57" s="590"/>
      <c r="L57" s="590"/>
      <c r="M57" s="590"/>
    </row>
    <row r="58" spans="1:13" ht="15">
      <c r="A58" s="590" t="s">
        <v>44</v>
      </c>
      <c r="B58" s="590"/>
      <c r="C58" s="590"/>
      <c r="D58" s="590"/>
      <c r="E58" s="590"/>
      <c r="F58" s="590"/>
      <c r="G58" s="590"/>
      <c r="H58" s="590"/>
      <c r="I58" s="590"/>
      <c r="J58" s="590"/>
      <c r="K58" s="590"/>
      <c r="L58" s="590"/>
      <c r="M58" s="590"/>
    </row>
  </sheetData>
  <sheetProtection/>
  <mergeCells count="68">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4:Q14"/>
    <mergeCell ref="A15:F15"/>
    <mergeCell ref="K15:Q15"/>
    <mergeCell ref="A16:F16"/>
    <mergeCell ref="K16:Q16"/>
    <mergeCell ref="A17:F17"/>
    <mergeCell ref="H17:Q17"/>
    <mergeCell ref="A18:B18"/>
    <mergeCell ref="H18:J18"/>
    <mergeCell ref="K18:L18"/>
    <mergeCell ref="M18:O18"/>
    <mergeCell ref="P18:Q18"/>
    <mergeCell ref="M19:Q19"/>
    <mergeCell ref="M20:Q20"/>
    <mergeCell ref="M21:Q21"/>
    <mergeCell ref="A22:F22"/>
    <mergeCell ref="A23:F23"/>
    <mergeCell ref="A24:F24"/>
    <mergeCell ref="H24:Q24"/>
    <mergeCell ref="M26:P26"/>
    <mergeCell ref="M27:P27"/>
    <mergeCell ref="M28:P28"/>
    <mergeCell ref="M29:P29"/>
    <mergeCell ref="M30:P30"/>
    <mergeCell ref="M31:Q31"/>
    <mergeCell ref="M32:Q32"/>
    <mergeCell ref="M33:Q33"/>
    <mergeCell ref="M34:Q34"/>
    <mergeCell ref="M35:Q35"/>
    <mergeCell ref="M36:Q36"/>
    <mergeCell ref="M37:Q37"/>
    <mergeCell ref="M38:Q38"/>
    <mergeCell ref="M39:Q39"/>
    <mergeCell ref="M40:Q40"/>
    <mergeCell ref="M41:Q41"/>
    <mergeCell ref="M42:Q42"/>
    <mergeCell ref="M43:Q43"/>
    <mergeCell ref="A57:M57"/>
    <mergeCell ref="A46:F46"/>
    <mergeCell ref="A47:F47"/>
    <mergeCell ref="A48:F48"/>
    <mergeCell ref="A49:F49"/>
    <mergeCell ref="A50:F50"/>
    <mergeCell ref="A58:M58"/>
    <mergeCell ref="M12:Q12"/>
    <mergeCell ref="M13:Q13"/>
    <mergeCell ref="M44:Q44"/>
    <mergeCell ref="M45:Q45"/>
    <mergeCell ref="A51:F51"/>
    <mergeCell ref="A52:F52"/>
    <mergeCell ref="A53:F53"/>
    <mergeCell ref="A54:F54"/>
    <mergeCell ref="A56:M56"/>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Q55"/>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106</v>
      </c>
      <c r="B2" s="514"/>
      <c r="C2" s="514"/>
      <c r="D2" s="514"/>
      <c r="E2" s="514"/>
      <c r="F2" s="514"/>
      <c r="G2" s="514"/>
      <c r="H2" s="514"/>
      <c r="I2" s="514"/>
      <c r="J2" s="514"/>
      <c r="K2" s="514"/>
      <c r="L2" s="514"/>
      <c r="M2" s="513"/>
      <c r="N2" s="513"/>
      <c r="O2" s="513"/>
      <c r="P2" s="513"/>
      <c r="Q2" s="513"/>
    </row>
    <row r="3" spans="1:17" ht="12.75" customHeight="1">
      <c r="A3" s="515" t="s">
        <v>104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22"/>
      <c r="F6" s="322"/>
      <c r="G6" s="322"/>
      <c r="H6" s="322"/>
      <c r="I6" s="322"/>
      <c r="J6" s="322"/>
      <c r="K6" s="322"/>
      <c r="L6" s="322"/>
      <c r="M6" s="520"/>
      <c r="N6" s="520"/>
      <c r="O6" s="520"/>
      <c r="P6" s="520"/>
      <c r="Q6" s="196"/>
    </row>
    <row r="7" spans="1:17" ht="14.25" customHeight="1">
      <c r="A7" s="193"/>
      <c r="B7" s="194"/>
      <c r="C7" s="194"/>
      <c r="D7" s="194"/>
      <c r="E7" s="322"/>
      <c r="F7" s="322"/>
      <c r="G7" s="322"/>
      <c r="H7" s="322"/>
      <c r="I7" s="322"/>
      <c r="J7" s="322"/>
      <c r="K7" s="322"/>
      <c r="L7" s="322"/>
      <c r="M7" s="520" t="s">
        <v>75</v>
      </c>
      <c r="N7" s="520"/>
      <c r="O7" s="520"/>
      <c r="P7" s="520"/>
      <c r="Q7" s="196">
        <v>3300000</v>
      </c>
    </row>
    <row r="8" spans="1:17" ht="14.25" customHeight="1">
      <c r="A8" s="193"/>
      <c r="B8" s="194"/>
      <c r="C8" s="194"/>
      <c r="D8" s="194"/>
      <c r="E8" s="322"/>
      <c r="F8" s="322"/>
      <c r="G8" s="322"/>
      <c r="H8" s="322"/>
      <c r="I8" s="322"/>
      <c r="J8" s="322"/>
      <c r="K8" s="322"/>
      <c r="L8" s="322"/>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201">
        <v>18502</v>
      </c>
      <c r="B11" s="201" t="s">
        <v>58</v>
      </c>
      <c r="C11" s="201" t="s">
        <v>59</v>
      </c>
      <c r="D11" s="201" t="s">
        <v>60</v>
      </c>
      <c r="E11" s="201">
        <v>8</v>
      </c>
      <c r="F11" s="201" t="s">
        <v>16</v>
      </c>
      <c r="G11" s="202">
        <v>1000000</v>
      </c>
      <c r="H11" s="203" t="s">
        <v>61</v>
      </c>
      <c r="I11" s="204">
        <v>29</v>
      </c>
      <c r="J11" s="317">
        <v>13</v>
      </c>
      <c r="K11" s="206"/>
      <c r="L11" s="207">
        <v>43160</v>
      </c>
      <c r="M11" s="611"/>
      <c r="N11" s="612"/>
      <c r="O11" s="612"/>
      <c r="P11" s="612"/>
      <c r="Q11" s="612"/>
    </row>
    <row r="12" spans="1:17" ht="15.75" thickBot="1">
      <c r="A12" s="201">
        <v>18099</v>
      </c>
      <c r="B12" s="201" t="s">
        <v>78</v>
      </c>
      <c r="C12" s="201" t="s">
        <v>79</v>
      </c>
      <c r="D12" s="201" t="s">
        <v>80</v>
      </c>
      <c r="E12" s="201">
        <v>7</v>
      </c>
      <c r="F12" s="209" t="s">
        <v>16</v>
      </c>
      <c r="G12" s="210">
        <v>1000000</v>
      </c>
      <c r="H12" s="211" t="s">
        <v>61</v>
      </c>
      <c r="I12" s="212">
        <v>132</v>
      </c>
      <c r="J12" s="213">
        <v>10</v>
      </c>
      <c r="K12" s="214">
        <v>0.09</v>
      </c>
      <c r="L12" s="215">
        <v>43192</v>
      </c>
      <c r="M12" s="536" t="s">
        <v>107</v>
      </c>
      <c r="N12" s="539"/>
      <c r="O12" s="539"/>
      <c r="P12" s="539"/>
      <c r="Q12" s="540"/>
    </row>
    <row r="13" spans="1:17" ht="15" customHeight="1" thickBot="1">
      <c r="A13" s="546" t="s">
        <v>19</v>
      </c>
      <c r="B13" s="547"/>
      <c r="C13" s="547"/>
      <c r="D13" s="547"/>
      <c r="E13" s="547"/>
      <c r="F13" s="547"/>
      <c r="G13" s="216">
        <f>SUM(G11:G12)</f>
        <v>2000000</v>
      </c>
      <c r="H13" s="217" t="s">
        <v>11</v>
      </c>
      <c r="I13" s="218">
        <f>SUM(I11:I12)</f>
        <v>161</v>
      </c>
      <c r="J13" s="219">
        <f>SUM(J11:J12)</f>
        <v>23</v>
      </c>
      <c r="K13" s="548"/>
      <c r="L13" s="549"/>
      <c r="M13" s="549"/>
      <c r="N13" s="549"/>
      <c r="O13" s="549"/>
      <c r="P13" s="549"/>
      <c r="Q13" s="550"/>
    </row>
    <row r="14" spans="1:17" ht="15" customHeight="1" thickBot="1">
      <c r="A14" s="546" t="s">
        <v>47</v>
      </c>
      <c r="B14" s="547"/>
      <c r="C14" s="547"/>
      <c r="D14" s="547"/>
      <c r="E14" s="547"/>
      <c r="F14" s="547"/>
      <c r="G14" s="216">
        <f>G12</f>
        <v>1000000</v>
      </c>
      <c r="H14" s="217" t="s">
        <v>11</v>
      </c>
      <c r="I14" s="218">
        <f>I12</f>
        <v>132</v>
      </c>
      <c r="J14" s="218">
        <f>J12</f>
        <v>10</v>
      </c>
      <c r="K14" s="548"/>
      <c r="L14" s="549"/>
      <c r="M14" s="549"/>
      <c r="N14" s="549"/>
      <c r="O14" s="549"/>
      <c r="P14" s="549"/>
      <c r="Q14" s="550"/>
    </row>
    <row r="15" spans="1:17" ht="15">
      <c r="A15" s="551" t="s">
        <v>46</v>
      </c>
      <c r="B15" s="552"/>
      <c r="C15" s="552"/>
      <c r="D15" s="552"/>
      <c r="E15" s="552"/>
      <c r="F15" s="552"/>
      <c r="G15" s="220">
        <f>P9</f>
        <v>22324041</v>
      </c>
      <c r="H15" s="553"/>
      <c r="I15" s="554"/>
      <c r="J15" s="554"/>
      <c r="K15" s="554"/>
      <c r="L15" s="554"/>
      <c r="M15" s="554"/>
      <c r="N15" s="554"/>
      <c r="O15" s="554"/>
      <c r="P15" s="554"/>
      <c r="Q15" s="555"/>
    </row>
    <row r="16" spans="1:17" ht="64.5" customHeight="1">
      <c r="A16" s="556" t="s">
        <v>20</v>
      </c>
      <c r="B16" s="556"/>
      <c r="C16" s="221"/>
      <c r="D16" s="221"/>
      <c r="E16" s="222"/>
      <c r="F16" s="221"/>
      <c r="G16" s="223"/>
      <c r="H16" s="524"/>
      <c r="I16" s="525"/>
      <c r="J16" s="525"/>
      <c r="K16" s="526"/>
      <c r="L16" s="527"/>
      <c r="M16" s="528" t="s">
        <v>2</v>
      </c>
      <c r="N16" s="528"/>
      <c r="O16" s="528"/>
      <c r="P16" s="529">
        <v>8215058</v>
      </c>
      <c r="Q16" s="530"/>
    </row>
    <row r="17" spans="1:17" ht="39">
      <c r="A17" s="200" t="s">
        <v>21</v>
      </c>
      <c r="B17" s="200" t="s">
        <v>4</v>
      </c>
      <c r="C17" s="200" t="s">
        <v>5</v>
      </c>
      <c r="D17" s="200" t="s">
        <v>6</v>
      </c>
      <c r="E17" s="200" t="s">
        <v>7</v>
      </c>
      <c r="F17" s="200" t="s">
        <v>8</v>
      </c>
      <c r="G17" s="200" t="s">
        <v>9</v>
      </c>
      <c r="H17" s="200" t="s">
        <v>10</v>
      </c>
      <c r="I17" s="200" t="s">
        <v>11</v>
      </c>
      <c r="J17" s="200" t="s">
        <v>12</v>
      </c>
      <c r="K17" s="200" t="s">
        <v>13</v>
      </c>
      <c r="L17" s="200" t="s">
        <v>14</v>
      </c>
      <c r="M17" s="531" t="s">
        <v>15</v>
      </c>
      <c r="N17" s="532"/>
      <c r="O17" s="532"/>
      <c r="P17" s="532"/>
      <c r="Q17" s="533"/>
    </row>
    <row r="18" spans="1:17" ht="15">
      <c r="A18" s="201">
        <v>18322</v>
      </c>
      <c r="B18" s="201" t="s">
        <v>81</v>
      </c>
      <c r="C18" s="201" t="s">
        <v>82</v>
      </c>
      <c r="D18" s="201" t="s">
        <v>83</v>
      </c>
      <c r="E18" s="201">
        <v>11</v>
      </c>
      <c r="F18" s="201" t="s">
        <v>16</v>
      </c>
      <c r="G18" s="224">
        <v>1600000</v>
      </c>
      <c r="H18" s="201" t="s">
        <v>17</v>
      </c>
      <c r="I18" s="225">
        <v>50</v>
      </c>
      <c r="J18" s="225">
        <v>14</v>
      </c>
      <c r="K18" s="226">
        <v>0.09</v>
      </c>
      <c r="L18" s="227">
        <v>43192</v>
      </c>
      <c r="M18" s="536" t="s">
        <v>107</v>
      </c>
      <c r="N18" s="539"/>
      <c r="O18" s="539"/>
      <c r="P18" s="539"/>
      <c r="Q18" s="540"/>
    </row>
    <row r="19" spans="1:17" ht="15" customHeight="1" thickBot="1">
      <c r="A19" s="201">
        <v>18391</v>
      </c>
      <c r="B19" s="231" t="s">
        <v>86</v>
      </c>
      <c r="C19" s="231" t="s">
        <v>87</v>
      </c>
      <c r="D19" s="231" t="s">
        <v>80</v>
      </c>
      <c r="E19" s="231">
        <v>7</v>
      </c>
      <c r="F19" s="231" t="s">
        <v>16</v>
      </c>
      <c r="G19" s="232">
        <v>2000000</v>
      </c>
      <c r="H19" s="231" t="s">
        <v>22</v>
      </c>
      <c r="I19" s="233">
        <v>146</v>
      </c>
      <c r="J19" s="233">
        <v>30</v>
      </c>
      <c r="K19" s="234">
        <v>0.09</v>
      </c>
      <c r="L19" s="235">
        <v>43192</v>
      </c>
      <c r="M19" s="597"/>
      <c r="N19" s="598"/>
      <c r="O19" s="598"/>
      <c r="P19" s="598"/>
      <c r="Q19" s="599"/>
    </row>
    <row r="20" spans="1:17" ht="15.75" thickBot="1">
      <c r="A20" s="560" t="s">
        <v>23</v>
      </c>
      <c r="B20" s="561"/>
      <c r="C20" s="561"/>
      <c r="D20" s="561"/>
      <c r="E20" s="561"/>
      <c r="F20" s="561"/>
      <c r="G20" s="236">
        <f>SUM(G18:G19)</f>
        <v>3600000</v>
      </c>
      <c r="H20" s="237" t="s">
        <v>11</v>
      </c>
      <c r="I20" s="238">
        <f>SUM(I18:I19)</f>
        <v>196</v>
      </c>
      <c r="J20" s="238">
        <f>SUM(J18:J19)</f>
        <v>44</v>
      </c>
      <c r="K20" s="239"/>
      <c r="L20" s="240"/>
      <c r="M20" s="319"/>
      <c r="N20" s="319"/>
      <c r="O20" s="319"/>
      <c r="P20" s="319"/>
      <c r="Q20" s="320"/>
    </row>
    <row r="21" spans="1:17" ht="15.75" thickBot="1">
      <c r="A21" s="546" t="s">
        <v>24</v>
      </c>
      <c r="B21" s="547"/>
      <c r="C21" s="547"/>
      <c r="D21" s="547"/>
      <c r="E21" s="547"/>
      <c r="F21" s="547"/>
      <c r="G21" s="216">
        <f>G18</f>
        <v>1600000</v>
      </c>
      <c r="H21" s="217" t="s">
        <v>11</v>
      </c>
      <c r="I21" s="218">
        <f>I18</f>
        <v>50</v>
      </c>
      <c r="J21" s="218">
        <f>J18</f>
        <v>14</v>
      </c>
      <c r="K21" s="318"/>
      <c r="L21" s="319"/>
      <c r="M21" s="315"/>
      <c r="N21" s="315"/>
      <c r="O21" s="315"/>
      <c r="P21" s="315"/>
      <c r="Q21" s="316"/>
    </row>
    <row r="22" spans="1:17" ht="15" customHeight="1">
      <c r="A22" s="551" t="s">
        <v>25</v>
      </c>
      <c r="B22" s="552"/>
      <c r="C22" s="552"/>
      <c r="D22" s="552"/>
      <c r="E22" s="552"/>
      <c r="F22" s="552"/>
      <c r="G22" s="220">
        <f>SUM(P16-G21)</f>
        <v>6615058</v>
      </c>
      <c r="H22" s="553"/>
      <c r="I22" s="554"/>
      <c r="J22" s="554"/>
      <c r="K22" s="554"/>
      <c r="L22" s="554"/>
      <c r="M22" s="554"/>
      <c r="N22" s="554"/>
      <c r="O22" s="554"/>
      <c r="P22" s="554"/>
      <c r="Q22" s="555"/>
    </row>
    <row r="23" spans="1:17" ht="15" customHeight="1">
      <c r="A23" s="246"/>
      <c r="B23" s="222"/>
      <c r="C23" s="222"/>
      <c r="D23" s="222"/>
      <c r="E23" s="222"/>
      <c r="F23" s="222"/>
      <c r="G23" s="247"/>
      <c r="H23" s="248"/>
      <c r="I23" s="249"/>
      <c r="J23" s="249"/>
      <c r="K23" s="249"/>
      <c r="L23" s="249"/>
      <c r="M23" s="321"/>
      <c r="N23" s="321"/>
      <c r="O23" s="321"/>
      <c r="P23" s="321"/>
      <c r="Q23" s="251"/>
    </row>
    <row r="24" spans="1:17" ht="15">
      <c r="A24" s="252"/>
      <c r="B24" s="253"/>
      <c r="C24" s="253"/>
      <c r="D24" s="253"/>
      <c r="E24" s="253"/>
      <c r="F24" s="253"/>
      <c r="G24" s="254"/>
      <c r="H24" s="255"/>
      <c r="I24" s="255"/>
      <c r="J24" s="255"/>
      <c r="K24" s="256"/>
      <c r="L24" s="257"/>
      <c r="M24" s="521" t="s">
        <v>52</v>
      </c>
      <c r="N24" s="521"/>
      <c r="O24" s="521"/>
      <c r="P24" s="521"/>
      <c r="Q24" s="197">
        <v>13318946</v>
      </c>
    </row>
    <row r="25" spans="1:17" ht="15">
      <c r="A25" s="252"/>
      <c r="B25" s="253"/>
      <c r="C25" s="253"/>
      <c r="D25" s="253"/>
      <c r="E25" s="253"/>
      <c r="F25" s="253"/>
      <c r="G25" s="254"/>
      <c r="H25" s="255"/>
      <c r="I25" s="255"/>
      <c r="J25" s="255"/>
      <c r="K25" s="256"/>
      <c r="L25" s="257"/>
      <c r="M25" s="562" t="s">
        <v>26</v>
      </c>
      <c r="N25" s="562"/>
      <c r="O25" s="562"/>
      <c r="P25" s="562"/>
      <c r="Q25" s="258">
        <v>5000000</v>
      </c>
    </row>
    <row r="26" spans="1:17" ht="15">
      <c r="A26" s="252"/>
      <c r="B26" s="253"/>
      <c r="C26" s="253"/>
      <c r="D26" s="253"/>
      <c r="E26" s="253"/>
      <c r="F26" s="253"/>
      <c r="G26" s="254"/>
      <c r="H26" s="255"/>
      <c r="I26" s="255"/>
      <c r="J26" s="255"/>
      <c r="K26" s="256"/>
      <c r="L26" s="257"/>
      <c r="M26" s="563" t="s">
        <v>27</v>
      </c>
      <c r="N26" s="563"/>
      <c r="O26" s="563"/>
      <c r="P26" s="563"/>
      <c r="Q26" s="259">
        <v>9446231</v>
      </c>
    </row>
    <row r="27" spans="1:17" ht="15.75" customHeight="1" thickBot="1">
      <c r="A27" s="252"/>
      <c r="B27" s="253"/>
      <c r="C27" s="253"/>
      <c r="D27" s="253"/>
      <c r="E27" s="253"/>
      <c r="F27" s="253"/>
      <c r="G27" s="254"/>
      <c r="H27" s="255"/>
      <c r="I27" s="255"/>
      <c r="J27" s="255"/>
      <c r="K27" s="256"/>
      <c r="L27" s="257"/>
      <c r="M27" s="564" t="s">
        <v>93</v>
      </c>
      <c r="N27" s="564"/>
      <c r="O27" s="564"/>
      <c r="P27" s="564"/>
      <c r="Q27" s="260">
        <f>SUM(Q25:Q26)</f>
        <v>14446231</v>
      </c>
    </row>
    <row r="28" spans="1:17" ht="20.25" customHeight="1">
      <c r="A28" s="261" t="s">
        <v>17</v>
      </c>
      <c r="B28" s="253"/>
      <c r="C28" s="253"/>
      <c r="D28" s="253"/>
      <c r="E28" s="253"/>
      <c r="F28" s="253"/>
      <c r="G28" s="254"/>
      <c r="H28" s="255"/>
      <c r="I28" s="255"/>
      <c r="J28" s="255"/>
      <c r="K28" s="256"/>
      <c r="L28" s="257"/>
      <c r="M28" s="525" t="s">
        <v>48</v>
      </c>
      <c r="N28" s="525"/>
      <c r="O28" s="525"/>
      <c r="P28" s="525"/>
      <c r="Q28" s="262">
        <f>SUM(Q24+Q27)</f>
        <v>27765177</v>
      </c>
    </row>
    <row r="29" spans="1:17" ht="39">
      <c r="A29" s="200" t="s">
        <v>21</v>
      </c>
      <c r="B29" s="200" t="s">
        <v>4</v>
      </c>
      <c r="C29" s="200" t="s">
        <v>5</v>
      </c>
      <c r="D29" s="200" t="s">
        <v>6</v>
      </c>
      <c r="E29" s="200" t="s">
        <v>7</v>
      </c>
      <c r="F29" s="200" t="s">
        <v>8</v>
      </c>
      <c r="G29" s="200" t="s">
        <v>9</v>
      </c>
      <c r="H29" s="200" t="s">
        <v>10</v>
      </c>
      <c r="I29" s="200" t="s">
        <v>11</v>
      </c>
      <c r="J29" s="200" t="s">
        <v>12</v>
      </c>
      <c r="K29" s="200" t="s">
        <v>13</v>
      </c>
      <c r="L29" s="200" t="s">
        <v>14</v>
      </c>
      <c r="M29" s="531" t="s">
        <v>15</v>
      </c>
      <c r="N29" s="532"/>
      <c r="O29" s="532"/>
      <c r="P29" s="532"/>
      <c r="Q29" s="533"/>
    </row>
    <row r="30" spans="1:17" ht="15">
      <c r="A30" s="201">
        <v>18500</v>
      </c>
      <c r="B30" s="201" t="s">
        <v>49</v>
      </c>
      <c r="C30" s="263" t="s">
        <v>29</v>
      </c>
      <c r="D30" s="263" t="s">
        <v>30</v>
      </c>
      <c r="E30" s="201">
        <v>9</v>
      </c>
      <c r="F30" s="201" t="s">
        <v>16</v>
      </c>
      <c r="G30" s="264">
        <v>0</v>
      </c>
      <c r="H30" s="201" t="s">
        <v>17</v>
      </c>
      <c r="I30" s="225">
        <v>81</v>
      </c>
      <c r="J30" s="225">
        <v>36</v>
      </c>
      <c r="K30" s="226">
        <v>0.09</v>
      </c>
      <c r="L30" s="227">
        <v>43111</v>
      </c>
      <c r="M30" s="571" t="s">
        <v>96</v>
      </c>
      <c r="N30" s="572"/>
      <c r="O30" s="572"/>
      <c r="P30" s="572"/>
      <c r="Q30" s="573"/>
    </row>
    <row r="31" spans="1:17" ht="15">
      <c r="A31" s="201">
        <v>18501</v>
      </c>
      <c r="B31" s="201" t="s">
        <v>32</v>
      </c>
      <c r="C31" s="263" t="s">
        <v>31</v>
      </c>
      <c r="D31" s="201" t="s">
        <v>18</v>
      </c>
      <c r="E31" s="201">
        <v>3</v>
      </c>
      <c r="F31" s="201" t="s">
        <v>16</v>
      </c>
      <c r="G31" s="265">
        <v>0</v>
      </c>
      <c r="H31" s="201" t="s">
        <v>22</v>
      </c>
      <c r="I31" s="225">
        <v>74</v>
      </c>
      <c r="J31" s="225">
        <v>29</v>
      </c>
      <c r="K31" s="226">
        <v>0.09</v>
      </c>
      <c r="L31" s="227">
        <v>43111</v>
      </c>
      <c r="M31" s="571" t="s">
        <v>97</v>
      </c>
      <c r="N31" s="572"/>
      <c r="O31" s="572"/>
      <c r="P31" s="572"/>
      <c r="Q31" s="573"/>
    </row>
    <row r="32" spans="1:17" ht="15">
      <c r="A32" s="201">
        <v>18412</v>
      </c>
      <c r="B32" s="201" t="s">
        <v>28</v>
      </c>
      <c r="C32" s="263" t="s">
        <v>29</v>
      </c>
      <c r="D32" s="263" t="s">
        <v>30</v>
      </c>
      <c r="E32" s="201">
        <v>9</v>
      </c>
      <c r="F32" s="201" t="s">
        <v>16</v>
      </c>
      <c r="G32" s="224">
        <v>0</v>
      </c>
      <c r="H32" s="201" t="s">
        <v>17</v>
      </c>
      <c r="I32" s="225">
        <v>324</v>
      </c>
      <c r="J32" s="225">
        <v>50</v>
      </c>
      <c r="K32" s="226">
        <v>0.04</v>
      </c>
      <c r="L32" s="227">
        <v>43118</v>
      </c>
      <c r="M32" s="571" t="s">
        <v>100</v>
      </c>
      <c r="N32" s="572"/>
      <c r="O32" s="572"/>
      <c r="P32" s="572"/>
      <c r="Q32" s="573"/>
    </row>
    <row r="33" spans="1:17" ht="15">
      <c r="A33" s="201">
        <v>18417</v>
      </c>
      <c r="B33" s="201" t="s">
        <v>57</v>
      </c>
      <c r="C33" s="266" t="s">
        <v>55</v>
      </c>
      <c r="D33" s="266" t="s">
        <v>56</v>
      </c>
      <c r="E33" s="201">
        <v>3</v>
      </c>
      <c r="F33" s="201" t="s">
        <v>16</v>
      </c>
      <c r="G33" s="224">
        <v>3000000</v>
      </c>
      <c r="H33" s="201" t="s">
        <v>17</v>
      </c>
      <c r="I33" s="225">
        <v>220</v>
      </c>
      <c r="J33" s="225">
        <v>18</v>
      </c>
      <c r="K33" s="226">
        <v>0.04</v>
      </c>
      <c r="L33" s="227">
        <v>43146</v>
      </c>
      <c r="M33" s="571"/>
      <c r="N33" s="572"/>
      <c r="O33" s="572"/>
      <c r="P33" s="572"/>
      <c r="Q33" s="573"/>
    </row>
    <row r="34" spans="1:17" ht="15">
      <c r="A34" s="201">
        <v>18000</v>
      </c>
      <c r="B34" s="201" t="s">
        <v>63</v>
      </c>
      <c r="C34" s="263" t="s">
        <v>64</v>
      </c>
      <c r="D34" s="263" t="s">
        <v>65</v>
      </c>
      <c r="E34" s="201">
        <v>3</v>
      </c>
      <c r="F34" s="201" t="s">
        <v>16</v>
      </c>
      <c r="G34" s="224">
        <v>1500000</v>
      </c>
      <c r="H34" s="201" t="s">
        <v>22</v>
      </c>
      <c r="I34" s="225">
        <v>105</v>
      </c>
      <c r="J34" s="225">
        <v>25</v>
      </c>
      <c r="K34" s="226">
        <v>0.09</v>
      </c>
      <c r="L34" s="227">
        <v>43192</v>
      </c>
      <c r="M34" s="571"/>
      <c r="N34" s="572"/>
      <c r="O34" s="572"/>
      <c r="P34" s="572"/>
      <c r="Q34" s="573"/>
    </row>
    <row r="35" spans="1:17" ht="15">
      <c r="A35" s="201">
        <v>18002</v>
      </c>
      <c r="B35" s="201" t="s">
        <v>66</v>
      </c>
      <c r="C35" s="263" t="s">
        <v>64</v>
      </c>
      <c r="D35" s="263" t="s">
        <v>65</v>
      </c>
      <c r="E35" s="201">
        <v>3</v>
      </c>
      <c r="F35" s="201" t="s">
        <v>16</v>
      </c>
      <c r="G35" s="224">
        <v>2000000</v>
      </c>
      <c r="H35" s="201" t="s">
        <v>22</v>
      </c>
      <c r="I35" s="225">
        <v>116</v>
      </c>
      <c r="J35" s="225">
        <v>34</v>
      </c>
      <c r="K35" s="226">
        <v>0.09</v>
      </c>
      <c r="L35" s="227">
        <v>43192</v>
      </c>
      <c r="M35" s="571"/>
      <c r="N35" s="595"/>
      <c r="O35" s="595"/>
      <c r="P35" s="595"/>
      <c r="Q35" s="596"/>
    </row>
    <row r="36" spans="1:17" ht="15">
      <c r="A36" s="201">
        <v>18036</v>
      </c>
      <c r="B36" s="201" t="s">
        <v>67</v>
      </c>
      <c r="C36" s="201" t="s">
        <v>68</v>
      </c>
      <c r="D36" s="201" t="s">
        <v>69</v>
      </c>
      <c r="E36" s="201">
        <v>2</v>
      </c>
      <c r="F36" s="201" t="s">
        <v>16</v>
      </c>
      <c r="G36" s="224">
        <v>660000</v>
      </c>
      <c r="H36" s="201" t="s">
        <v>17</v>
      </c>
      <c r="I36" s="225">
        <v>40</v>
      </c>
      <c r="J36" s="225">
        <v>11</v>
      </c>
      <c r="K36" s="226">
        <v>0.09</v>
      </c>
      <c r="L36" s="227">
        <v>43192</v>
      </c>
      <c r="M36" s="536" t="s">
        <v>107</v>
      </c>
      <c r="N36" s="539"/>
      <c r="O36" s="539"/>
      <c r="P36" s="539"/>
      <c r="Q36" s="540"/>
    </row>
    <row r="37" spans="1:17" ht="15">
      <c r="A37" s="201">
        <v>18040</v>
      </c>
      <c r="B37" s="201" t="s">
        <v>70</v>
      </c>
      <c r="C37" s="201" t="s">
        <v>71</v>
      </c>
      <c r="D37" s="201" t="s">
        <v>72</v>
      </c>
      <c r="E37" s="201">
        <v>1</v>
      </c>
      <c r="F37" s="201" t="s">
        <v>16</v>
      </c>
      <c r="G37" s="224">
        <v>660000</v>
      </c>
      <c r="H37" s="201" t="s">
        <v>17</v>
      </c>
      <c r="I37" s="225">
        <v>48</v>
      </c>
      <c r="J37" s="225">
        <v>11</v>
      </c>
      <c r="K37" s="226">
        <v>0.09</v>
      </c>
      <c r="L37" s="227">
        <v>43192</v>
      </c>
      <c r="M37" s="536" t="s">
        <v>107</v>
      </c>
      <c r="N37" s="539"/>
      <c r="O37" s="539"/>
      <c r="P37" s="539"/>
      <c r="Q37" s="540"/>
    </row>
    <row r="38" spans="1:17" ht="15">
      <c r="A38" s="201">
        <v>18052</v>
      </c>
      <c r="B38" s="201" t="s">
        <v>73</v>
      </c>
      <c r="C38" s="263" t="s">
        <v>29</v>
      </c>
      <c r="D38" s="263" t="s">
        <v>30</v>
      </c>
      <c r="E38" s="201">
        <v>9</v>
      </c>
      <c r="F38" s="201" t="s">
        <v>16</v>
      </c>
      <c r="G38" s="224">
        <v>2025000</v>
      </c>
      <c r="H38" s="201" t="s">
        <v>22</v>
      </c>
      <c r="I38" s="225">
        <v>102</v>
      </c>
      <c r="J38" s="225">
        <v>35</v>
      </c>
      <c r="K38" s="226">
        <v>0.09</v>
      </c>
      <c r="L38" s="227">
        <v>43192</v>
      </c>
      <c r="M38" s="571"/>
      <c r="N38" s="572"/>
      <c r="O38" s="572"/>
      <c r="P38" s="572"/>
      <c r="Q38" s="573"/>
    </row>
    <row r="39" spans="1:17" ht="15">
      <c r="A39" s="201">
        <v>18053</v>
      </c>
      <c r="B39" s="201" t="s">
        <v>74</v>
      </c>
      <c r="C39" s="263" t="s">
        <v>29</v>
      </c>
      <c r="D39" s="263" t="s">
        <v>30</v>
      </c>
      <c r="E39" s="201">
        <v>9</v>
      </c>
      <c r="F39" s="201" t="s">
        <v>16</v>
      </c>
      <c r="G39" s="224">
        <v>0</v>
      </c>
      <c r="H39" s="201" t="s">
        <v>17</v>
      </c>
      <c r="I39" s="225">
        <v>88</v>
      </c>
      <c r="J39" s="225">
        <v>24</v>
      </c>
      <c r="K39" s="226">
        <v>0.09</v>
      </c>
      <c r="L39" s="227">
        <v>43192</v>
      </c>
      <c r="M39" s="571" t="s">
        <v>105</v>
      </c>
      <c r="N39" s="595"/>
      <c r="O39" s="595"/>
      <c r="P39" s="595"/>
      <c r="Q39" s="596"/>
    </row>
    <row r="40" spans="1:17" ht="15">
      <c r="A40" s="201">
        <v>18054</v>
      </c>
      <c r="B40" s="201" t="s">
        <v>77</v>
      </c>
      <c r="C40" s="263" t="s">
        <v>29</v>
      </c>
      <c r="D40" s="263" t="s">
        <v>30</v>
      </c>
      <c r="E40" s="201">
        <v>9</v>
      </c>
      <c r="F40" s="201" t="s">
        <v>16</v>
      </c>
      <c r="G40" s="224">
        <v>2350000</v>
      </c>
      <c r="H40" s="201" t="s">
        <v>17</v>
      </c>
      <c r="I40" s="225">
        <v>55</v>
      </c>
      <c r="J40" s="225">
        <v>41</v>
      </c>
      <c r="K40" s="226">
        <v>0.09</v>
      </c>
      <c r="L40" s="227">
        <v>43192</v>
      </c>
      <c r="M40" s="543" t="s">
        <v>94</v>
      </c>
      <c r="N40" s="544"/>
      <c r="O40" s="544"/>
      <c r="P40" s="544"/>
      <c r="Q40" s="545"/>
    </row>
    <row r="41" spans="1:17" ht="15">
      <c r="A41" s="201">
        <v>18369</v>
      </c>
      <c r="B41" s="201" t="s">
        <v>88</v>
      </c>
      <c r="C41" s="201" t="s">
        <v>84</v>
      </c>
      <c r="D41" s="201" t="s">
        <v>85</v>
      </c>
      <c r="E41" s="201">
        <v>9</v>
      </c>
      <c r="F41" s="201" t="s">
        <v>16</v>
      </c>
      <c r="G41" s="224">
        <v>1060000</v>
      </c>
      <c r="H41" s="201" t="s">
        <v>22</v>
      </c>
      <c r="I41" s="225">
        <v>35</v>
      </c>
      <c r="J41" s="225">
        <v>11</v>
      </c>
      <c r="K41" s="226">
        <v>0.09</v>
      </c>
      <c r="L41" s="227">
        <v>43192</v>
      </c>
      <c r="M41" s="536" t="s">
        <v>107</v>
      </c>
      <c r="N41" s="539"/>
      <c r="O41" s="539"/>
      <c r="P41" s="539"/>
      <c r="Q41" s="540"/>
    </row>
    <row r="42" spans="1:17" ht="15.75" thickBot="1">
      <c r="A42" s="201">
        <v>18421</v>
      </c>
      <c r="B42" s="201" t="s">
        <v>89</v>
      </c>
      <c r="C42" s="263" t="s">
        <v>79</v>
      </c>
      <c r="D42" s="201" t="s">
        <v>80</v>
      </c>
      <c r="E42" s="201">
        <v>7</v>
      </c>
      <c r="F42" s="201" t="s">
        <v>16</v>
      </c>
      <c r="G42" s="224">
        <v>3000000</v>
      </c>
      <c r="H42" s="201" t="s">
        <v>17</v>
      </c>
      <c r="I42" s="225">
        <v>146</v>
      </c>
      <c r="J42" s="225">
        <v>50</v>
      </c>
      <c r="K42" s="226">
        <v>0.04</v>
      </c>
      <c r="L42" s="227">
        <v>43194</v>
      </c>
      <c r="M42" s="613"/>
      <c r="N42" s="607"/>
      <c r="O42" s="607"/>
      <c r="P42" s="607"/>
      <c r="Q42" s="608"/>
    </row>
    <row r="43" spans="1:17" ht="15">
      <c r="A43" s="584" t="s">
        <v>33</v>
      </c>
      <c r="B43" s="585"/>
      <c r="C43" s="585"/>
      <c r="D43" s="585"/>
      <c r="E43" s="585"/>
      <c r="F43" s="585"/>
      <c r="G43" s="270">
        <f>SUM(G33,G36,G37,G41)</f>
        <v>5380000</v>
      </c>
      <c r="H43" s="271" t="s">
        <v>11</v>
      </c>
      <c r="I43" s="272">
        <f>SUM(I33,I36,I37,I41)</f>
        <v>343</v>
      </c>
      <c r="J43" s="272">
        <f>SUM(J33,J36,J37,J41)</f>
        <v>51</v>
      </c>
      <c r="K43" s="273"/>
      <c r="L43" s="274"/>
      <c r="M43" s="274"/>
      <c r="N43" s="274"/>
      <c r="O43" s="274"/>
      <c r="P43" s="274"/>
      <c r="Q43" s="275"/>
    </row>
    <row r="44" spans="1:17" ht="15">
      <c r="A44" s="586" t="s">
        <v>34</v>
      </c>
      <c r="B44" s="587"/>
      <c r="C44" s="587"/>
      <c r="D44" s="587"/>
      <c r="E44" s="587"/>
      <c r="F44" s="587"/>
      <c r="G44" s="224">
        <f>SUM(G30,G31,G32,G34,G35,G38,G39,G40,G42)</f>
        <v>10875000</v>
      </c>
      <c r="H44" s="276" t="s">
        <v>11</v>
      </c>
      <c r="I44" s="277">
        <f>SUM(I31,I32,I34,I35,I38,I39,I40,I42)</f>
        <v>1010</v>
      </c>
      <c r="J44" s="277">
        <f>SUM(J30,J31,J32,J34,J35,J38,J39,J40,J42)</f>
        <v>324</v>
      </c>
      <c r="K44" s="278"/>
      <c r="L44" s="279"/>
      <c r="M44" s="280"/>
      <c r="N44" s="280"/>
      <c r="O44" s="280"/>
      <c r="P44" s="280"/>
      <c r="Q44" s="281"/>
    </row>
    <row r="45" spans="1:17" ht="16.5" thickBot="1">
      <c r="A45" s="588" t="s">
        <v>35</v>
      </c>
      <c r="B45" s="589"/>
      <c r="C45" s="589"/>
      <c r="D45" s="589"/>
      <c r="E45" s="589"/>
      <c r="F45" s="589"/>
      <c r="G45" s="282">
        <f>SUM(G43:G44)</f>
        <v>16255000</v>
      </c>
      <c r="H45" s="283" t="s">
        <v>11</v>
      </c>
      <c r="I45" s="284">
        <f>SUM(I43:I44)</f>
        <v>1353</v>
      </c>
      <c r="J45" s="284">
        <f>SUM(J43:J44)</f>
        <v>375</v>
      </c>
      <c r="K45" s="285"/>
      <c r="L45" s="286"/>
      <c r="M45" s="286"/>
      <c r="N45" s="286"/>
      <c r="O45" s="286"/>
      <c r="P45" s="286"/>
      <c r="Q45" s="287"/>
    </row>
    <row r="46" spans="1:17" ht="15" customHeight="1">
      <c r="A46" s="584" t="s">
        <v>36</v>
      </c>
      <c r="B46" s="585"/>
      <c r="C46" s="585"/>
      <c r="D46" s="585"/>
      <c r="E46" s="585"/>
      <c r="F46" s="585"/>
      <c r="G46" s="288">
        <f>SUM(G36,G37,G41)</f>
        <v>2380000</v>
      </c>
      <c r="H46" s="271" t="s">
        <v>11</v>
      </c>
      <c r="I46" s="289">
        <f>SUM(I36,I37,I41)</f>
        <v>123</v>
      </c>
      <c r="J46" s="289">
        <f>SUM(J36,J37,J41)</f>
        <v>33</v>
      </c>
      <c r="K46" s="290"/>
      <c r="L46" s="315"/>
      <c r="M46" s="315"/>
      <c r="N46" s="315"/>
      <c r="O46" s="315"/>
      <c r="P46" s="315"/>
      <c r="Q46" s="316"/>
    </row>
    <row r="47" spans="1:17" ht="15" customHeight="1">
      <c r="A47" s="586" t="s">
        <v>37</v>
      </c>
      <c r="B47" s="587"/>
      <c r="C47" s="587"/>
      <c r="D47" s="587"/>
      <c r="E47" s="587"/>
      <c r="F47" s="587"/>
      <c r="G47" s="291">
        <v>0</v>
      </c>
      <c r="H47" s="276" t="s">
        <v>11</v>
      </c>
      <c r="I47" s="292"/>
      <c r="J47" s="292"/>
      <c r="K47" s="293"/>
      <c r="L47" s="280"/>
      <c r="M47" s="294"/>
      <c r="N47" s="294"/>
      <c r="O47" s="294"/>
      <c r="P47" s="294"/>
      <c r="Q47" s="295"/>
    </row>
    <row r="48" spans="1:17" ht="15" customHeight="1" thickBot="1">
      <c r="A48" s="591" t="s">
        <v>38</v>
      </c>
      <c r="B48" s="592"/>
      <c r="C48" s="592"/>
      <c r="D48" s="592"/>
      <c r="E48" s="592"/>
      <c r="F48" s="592"/>
      <c r="G48" s="296">
        <f>G32</f>
        <v>0</v>
      </c>
      <c r="H48" s="297" t="s">
        <v>11</v>
      </c>
      <c r="I48" s="298"/>
      <c r="J48" s="299"/>
      <c r="K48" s="300"/>
      <c r="L48" s="301"/>
      <c r="M48" s="301"/>
      <c r="N48" s="301"/>
      <c r="O48" s="301"/>
      <c r="P48" s="301"/>
      <c r="Q48" s="302"/>
    </row>
    <row r="49" spans="1:17" ht="15">
      <c r="A49" s="551" t="s">
        <v>39</v>
      </c>
      <c r="B49" s="552"/>
      <c r="C49" s="552"/>
      <c r="D49" s="552"/>
      <c r="E49" s="552"/>
      <c r="F49" s="552"/>
      <c r="G49" s="303">
        <f>Q24-G46</f>
        <v>10938946</v>
      </c>
      <c r="H49" s="314"/>
      <c r="I49" s="315"/>
      <c r="J49" s="315"/>
      <c r="K49" s="305"/>
      <c r="L49" s="305"/>
      <c r="M49" s="305"/>
      <c r="N49" s="305"/>
      <c r="O49" s="305"/>
      <c r="P49" s="305"/>
      <c r="Q49" s="306"/>
    </row>
    <row r="50" spans="1:17" ht="15">
      <c r="A50" s="593" t="s">
        <v>40</v>
      </c>
      <c r="B50" s="594"/>
      <c r="C50" s="594"/>
      <c r="D50" s="594"/>
      <c r="E50" s="594"/>
      <c r="F50" s="594"/>
      <c r="G50" s="307">
        <f>Q26-G47</f>
        <v>9446231</v>
      </c>
      <c r="H50" s="308"/>
      <c r="I50" s="280"/>
      <c r="J50" s="280"/>
      <c r="K50" s="280"/>
      <c r="L50" s="280"/>
      <c r="M50" s="280"/>
      <c r="N50" s="280"/>
      <c r="O50" s="280"/>
      <c r="P50" s="280"/>
      <c r="Q50" s="281"/>
    </row>
    <row r="51" spans="1:17" ht="15">
      <c r="A51" s="593" t="s">
        <v>41</v>
      </c>
      <c r="B51" s="594"/>
      <c r="C51" s="594"/>
      <c r="D51" s="594"/>
      <c r="E51" s="594"/>
      <c r="F51" s="594"/>
      <c r="G51" s="307">
        <f>Q25-G48</f>
        <v>5000000</v>
      </c>
      <c r="H51" s="308"/>
      <c r="I51" s="280"/>
      <c r="J51" s="280"/>
      <c r="K51" s="280"/>
      <c r="L51" s="280"/>
      <c r="M51" s="309"/>
      <c r="N51" s="309"/>
      <c r="O51" s="309"/>
      <c r="P51" s="309"/>
      <c r="Q51" s="309"/>
    </row>
    <row r="52" spans="6:13" ht="15" customHeight="1">
      <c r="F52" s="321"/>
      <c r="G52" s="310"/>
      <c r="M52" s="313"/>
    </row>
    <row r="53" spans="1:13" ht="15" customHeight="1">
      <c r="A53" s="590" t="s">
        <v>42</v>
      </c>
      <c r="B53" s="590"/>
      <c r="C53" s="590"/>
      <c r="D53" s="590"/>
      <c r="E53" s="590"/>
      <c r="F53" s="590"/>
      <c r="G53" s="590"/>
      <c r="H53" s="590"/>
      <c r="I53" s="590"/>
      <c r="J53" s="590"/>
      <c r="K53" s="590"/>
      <c r="L53" s="590"/>
      <c r="M53" s="590"/>
    </row>
    <row r="54" spans="1:13" ht="15" customHeight="1">
      <c r="A54" s="590" t="s">
        <v>43</v>
      </c>
      <c r="B54" s="590"/>
      <c r="C54" s="590"/>
      <c r="D54" s="590"/>
      <c r="E54" s="590"/>
      <c r="F54" s="590"/>
      <c r="G54" s="590"/>
      <c r="H54" s="590"/>
      <c r="I54" s="590"/>
      <c r="J54" s="590"/>
      <c r="K54" s="590"/>
      <c r="L54" s="590"/>
      <c r="M54" s="590"/>
    </row>
    <row r="55" spans="1:13" ht="15">
      <c r="A55" s="590" t="s">
        <v>44</v>
      </c>
      <c r="B55" s="590"/>
      <c r="C55" s="590"/>
      <c r="D55" s="590"/>
      <c r="E55" s="590"/>
      <c r="F55" s="590"/>
      <c r="G55" s="590"/>
      <c r="H55" s="590"/>
      <c r="I55" s="590"/>
      <c r="J55" s="590"/>
      <c r="K55" s="590"/>
      <c r="L55" s="590"/>
      <c r="M55" s="590"/>
    </row>
  </sheetData>
  <sheetProtection/>
  <mergeCells count="65">
    <mergeCell ref="A55:M55"/>
    <mergeCell ref="M18:Q18"/>
    <mergeCell ref="A48:F48"/>
    <mergeCell ref="A49:F49"/>
    <mergeCell ref="A50:F50"/>
    <mergeCell ref="A51:F51"/>
    <mergeCell ref="A53:M53"/>
    <mergeCell ref="A54:M54"/>
    <mergeCell ref="M42:Q42"/>
    <mergeCell ref="A43:F43"/>
    <mergeCell ref="A44:F44"/>
    <mergeCell ref="A45:F45"/>
    <mergeCell ref="A46:F46"/>
    <mergeCell ref="A47:F47"/>
    <mergeCell ref="M36:Q36"/>
    <mergeCell ref="M37:Q37"/>
    <mergeCell ref="M38:Q38"/>
    <mergeCell ref="M39:Q39"/>
    <mergeCell ref="M40:Q40"/>
    <mergeCell ref="M41:Q41"/>
    <mergeCell ref="M30:Q30"/>
    <mergeCell ref="M31:Q31"/>
    <mergeCell ref="M32:Q32"/>
    <mergeCell ref="M33:Q33"/>
    <mergeCell ref="M34:Q34"/>
    <mergeCell ref="M35:Q35"/>
    <mergeCell ref="M24:P24"/>
    <mergeCell ref="M25:P25"/>
    <mergeCell ref="M26:P26"/>
    <mergeCell ref="M27:P27"/>
    <mergeCell ref="M28:P28"/>
    <mergeCell ref="M29:Q29"/>
    <mergeCell ref="M17:Q17"/>
    <mergeCell ref="M19:Q19"/>
    <mergeCell ref="A20:F20"/>
    <mergeCell ref="A21:F21"/>
    <mergeCell ref="A22:F22"/>
    <mergeCell ref="H22:Q22"/>
    <mergeCell ref="A15:F15"/>
    <mergeCell ref="H15:Q15"/>
    <mergeCell ref="A16:B16"/>
    <mergeCell ref="H16:J16"/>
    <mergeCell ref="K16:L16"/>
    <mergeCell ref="M16:O16"/>
    <mergeCell ref="P16:Q16"/>
    <mergeCell ref="M10:Q10"/>
    <mergeCell ref="M11:Q11"/>
    <mergeCell ref="M12:Q12"/>
    <mergeCell ref="A13:F13"/>
    <mergeCell ref="K13:Q13"/>
    <mergeCell ref="A14:F14"/>
    <mergeCell ref="K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103</v>
      </c>
      <c r="B2" s="514"/>
      <c r="C2" s="514"/>
      <c r="D2" s="514"/>
      <c r="E2" s="514"/>
      <c r="F2" s="514"/>
      <c r="G2" s="514"/>
      <c r="H2" s="514"/>
      <c r="I2" s="514"/>
      <c r="J2" s="514"/>
      <c r="K2" s="514"/>
      <c r="L2" s="514"/>
      <c r="M2" s="513"/>
      <c r="N2" s="513"/>
      <c r="O2" s="513"/>
      <c r="P2" s="513"/>
      <c r="Q2" s="513"/>
    </row>
    <row r="3" spans="1:17" ht="12.75" customHeight="1">
      <c r="A3" s="515" t="s">
        <v>102</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195"/>
      <c r="F6" s="195"/>
      <c r="G6" s="195"/>
      <c r="H6" s="195"/>
      <c r="I6" s="195"/>
      <c r="J6" s="195"/>
      <c r="K6" s="195"/>
      <c r="L6" s="195"/>
      <c r="M6" s="520"/>
      <c r="N6" s="520"/>
      <c r="O6" s="520"/>
      <c r="P6" s="520"/>
      <c r="Q6" s="196"/>
    </row>
    <row r="7" spans="1:17" ht="14.25" customHeight="1">
      <c r="A7" s="193"/>
      <c r="B7" s="194"/>
      <c r="C7" s="194"/>
      <c r="D7" s="194"/>
      <c r="E7" s="195"/>
      <c r="F7" s="195"/>
      <c r="G7" s="195"/>
      <c r="H7" s="195"/>
      <c r="I7" s="195"/>
      <c r="J7" s="195"/>
      <c r="K7" s="195"/>
      <c r="L7" s="195"/>
      <c r="M7" s="520" t="s">
        <v>75</v>
      </c>
      <c r="N7" s="520"/>
      <c r="O7" s="520"/>
      <c r="P7" s="520"/>
      <c r="Q7" s="196">
        <v>3300000</v>
      </c>
    </row>
    <row r="8" spans="1:17" ht="14.25" customHeight="1">
      <c r="A8" s="193"/>
      <c r="B8" s="194"/>
      <c r="C8" s="194"/>
      <c r="D8" s="194"/>
      <c r="E8" s="195"/>
      <c r="F8" s="195"/>
      <c r="G8" s="195"/>
      <c r="H8" s="195"/>
      <c r="I8" s="195"/>
      <c r="J8" s="195"/>
      <c r="K8" s="195"/>
      <c r="L8" s="195"/>
      <c r="M8" s="521" t="s">
        <v>76</v>
      </c>
      <c r="N8" s="521"/>
      <c r="O8" s="521"/>
      <c r="P8" s="521"/>
      <c r="Q8" s="197">
        <v>7972864</v>
      </c>
    </row>
    <row r="9" spans="1:17" ht="15.75">
      <c r="A9" s="522" t="s">
        <v>90</v>
      </c>
      <c r="B9" s="522"/>
      <c r="C9" s="523"/>
      <c r="D9" s="198"/>
      <c r="E9" s="198"/>
      <c r="F9" s="198"/>
      <c r="G9" s="199"/>
      <c r="H9" s="524"/>
      <c r="I9" s="525"/>
      <c r="J9" s="525"/>
      <c r="K9" s="526"/>
      <c r="L9" s="527"/>
      <c r="M9" s="528" t="s">
        <v>2</v>
      </c>
      <c r="N9" s="528"/>
      <c r="O9" s="528"/>
      <c r="P9" s="529">
        <v>11272864</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201">
        <v>18502</v>
      </c>
      <c r="B11" s="201" t="s">
        <v>58</v>
      </c>
      <c r="C11" s="201" t="s">
        <v>59</v>
      </c>
      <c r="D11" s="201" t="s">
        <v>60</v>
      </c>
      <c r="E11" s="201">
        <v>8</v>
      </c>
      <c r="F11" s="201" t="s">
        <v>16</v>
      </c>
      <c r="G11" s="202">
        <v>1000000</v>
      </c>
      <c r="H11" s="203" t="s">
        <v>61</v>
      </c>
      <c r="I11" s="204">
        <v>29</v>
      </c>
      <c r="J11" s="208">
        <v>13</v>
      </c>
      <c r="K11" s="206"/>
      <c r="L11" s="207">
        <v>43160</v>
      </c>
      <c r="M11" s="611"/>
      <c r="N11" s="612"/>
      <c r="O11" s="612"/>
      <c r="P11" s="612"/>
      <c r="Q11" s="612"/>
    </row>
    <row r="12" spans="1:17" ht="15.75" thickBot="1">
      <c r="A12" s="201">
        <v>18099</v>
      </c>
      <c r="B12" s="201" t="s">
        <v>78</v>
      </c>
      <c r="C12" s="201" t="s">
        <v>79</v>
      </c>
      <c r="D12" s="201" t="s">
        <v>80</v>
      </c>
      <c r="E12" s="201">
        <v>7</v>
      </c>
      <c r="F12" s="209" t="s">
        <v>16</v>
      </c>
      <c r="G12" s="210">
        <v>1000000</v>
      </c>
      <c r="H12" s="211" t="s">
        <v>61</v>
      </c>
      <c r="I12" s="212">
        <v>132</v>
      </c>
      <c r="J12" s="213">
        <v>10</v>
      </c>
      <c r="K12" s="214">
        <v>0.09</v>
      </c>
      <c r="L12" s="215">
        <v>43192</v>
      </c>
      <c r="M12" s="536"/>
      <c r="N12" s="539"/>
      <c r="O12" s="539"/>
      <c r="P12" s="539"/>
      <c r="Q12" s="540"/>
    </row>
    <row r="13" spans="1:17" ht="15" customHeight="1" thickBot="1">
      <c r="A13" s="546" t="s">
        <v>19</v>
      </c>
      <c r="B13" s="547"/>
      <c r="C13" s="547"/>
      <c r="D13" s="547"/>
      <c r="E13" s="547"/>
      <c r="F13" s="547"/>
      <c r="G13" s="216">
        <f>SUM(G11:G12)</f>
        <v>2000000</v>
      </c>
      <c r="H13" s="217" t="s">
        <v>11</v>
      </c>
      <c r="I13" s="218">
        <f>SUM(I11:I12)</f>
        <v>161</v>
      </c>
      <c r="J13" s="219">
        <f>SUM(J11:J12)</f>
        <v>23</v>
      </c>
      <c r="K13" s="548"/>
      <c r="L13" s="549"/>
      <c r="M13" s="549"/>
      <c r="N13" s="549"/>
      <c r="O13" s="549"/>
      <c r="P13" s="549"/>
      <c r="Q13" s="550"/>
    </row>
    <row r="14" spans="1:17" ht="15" customHeight="1" thickBot="1">
      <c r="A14" s="546" t="s">
        <v>47</v>
      </c>
      <c r="B14" s="547"/>
      <c r="C14" s="547"/>
      <c r="D14" s="547"/>
      <c r="E14" s="547"/>
      <c r="F14" s="547"/>
      <c r="G14" s="216">
        <v>0</v>
      </c>
      <c r="H14" s="217" t="s">
        <v>11</v>
      </c>
      <c r="I14" s="218"/>
      <c r="J14" s="218"/>
      <c r="K14" s="548"/>
      <c r="L14" s="549"/>
      <c r="M14" s="549"/>
      <c r="N14" s="549"/>
      <c r="O14" s="549"/>
      <c r="P14" s="549"/>
      <c r="Q14" s="550"/>
    </row>
    <row r="15" spans="1:17" ht="15">
      <c r="A15" s="551" t="s">
        <v>46</v>
      </c>
      <c r="B15" s="552"/>
      <c r="C15" s="552"/>
      <c r="D15" s="552"/>
      <c r="E15" s="552"/>
      <c r="F15" s="552"/>
      <c r="G15" s="220">
        <f>P9</f>
        <v>11272864</v>
      </c>
      <c r="H15" s="553"/>
      <c r="I15" s="554"/>
      <c r="J15" s="554"/>
      <c r="K15" s="554"/>
      <c r="L15" s="554"/>
      <c r="M15" s="554"/>
      <c r="N15" s="554"/>
      <c r="O15" s="554"/>
      <c r="P15" s="554"/>
      <c r="Q15" s="555"/>
    </row>
    <row r="16" spans="1:17" ht="64.5" customHeight="1">
      <c r="A16" s="556" t="s">
        <v>20</v>
      </c>
      <c r="B16" s="556"/>
      <c r="C16" s="221"/>
      <c r="D16" s="221"/>
      <c r="E16" s="222"/>
      <c r="F16" s="221"/>
      <c r="G16" s="223"/>
      <c r="H16" s="524"/>
      <c r="I16" s="525"/>
      <c r="J16" s="525"/>
      <c r="K16" s="526"/>
      <c r="L16" s="527"/>
      <c r="M16" s="528" t="s">
        <v>2</v>
      </c>
      <c r="N16" s="528"/>
      <c r="O16" s="528"/>
      <c r="P16" s="529">
        <v>2967122</v>
      </c>
      <c r="Q16" s="530"/>
    </row>
    <row r="17" spans="1:17" ht="39">
      <c r="A17" s="200" t="s">
        <v>21</v>
      </c>
      <c r="B17" s="200" t="s">
        <v>4</v>
      </c>
      <c r="C17" s="200" t="s">
        <v>5</v>
      </c>
      <c r="D17" s="200" t="s">
        <v>6</v>
      </c>
      <c r="E17" s="200" t="s">
        <v>7</v>
      </c>
      <c r="F17" s="200" t="s">
        <v>8</v>
      </c>
      <c r="G17" s="200" t="s">
        <v>9</v>
      </c>
      <c r="H17" s="200" t="s">
        <v>10</v>
      </c>
      <c r="I17" s="200" t="s">
        <v>11</v>
      </c>
      <c r="J17" s="200" t="s">
        <v>12</v>
      </c>
      <c r="K17" s="200" t="s">
        <v>13</v>
      </c>
      <c r="L17" s="200" t="s">
        <v>14</v>
      </c>
      <c r="M17" s="531" t="s">
        <v>15</v>
      </c>
      <c r="N17" s="532"/>
      <c r="O17" s="532"/>
      <c r="P17" s="532"/>
      <c r="Q17" s="533"/>
    </row>
    <row r="18" spans="1:17" ht="15">
      <c r="A18" s="201">
        <v>18322</v>
      </c>
      <c r="B18" s="201" t="s">
        <v>81</v>
      </c>
      <c r="C18" s="201" t="s">
        <v>82</v>
      </c>
      <c r="D18" s="201" t="s">
        <v>83</v>
      </c>
      <c r="E18" s="201">
        <v>11</v>
      </c>
      <c r="F18" s="201" t="s">
        <v>16</v>
      </c>
      <c r="G18" s="224">
        <v>1600000</v>
      </c>
      <c r="H18" s="201" t="s">
        <v>17</v>
      </c>
      <c r="I18" s="225">
        <v>50</v>
      </c>
      <c r="J18" s="225">
        <v>14</v>
      </c>
      <c r="K18" s="226">
        <v>0.09</v>
      </c>
      <c r="L18" s="227">
        <v>43192</v>
      </c>
      <c r="M18" s="267"/>
      <c r="N18" s="268"/>
      <c r="O18" s="268"/>
      <c r="P18" s="268"/>
      <c r="Q18" s="269"/>
    </row>
    <row r="19" spans="1:17" ht="15" customHeight="1" thickBot="1">
      <c r="A19" s="201">
        <v>18391</v>
      </c>
      <c r="B19" s="231" t="s">
        <v>86</v>
      </c>
      <c r="C19" s="231" t="s">
        <v>87</v>
      </c>
      <c r="D19" s="231" t="s">
        <v>80</v>
      </c>
      <c r="E19" s="231">
        <v>7</v>
      </c>
      <c r="F19" s="231" t="s">
        <v>16</v>
      </c>
      <c r="G19" s="232">
        <v>2000000</v>
      </c>
      <c r="H19" s="231" t="s">
        <v>22</v>
      </c>
      <c r="I19" s="233">
        <v>146</v>
      </c>
      <c r="J19" s="233">
        <v>30</v>
      </c>
      <c r="K19" s="234">
        <v>0.09</v>
      </c>
      <c r="L19" s="235">
        <v>43192</v>
      </c>
      <c r="M19" s="597"/>
      <c r="N19" s="598"/>
      <c r="O19" s="598"/>
      <c r="P19" s="598"/>
      <c r="Q19" s="599"/>
    </row>
    <row r="20" spans="1:17" ht="15.75" thickBot="1">
      <c r="A20" s="560" t="s">
        <v>23</v>
      </c>
      <c r="B20" s="561"/>
      <c r="C20" s="561"/>
      <c r="D20" s="561"/>
      <c r="E20" s="561"/>
      <c r="F20" s="561"/>
      <c r="G20" s="236">
        <f>SUM(G18:G19)</f>
        <v>3600000</v>
      </c>
      <c r="H20" s="237" t="s">
        <v>11</v>
      </c>
      <c r="I20" s="238">
        <f>SUM(I18:I19)</f>
        <v>196</v>
      </c>
      <c r="J20" s="238">
        <f>SUM(J18:J19)</f>
        <v>44</v>
      </c>
      <c r="K20" s="239"/>
      <c r="L20" s="240"/>
      <c r="M20" s="241"/>
      <c r="N20" s="241"/>
      <c r="O20" s="241"/>
      <c r="P20" s="241"/>
      <c r="Q20" s="242"/>
    </row>
    <row r="21" spans="1:17" ht="15.75" thickBot="1">
      <c r="A21" s="546" t="s">
        <v>24</v>
      </c>
      <c r="B21" s="547"/>
      <c r="C21" s="547"/>
      <c r="D21" s="547"/>
      <c r="E21" s="547"/>
      <c r="F21" s="547"/>
      <c r="G21" s="216">
        <v>0</v>
      </c>
      <c r="H21" s="217" t="s">
        <v>11</v>
      </c>
      <c r="I21" s="218"/>
      <c r="J21" s="218"/>
      <c r="K21" s="243"/>
      <c r="L21" s="241"/>
      <c r="M21" s="244"/>
      <c r="N21" s="244"/>
      <c r="O21" s="244"/>
      <c r="P21" s="244"/>
      <c r="Q21" s="245"/>
    </row>
    <row r="22" spans="1:17" ht="15" customHeight="1">
      <c r="A22" s="551" t="s">
        <v>25</v>
      </c>
      <c r="B22" s="552"/>
      <c r="C22" s="552"/>
      <c r="D22" s="552"/>
      <c r="E22" s="552"/>
      <c r="F22" s="552"/>
      <c r="G22" s="220">
        <f>SUM(P16-G21)</f>
        <v>2967122</v>
      </c>
      <c r="H22" s="553"/>
      <c r="I22" s="554"/>
      <c r="J22" s="554"/>
      <c r="K22" s="554"/>
      <c r="L22" s="554"/>
      <c r="M22" s="554"/>
      <c r="N22" s="554"/>
      <c r="O22" s="554"/>
      <c r="P22" s="554"/>
      <c r="Q22" s="555"/>
    </row>
    <row r="23" spans="1:17" ht="15" customHeight="1">
      <c r="A23" s="246"/>
      <c r="B23" s="222"/>
      <c r="C23" s="222"/>
      <c r="D23" s="222"/>
      <c r="E23" s="222"/>
      <c r="F23" s="222"/>
      <c r="G23" s="247"/>
      <c r="H23" s="248"/>
      <c r="I23" s="249"/>
      <c r="J23" s="249"/>
      <c r="K23" s="249"/>
      <c r="L23" s="249"/>
      <c r="M23" s="250"/>
      <c r="N23" s="250"/>
      <c r="O23" s="250"/>
      <c r="P23" s="250"/>
      <c r="Q23" s="251"/>
    </row>
    <row r="24" spans="1:17" ht="15">
      <c r="A24" s="252"/>
      <c r="B24" s="253"/>
      <c r="C24" s="253"/>
      <c r="D24" s="253"/>
      <c r="E24" s="253"/>
      <c r="F24" s="253"/>
      <c r="G24" s="254"/>
      <c r="H24" s="255"/>
      <c r="I24" s="255"/>
      <c r="J24" s="255"/>
      <c r="K24" s="256"/>
      <c r="L24" s="257"/>
      <c r="M24" s="521" t="s">
        <v>52</v>
      </c>
      <c r="N24" s="521"/>
      <c r="O24" s="521"/>
      <c r="P24" s="521"/>
      <c r="Q24" s="197">
        <v>9318946</v>
      </c>
    </row>
    <row r="25" spans="1:17" ht="15">
      <c r="A25" s="252"/>
      <c r="B25" s="253"/>
      <c r="C25" s="253"/>
      <c r="D25" s="253"/>
      <c r="E25" s="253"/>
      <c r="F25" s="253"/>
      <c r="G25" s="254"/>
      <c r="H25" s="255"/>
      <c r="I25" s="255"/>
      <c r="J25" s="255"/>
      <c r="K25" s="256"/>
      <c r="L25" s="257"/>
      <c r="M25" s="562" t="s">
        <v>26</v>
      </c>
      <c r="N25" s="562"/>
      <c r="O25" s="562"/>
      <c r="P25" s="562"/>
      <c r="Q25" s="258">
        <v>5000000</v>
      </c>
    </row>
    <row r="26" spans="1:17" ht="15">
      <c r="A26" s="252"/>
      <c r="B26" s="253"/>
      <c r="C26" s="253"/>
      <c r="D26" s="253"/>
      <c r="E26" s="253"/>
      <c r="F26" s="253"/>
      <c r="G26" s="254"/>
      <c r="H26" s="255"/>
      <c r="I26" s="255"/>
      <c r="J26" s="255"/>
      <c r="K26" s="256"/>
      <c r="L26" s="257"/>
      <c r="M26" s="563" t="s">
        <v>27</v>
      </c>
      <c r="N26" s="563"/>
      <c r="O26" s="563"/>
      <c r="P26" s="563"/>
      <c r="Q26" s="259">
        <v>9446231</v>
      </c>
    </row>
    <row r="27" spans="1:17" ht="15.75" customHeight="1" thickBot="1">
      <c r="A27" s="252"/>
      <c r="B27" s="253"/>
      <c r="C27" s="253"/>
      <c r="D27" s="253"/>
      <c r="E27" s="253"/>
      <c r="F27" s="253"/>
      <c r="G27" s="254"/>
      <c r="H27" s="255"/>
      <c r="I27" s="255"/>
      <c r="J27" s="255"/>
      <c r="K27" s="256"/>
      <c r="L27" s="257"/>
      <c r="M27" s="564" t="s">
        <v>93</v>
      </c>
      <c r="N27" s="564"/>
      <c r="O27" s="564"/>
      <c r="P27" s="564"/>
      <c r="Q27" s="260">
        <f>SUM(Q25:Q26)</f>
        <v>14446231</v>
      </c>
    </row>
    <row r="28" spans="1:17" ht="20.25" customHeight="1">
      <c r="A28" s="261" t="s">
        <v>17</v>
      </c>
      <c r="B28" s="253"/>
      <c r="C28" s="253"/>
      <c r="D28" s="253"/>
      <c r="E28" s="253"/>
      <c r="F28" s="253"/>
      <c r="G28" s="254"/>
      <c r="H28" s="255"/>
      <c r="I28" s="255"/>
      <c r="J28" s="255"/>
      <c r="K28" s="256"/>
      <c r="L28" s="257"/>
      <c r="M28" s="525" t="s">
        <v>48</v>
      </c>
      <c r="N28" s="525"/>
      <c r="O28" s="525"/>
      <c r="P28" s="525"/>
      <c r="Q28" s="262">
        <f>SUM(Q24+Q27)</f>
        <v>23765177</v>
      </c>
    </row>
    <row r="29" spans="1:17" ht="39">
      <c r="A29" s="200" t="s">
        <v>21</v>
      </c>
      <c r="B29" s="200" t="s">
        <v>4</v>
      </c>
      <c r="C29" s="200" t="s">
        <v>5</v>
      </c>
      <c r="D29" s="200" t="s">
        <v>6</v>
      </c>
      <c r="E29" s="200" t="s">
        <v>7</v>
      </c>
      <c r="F29" s="200" t="s">
        <v>8</v>
      </c>
      <c r="G29" s="200" t="s">
        <v>9</v>
      </c>
      <c r="H29" s="200" t="s">
        <v>10</v>
      </c>
      <c r="I29" s="200" t="s">
        <v>11</v>
      </c>
      <c r="J29" s="200" t="s">
        <v>12</v>
      </c>
      <c r="K29" s="200" t="s">
        <v>13</v>
      </c>
      <c r="L29" s="200" t="s">
        <v>14</v>
      </c>
      <c r="M29" s="531" t="s">
        <v>15</v>
      </c>
      <c r="N29" s="532"/>
      <c r="O29" s="532"/>
      <c r="P29" s="532"/>
      <c r="Q29" s="533"/>
    </row>
    <row r="30" spans="1:17" ht="15">
      <c r="A30" s="201">
        <v>18500</v>
      </c>
      <c r="B30" s="201" t="s">
        <v>49</v>
      </c>
      <c r="C30" s="263" t="s">
        <v>29</v>
      </c>
      <c r="D30" s="263" t="s">
        <v>30</v>
      </c>
      <c r="E30" s="201">
        <v>9</v>
      </c>
      <c r="F30" s="201" t="s">
        <v>16</v>
      </c>
      <c r="G30" s="264">
        <v>0</v>
      </c>
      <c r="H30" s="201" t="s">
        <v>17</v>
      </c>
      <c r="I30" s="225">
        <v>81</v>
      </c>
      <c r="J30" s="225">
        <v>36</v>
      </c>
      <c r="K30" s="226">
        <v>0.09</v>
      </c>
      <c r="L30" s="227">
        <v>43111</v>
      </c>
      <c r="M30" s="571" t="s">
        <v>96</v>
      </c>
      <c r="N30" s="572"/>
      <c r="O30" s="572"/>
      <c r="P30" s="572"/>
      <c r="Q30" s="573"/>
    </row>
    <row r="31" spans="1:17" ht="15">
      <c r="A31" s="201">
        <v>18501</v>
      </c>
      <c r="B31" s="201" t="s">
        <v>32</v>
      </c>
      <c r="C31" s="263" t="s">
        <v>31</v>
      </c>
      <c r="D31" s="201" t="s">
        <v>18</v>
      </c>
      <c r="E31" s="201">
        <v>3</v>
      </c>
      <c r="F31" s="201" t="s">
        <v>16</v>
      </c>
      <c r="G31" s="265">
        <v>0</v>
      </c>
      <c r="H31" s="201" t="s">
        <v>22</v>
      </c>
      <c r="I31" s="225">
        <v>74</v>
      </c>
      <c r="J31" s="225">
        <v>29</v>
      </c>
      <c r="K31" s="226">
        <v>0.09</v>
      </c>
      <c r="L31" s="227">
        <v>43111</v>
      </c>
      <c r="M31" s="571" t="s">
        <v>97</v>
      </c>
      <c r="N31" s="572"/>
      <c r="O31" s="572"/>
      <c r="P31" s="572"/>
      <c r="Q31" s="573"/>
    </row>
    <row r="32" spans="1:17" ht="15">
      <c r="A32" s="201">
        <v>18412</v>
      </c>
      <c r="B32" s="201" t="s">
        <v>28</v>
      </c>
      <c r="C32" s="263" t="s">
        <v>29</v>
      </c>
      <c r="D32" s="263" t="s">
        <v>30</v>
      </c>
      <c r="E32" s="201">
        <v>9</v>
      </c>
      <c r="F32" s="201" t="s">
        <v>16</v>
      </c>
      <c r="G32" s="224">
        <v>0</v>
      </c>
      <c r="H32" s="201" t="s">
        <v>17</v>
      </c>
      <c r="I32" s="225">
        <v>324</v>
      </c>
      <c r="J32" s="225">
        <v>50</v>
      </c>
      <c r="K32" s="226">
        <v>0.04</v>
      </c>
      <c r="L32" s="227">
        <v>43118</v>
      </c>
      <c r="M32" s="571" t="s">
        <v>100</v>
      </c>
      <c r="N32" s="572"/>
      <c r="O32" s="572"/>
      <c r="P32" s="572"/>
      <c r="Q32" s="573"/>
    </row>
    <row r="33" spans="1:17" ht="15">
      <c r="A33" s="201">
        <v>18417</v>
      </c>
      <c r="B33" s="201" t="s">
        <v>57</v>
      </c>
      <c r="C33" s="266" t="s">
        <v>55</v>
      </c>
      <c r="D33" s="266" t="s">
        <v>56</v>
      </c>
      <c r="E33" s="201">
        <v>3</v>
      </c>
      <c r="F33" s="201" t="s">
        <v>16</v>
      </c>
      <c r="G33" s="224">
        <v>3000000</v>
      </c>
      <c r="H33" s="201" t="s">
        <v>17</v>
      </c>
      <c r="I33" s="225">
        <v>220</v>
      </c>
      <c r="J33" s="225">
        <v>18</v>
      </c>
      <c r="K33" s="226">
        <v>0.04</v>
      </c>
      <c r="L33" s="227">
        <v>43146</v>
      </c>
      <c r="M33" s="571"/>
      <c r="N33" s="572"/>
      <c r="O33" s="572"/>
      <c r="P33" s="572"/>
      <c r="Q33" s="573"/>
    </row>
    <row r="34" spans="1:17" ht="15">
      <c r="A34" s="201">
        <v>18000</v>
      </c>
      <c r="B34" s="201" t="s">
        <v>63</v>
      </c>
      <c r="C34" s="263" t="s">
        <v>64</v>
      </c>
      <c r="D34" s="263" t="s">
        <v>65</v>
      </c>
      <c r="E34" s="201">
        <v>3</v>
      </c>
      <c r="F34" s="201" t="s">
        <v>16</v>
      </c>
      <c r="G34" s="224">
        <v>1500000</v>
      </c>
      <c r="H34" s="201" t="s">
        <v>22</v>
      </c>
      <c r="I34" s="225">
        <v>105</v>
      </c>
      <c r="J34" s="225">
        <v>25</v>
      </c>
      <c r="K34" s="226">
        <v>0.09</v>
      </c>
      <c r="L34" s="227">
        <v>43192</v>
      </c>
      <c r="M34" s="571"/>
      <c r="N34" s="572"/>
      <c r="O34" s="572"/>
      <c r="P34" s="572"/>
      <c r="Q34" s="573"/>
    </row>
    <row r="35" spans="1:17" ht="15">
      <c r="A35" s="201">
        <v>18002</v>
      </c>
      <c r="B35" s="201" t="s">
        <v>66</v>
      </c>
      <c r="C35" s="263" t="s">
        <v>64</v>
      </c>
      <c r="D35" s="263" t="s">
        <v>65</v>
      </c>
      <c r="E35" s="201">
        <v>3</v>
      </c>
      <c r="F35" s="201" t="s">
        <v>16</v>
      </c>
      <c r="G35" s="224">
        <v>2000000</v>
      </c>
      <c r="H35" s="201" t="s">
        <v>22</v>
      </c>
      <c r="I35" s="225">
        <v>116</v>
      </c>
      <c r="J35" s="225">
        <v>34</v>
      </c>
      <c r="K35" s="226">
        <v>0.09</v>
      </c>
      <c r="L35" s="227">
        <v>43192</v>
      </c>
      <c r="M35" s="571"/>
      <c r="N35" s="595"/>
      <c r="O35" s="595"/>
      <c r="P35" s="595"/>
      <c r="Q35" s="596"/>
    </row>
    <row r="36" spans="1:17" ht="15">
      <c r="A36" s="201">
        <v>18036</v>
      </c>
      <c r="B36" s="201" t="s">
        <v>67</v>
      </c>
      <c r="C36" s="201" t="s">
        <v>68</v>
      </c>
      <c r="D36" s="201" t="s">
        <v>69</v>
      </c>
      <c r="E36" s="201">
        <v>2</v>
      </c>
      <c r="F36" s="201" t="s">
        <v>16</v>
      </c>
      <c r="G36" s="224">
        <v>660000</v>
      </c>
      <c r="H36" s="201" t="s">
        <v>17</v>
      </c>
      <c r="I36" s="225">
        <v>40</v>
      </c>
      <c r="J36" s="225">
        <v>11</v>
      </c>
      <c r="K36" s="226">
        <v>0.09</v>
      </c>
      <c r="L36" s="227">
        <v>43192</v>
      </c>
      <c r="M36" s="571"/>
      <c r="N36" s="595"/>
      <c r="O36" s="595"/>
      <c r="P36" s="595"/>
      <c r="Q36" s="596"/>
    </row>
    <row r="37" spans="1:17" ht="15">
      <c r="A37" s="201">
        <v>18040</v>
      </c>
      <c r="B37" s="201" t="s">
        <v>70</v>
      </c>
      <c r="C37" s="201" t="s">
        <v>71</v>
      </c>
      <c r="D37" s="201" t="s">
        <v>72</v>
      </c>
      <c r="E37" s="201">
        <v>1</v>
      </c>
      <c r="F37" s="201" t="s">
        <v>16</v>
      </c>
      <c r="G37" s="224">
        <v>660000</v>
      </c>
      <c r="H37" s="201" t="s">
        <v>17</v>
      </c>
      <c r="I37" s="225">
        <v>48</v>
      </c>
      <c r="J37" s="225">
        <v>11</v>
      </c>
      <c r="K37" s="226">
        <v>0.09</v>
      </c>
      <c r="L37" s="227">
        <v>43192</v>
      </c>
      <c r="M37" s="571"/>
      <c r="N37" s="595"/>
      <c r="O37" s="595"/>
      <c r="P37" s="595"/>
      <c r="Q37" s="596"/>
    </row>
    <row r="38" spans="1:17" ht="15">
      <c r="A38" s="201">
        <v>18052</v>
      </c>
      <c r="B38" s="201" t="s">
        <v>73</v>
      </c>
      <c r="C38" s="263" t="s">
        <v>29</v>
      </c>
      <c r="D38" s="263" t="s">
        <v>30</v>
      </c>
      <c r="E38" s="201">
        <v>9</v>
      </c>
      <c r="F38" s="201" t="s">
        <v>16</v>
      </c>
      <c r="G38" s="224">
        <v>2025000</v>
      </c>
      <c r="H38" s="201" t="s">
        <v>22</v>
      </c>
      <c r="I38" s="225">
        <v>102</v>
      </c>
      <c r="J38" s="225">
        <v>35</v>
      </c>
      <c r="K38" s="226">
        <v>0.09</v>
      </c>
      <c r="L38" s="227">
        <v>43192</v>
      </c>
      <c r="M38" s="571"/>
      <c r="N38" s="572"/>
      <c r="O38" s="572"/>
      <c r="P38" s="572"/>
      <c r="Q38" s="573"/>
    </row>
    <row r="39" spans="1:17" ht="15">
      <c r="A39" s="201">
        <v>18053</v>
      </c>
      <c r="B39" s="201" t="s">
        <v>74</v>
      </c>
      <c r="C39" s="263" t="s">
        <v>29</v>
      </c>
      <c r="D39" s="263" t="s">
        <v>30</v>
      </c>
      <c r="E39" s="201">
        <v>9</v>
      </c>
      <c r="F39" s="201" t="s">
        <v>16</v>
      </c>
      <c r="G39" s="224">
        <v>1300000</v>
      </c>
      <c r="H39" s="201" t="s">
        <v>17</v>
      </c>
      <c r="I39" s="225">
        <v>88</v>
      </c>
      <c r="J39" s="225">
        <v>24</v>
      </c>
      <c r="K39" s="226">
        <v>0.09</v>
      </c>
      <c r="L39" s="227">
        <v>43192</v>
      </c>
      <c r="M39" s="571"/>
      <c r="N39" s="595"/>
      <c r="O39" s="595"/>
      <c r="P39" s="595"/>
      <c r="Q39" s="596"/>
    </row>
    <row r="40" spans="1:17" ht="15">
      <c r="A40" s="201">
        <v>18054</v>
      </c>
      <c r="B40" s="201" t="s">
        <v>77</v>
      </c>
      <c r="C40" s="263" t="s">
        <v>29</v>
      </c>
      <c r="D40" s="263" t="s">
        <v>30</v>
      </c>
      <c r="E40" s="201">
        <v>9</v>
      </c>
      <c r="F40" s="201" t="s">
        <v>16</v>
      </c>
      <c r="G40" s="224">
        <v>2350000</v>
      </c>
      <c r="H40" s="201" t="s">
        <v>17</v>
      </c>
      <c r="I40" s="225">
        <v>55</v>
      </c>
      <c r="J40" s="225">
        <v>41</v>
      </c>
      <c r="K40" s="226">
        <v>0.09</v>
      </c>
      <c r="L40" s="227">
        <v>43192</v>
      </c>
      <c r="M40" s="543" t="s">
        <v>94</v>
      </c>
      <c r="N40" s="544"/>
      <c r="O40" s="544"/>
      <c r="P40" s="544"/>
      <c r="Q40" s="545"/>
    </row>
    <row r="41" spans="1:17" ht="15">
      <c r="A41" s="201">
        <v>18369</v>
      </c>
      <c r="B41" s="201" t="s">
        <v>88</v>
      </c>
      <c r="C41" s="201" t="s">
        <v>84</v>
      </c>
      <c r="D41" s="201" t="s">
        <v>85</v>
      </c>
      <c r="E41" s="201">
        <v>9</v>
      </c>
      <c r="F41" s="201" t="s">
        <v>16</v>
      </c>
      <c r="G41" s="224">
        <v>1060000</v>
      </c>
      <c r="H41" s="201" t="s">
        <v>22</v>
      </c>
      <c r="I41" s="225">
        <v>35</v>
      </c>
      <c r="J41" s="225">
        <v>11</v>
      </c>
      <c r="K41" s="226">
        <v>0.09</v>
      </c>
      <c r="L41" s="227">
        <v>43192</v>
      </c>
      <c r="M41" s="579"/>
      <c r="N41" s="544"/>
      <c r="O41" s="544"/>
      <c r="P41" s="544"/>
      <c r="Q41" s="545"/>
    </row>
    <row r="42" spans="1:17" ht="15.75" thickBot="1">
      <c r="A42" s="201">
        <v>18421</v>
      </c>
      <c r="B42" s="201" t="s">
        <v>89</v>
      </c>
      <c r="C42" s="263" t="s">
        <v>79</v>
      </c>
      <c r="D42" s="201" t="s">
        <v>80</v>
      </c>
      <c r="E42" s="201">
        <v>7</v>
      </c>
      <c r="F42" s="201" t="s">
        <v>16</v>
      </c>
      <c r="G42" s="224">
        <v>3000000</v>
      </c>
      <c r="H42" s="201" t="s">
        <v>17</v>
      </c>
      <c r="I42" s="225">
        <v>146</v>
      </c>
      <c r="J42" s="225">
        <v>50</v>
      </c>
      <c r="K42" s="226">
        <v>0.04</v>
      </c>
      <c r="L42" s="227">
        <v>43194</v>
      </c>
      <c r="M42" s="613"/>
      <c r="N42" s="607"/>
      <c r="O42" s="607"/>
      <c r="P42" s="607"/>
      <c r="Q42" s="608"/>
    </row>
    <row r="43" spans="1:17" ht="15">
      <c r="A43" s="584" t="s">
        <v>33</v>
      </c>
      <c r="B43" s="585"/>
      <c r="C43" s="585"/>
      <c r="D43" s="585"/>
      <c r="E43" s="585"/>
      <c r="F43" s="585"/>
      <c r="G43" s="270">
        <f>SUM(G33,G36,G37,G41)</f>
        <v>5380000</v>
      </c>
      <c r="H43" s="271" t="s">
        <v>11</v>
      </c>
      <c r="I43" s="272">
        <f>SUM(I33,I36,I37,I41)</f>
        <v>343</v>
      </c>
      <c r="J43" s="272">
        <f>SUM(J33,J36,J37,J41)</f>
        <v>51</v>
      </c>
      <c r="K43" s="273"/>
      <c r="L43" s="274"/>
      <c r="M43" s="274"/>
      <c r="N43" s="274"/>
      <c r="O43" s="274"/>
      <c r="P43" s="274"/>
      <c r="Q43" s="275"/>
    </row>
    <row r="44" spans="1:17" ht="15">
      <c r="A44" s="586" t="s">
        <v>34</v>
      </c>
      <c r="B44" s="587"/>
      <c r="C44" s="587"/>
      <c r="D44" s="587"/>
      <c r="E44" s="587"/>
      <c r="F44" s="587"/>
      <c r="G44" s="224">
        <f>SUM(G30,G31,G32,G34,G35,G38,G39,G40,G42)</f>
        <v>12175000</v>
      </c>
      <c r="H44" s="276" t="s">
        <v>11</v>
      </c>
      <c r="I44" s="277">
        <f>SUM(I31,I32,I34,I35,I38,I39,I40,I42)</f>
        <v>1010</v>
      </c>
      <c r="J44" s="277">
        <f>SUM(J30,J31,J32,J34,J35,J38,J39,J40,J42)</f>
        <v>324</v>
      </c>
      <c r="K44" s="278"/>
      <c r="L44" s="279"/>
      <c r="M44" s="280"/>
      <c r="N44" s="280"/>
      <c r="O44" s="280"/>
      <c r="P44" s="280"/>
      <c r="Q44" s="281"/>
    </row>
    <row r="45" spans="1:17" ht="16.5" thickBot="1">
      <c r="A45" s="588" t="s">
        <v>35</v>
      </c>
      <c r="B45" s="589"/>
      <c r="C45" s="589"/>
      <c r="D45" s="589"/>
      <c r="E45" s="589"/>
      <c r="F45" s="589"/>
      <c r="G45" s="282">
        <f>SUM(G43:G44)</f>
        <v>17555000</v>
      </c>
      <c r="H45" s="283" t="s">
        <v>11</v>
      </c>
      <c r="I45" s="284">
        <f>SUM(I43:I44)</f>
        <v>1353</v>
      </c>
      <c r="J45" s="284">
        <f>SUM(J43:J44)</f>
        <v>375</v>
      </c>
      <c r="K45" s="285"/>
      <c r="L45" s="286"/>
      <c r="M45" s="286"/>
      <c r="N45" s="286"/>
      <c r="O45" s="286"/>
      <c r="P45" s="286"/>
      <c r="Q45" s="287"/>
    </row>
    <row r="46" spans="1:17" ht="15" customHeight="1">
      <c r="A46" s="584" t="s">
        <v>36</v>
      </c>
      <c r="B46" s="585"/>
      <c r="C46" s="585"/>
      <c r="D46" s="585"/>
      <c r="E46" s="585"/>
      <c r="F46" s="585"/>
      <c r="G46" s="288">
        <v>0</v>
      </c>
      <c r="H46" s="271" t="s">
        <v>11</v>
      </c>
      <c r="I46" s="289"/>
      <c r="J46" s="289"/>
      <c r="K46" s="290"/>
      <c r="L46" s="244"/>
      <c r="M46" s="244"/>
      <c r="N46" s="244"/>
      <c r="O46" s="244"/>
      <c r="P46" s="244"/>
      <c r="Q46" s="245"/>
    </row>
    <row r="47" spans="1:17" ht="15" customHeight="1">
      <c r="A47" s="586" t="s">
        <v>37</v>
      </c>
      <c r="B47" s="587"/>
      <c r="C47" s="587"/>
      <c r="D47" s="587"/>
      <c r="E47" s="587"/>
      <c r="F47" s="587"/>
      <c r="G47" s="291">
        <v>0</v>
      </c>
      <c r="H47" s="276" t="s">
        <v>11</v>
      </c>
      <c r="I47" s="292"/>
      <c r="J47" s="292"/>
      <c r="K47" s="293"/>
      <c r="L47" s="280"/>
      <c r="M47" s="294"/>
      <c r="N47" s="294"/>
      <c r="O47" s="294"/>
      <c r="P47" s="294"/>
      <c r="Q47" s="295"/>
    </row>
    <row r="48" spans="1:17" ht="15" customHeight="1" thickBot="1">
      <c r="A48" s="591" t="s">
        <v>38</v>
      </c>
      <c r="B48" s="592"/>
      <c r="C48" s="592"/>
      <c r="D48" s="592"/>
      <c r="E48" s="592"/>
      <c r="F48" s="592"/>
      <c r="G48" s="296">
        <f>G32</f>
        <v>0</v>
      </c>
      <c r="H48" s="297" t="s">
        <v>11</v>
      </c>
      <c r="I48" s="298">
        <v>324</v>
      </c>
      <c r="J48" s="299">
        <v>50</v>
      </c>
      <c r="K48" s="300"/>
      <c r="L48" s="301"/>
      <c r="M48" s="301"/>
      <c r="N48" s="301"/>
      <c r="O48" s="301"/>
      <c r="P48" s="301"/>
      <c r="Q48" s="302"/>
    </row>
    <row r="49" spans="1:17" ht="15">
      <c r="A49" s="551" t="s">
        <v>39</v>
      </c>
      <c r="B49" s="552"/>
      <c r="C49" s="552"/>
      <c r="D49" s="552"/>
      <c r="E49" s="552"/>
      <c r="F49" s="552"/>
      <c r="G49" s="303">
        <f>Q24-G46</f>
        <v>9318946</v>
      </c>
      <c r="H49" s="304"/>
      <c r="I49" s="244"/>
      <c r="J49" s="244"/>
      <c r="K49" s="305"/>
      <c r="L49" s="305"/>
      <c r="M49" s="305"/>
      <c r="N49" s="305"/>
      <c r="O49" s="305"/>
      <c r="P49" s="305"/>
      <c r="Q49" s="306"/>
    </row>
    <row r="50" spans="1:17" ht="15">
      <c r="A50" s="593" t="s">
        <v>40</v>
      </c>
      <c r="B50" s="594"/>
      <c r="C50" s="594"/>
      <c r="D50" s="594"/>
      <c r="E50" s="594"/>
      <c r="F50" s="594"/>
      <c r="G50" s="307">
        <f>Q26-G47</f>
        <v>9446231</v>
      </c>
      <c r="H50" s="308"/>
      <c r="I50" s="280"/>
      <c r="J50" s="280"/>
      <c r="K50" s="280"/>
      <c r="L50" s="280"/>
      <c r="M50" s="280"/>
      <c r="N50" s="280"/>
      <c r="O50" s="280"/>
      <c r="P50" s="280"/>
      <c r="Q50" s="281"/>
    </row>
    <row r="51" spans="1:17" ht="15">
      <c r="A51" s="593" t="s">
        <v>41</v>
      </c>
      <c r="B51" s="594"/>
      <c r="C51" s="594"/>
      <c r="D51" s="594"/>
      <c r="E51" s="594"/>
      <c r="F51" s="594"/>
      <c r="G51" s="307">
        <f>Q25-G48</f>
        <v>5000000</v>
      </c>
      <c r="H51" s="308"/>
      <c r="I51" s="280"/>
      <c r="J51" s="280"/>
      <c r="K51" s="280"/>
      <c r="L51" s="280"/>
      <c r="M51" s="309"/>
      <c r="N51" s="309"/>
      <c r="O51" s="309"/>
      <c r="P51" s="309"/>
      <c r="Q51" s="309"/>
    </row>
    <row r="52" spans="6:13" ht="15" customHeight="1">
      <c r="F52" s="250"/>
      <c r="G52" s="310"/>
      <c r="M52" s="312"/>
    </row>
    <row r="53" spans="1:13" ht="15" customHeight="1">
      <c r="A53" s="590" t="s">
        <v>42</v>
      </c>
      <c r="B53" s="590"/>
      <c r="C53" s="590"/>
      <c r="D53" s="590"/>
      <c r="E53" s="590"/>
      <c r="F53" s="590"/>
      <c r="G53" s="590"/>
      <c r="H53" s="590"/>
      <c r="I53" s="590"/>
      <c r="J53" s="590"/>
      <c r="K53" s="590"/>
      <c r="L53" s="590"/>
      <c r="M53" s="590"/>
    </row>
    <row r="54" spans="1:13" ht="15" customHeight="1">
      <c r="A54" s="590" t="s">
        <v>43</v>
      </c>
      <c r="B54" s="590"/>
      <c r="C54" s="590"/>
      <c r="D54" s="590"/>
      <c r="E54" s="590"/>
      <c r="F54" s="590"/>
      <c r="G54" s="590"/>
      <c r="H54" s="590"/>
      <c r="I54" s="590"/>
      <c r="J54" s="590"/>
      <c r="K54" s="590"/>
      <c r="L54" s="590"/>
      <c r="M54" s="590"/>
    </row>
    <row r="55" spans="1:13" ht="15">
      <c r="A55" s="590" t="s">
        <v>44</v>
      </c>
      <c r="B55" s="590"/>
      <c r="C55" s="590"/>
      <c r="D55" s="590"/>
      <c r="E55" s="590"/>
      <c r="F55" s="590"/>
      <c r="G55" s="590"/>
      <c r="H55" s="590"/>
      <c r="I55" s="590"/>
      <c r="J55" s="590"/>
      <c r="K55" s="590"/>
      <c r="L55" s="590"/>
      <c r="M55" s="590"/>
    </row>
  </sheetData>
  <sheetProtection/>
  <mergeCells count="64">
    <mergeCell ref="A55:M55"/>
    <mergeCell ref="A48:F48"/>
    <mergeCell ref="A49:F49"/>
    <mergeCell ref="A50:F50"/>
    <mergeCell ref="A51:F51"/>
    <mergeCell ref="A53:M53"/>
    <mergeCell ref="A54:M54"/>
    <mergeCell ref="M42:Q42"/>
    <mergeCell ref="A43:F43"/>
    <mergeCell ref="A44:F44"/>
    <mergeCell ref="A45:F45"/>
    <mergeCell ref="A46:F46"/>
    <mergeCell ref="A47:F47"/>
    <mergeCell ref="M36:Q36"/>
    <mergeCell ref="M37:Q37"/>
    <mergeCell ref="M38:Q38"/>
    <mergeCell ref="M39:Q39"/>
    <mergeCell ref="M40:Q40"/>
    <mergeCell ref="M41:Q41"/>
    <mergeCell ref="M30:Q30"/>
    <mergeCell ref="M31:Q31"/>
    <mergeCell ref="M32:Q32"/>
    <mergeCell ref="M33:Q33"/>
    <mergeCell ref="M34:Q34"/>
    <mergeCell ref="M35:Q35"/>
    <mergeCell ref="M24:P24"/>
    <mergeCell ref="M25:P25"/>
    <mergeCell ref="M26:P26"/>
    <mergeCell ref="M27:P27"/>
    <mergeCell ref="M28:P28"/>
    <mergeCell ref="M29:Q29"/>
    <mergeCell ref="M17:Q17"/>
    <mergeCell ref="M19:Q19"/>
    <mergeCell ref="A20:F20"/>
    <mergeCell ref="A21:F21"/>
    <mergeCell ref="A22:F22"/>
    <mergeCell ref="H22:Q22"/>
    <mergeCell ref="A15:F15"/>
    <mergeCell ref="H15:Q15"/>
    <mergeCell ref="A16:B16"/>
    <mergeCell ref="H16:J16"/>
    <mergeCell ref="K16:L16"/>
    <mergeCell ref="M16:O16"/>
    <mergeCell ref="P16:Q16"/>
    <mergeCell ref="M10:Q10"/>
    <mergeCell ref="M11:Q11"/>
    <mergeCell ref="M12:Q12"/>
    <mergeCell ref="A13:F13"/>
    <mergeCell ref="K13:Q13"/>
    <mergeCell ref="A14:F14"/>
    <mergeCell ref="K14:Q14"/>
    <mergeCell ref="M7:P7"/>
    <mergeCell ref="M8:P8"/>
    <mergeCell ref="A9:C9"/>
    <mergeCell ref="H9:J9"/>
    <mergeCell ref="K9:L9"/>
    <mergeCell ref="M9:O9"/>
    <mergeCell ref="P9:Q9"/>
    <mergeCell ref="A1:Q1"/>
    <mergeCell ref="A2:Q2"/>
    <mergeCell ref="A3:Q3"/>
    <mergeCell ref="A4:Q4"/>
    <mergeCell ref="A5:Q5"/>
    <mergeCell ref="M6:P6"/>
  </mergeCells>
  <printOptions horizontalCentered="1" verticalCentered="1"/>
  <pageMargins left="0.45" right="0.45" top="0.5" bottom="0.5" header="0.3" footer="0.3"/>
  <pageSetup fitToHeight="1" fitToWidth="1" horizontalDpi="600" verticalDpi="600" orientation="landscape" scale="4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13">
      <selection activeCell="G19" sqref="G19"/>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103</v>
      </c>
      <c r="B2" s="514"/>
      <c r="C2" s="514"/>
      <c r="D2" s="514"/>
      <c r="E2" s="514"/>
      <c r="F2" s="514"/>
      <c r="G2" s="514"/>
      <c r="H2" s="514"/>
      <c r="I2" s="514"/>
      <c r="J2" s="514"/>
      <c r="K2" s="514"/>
      <c r="L2" s="514"/>
      <c r="M2" s="513"/>
      <c r="N2" s="513"/>
      <c r="O2" s="513"/>
      <c r="P2" s="513"/>
      <c r="Q2" s="513"/>
    </row>
    <row r="3" spans="1:17" ht="12.75" customHeight="1">
      <c r="A3" s="515" t="s">
        <v>102</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195"/>
      <c r="F6" s="195"/>
      <c r="G6" s="195"/>
      <c r="H6" s="195"/>
      <c r="I6" s="195"/>
      <c r="J6" s="195"/>
      <c r="K6" s="195"/>
      <c r="L6" s="195"/>
      <c r="M6" s="520"/>
      <c r="N6" s="520"/>
      <c r="O6" s="520"/>
      <c r="P6" s="520"/>
      <c r="Q6" s="196"/>
    </row>
    <row r="7" spans="1:17" ht="14.25" customHeight="1">
      <c r="A7" s="193"/>
      <c r="B7" s="194"/>
      <c r="C7" s="194"/>
      <c r="D7" s="194"/>
      <c r="E7" s="195"/>
      <c r="F7" s="195"/>
      <c r="G7" s="195"/>
      <c r="H7" s="195"/>
      <c r="I7" s="195"/>
      <c r="J7" s="195"/>
      <c r="K7" s="195"/>
      <c r="L7" s="195"/>
      <c r="M7" s="520" t="s">
        <v>75</v>
      </c>
      <c r="N7" s="520"/>
      <c r="O7" s="520"/>
      <c r="P7" s="520"/>
      <c r="Q7" s="196">
        <v>3300000</v>
      </c>
    </row>
    <row r="8" spans="1:17" ht="14.25" customHeight="1">
      <c r="A8" s="193"/>
      <c r="B8" s="194"/>
      <c r="C8" s="194"/>
      <c r="D8" s="194"/>
      <c r="E8" s="195"/>
      <c r="F8" s="195"/>
      <c r="G8" s="195"/>
      <c r="H8" s="195"/>
      <c r="I8" s="195"/>
      <c r="J8" s="195"/>
      <c r="K8" s="195"/>
      <c r="L8" s="195"/>
      <c r="M8" s="521" t="s">
        <v>76</v>
      </c>
      <c r="N8" s="521"/>
      <c r="O8" s="521"/>
      <c r="P8" s="521"/>
      <c r="Q8" s="197">
        <v>7972864</v>
      </c>
    </row>
    <row r="9" spans="1:17" ht="15.75">
      <c r="A9" s="522" t="s">
        <v>90</v>
      </c>
      <c r="B9" s="522"/>
      <c r="C9" s="523"/>
      <c r="D9" s="198"/>
      <c r="E9" s="198"/>
      <c r="F9" s="198"/>
      <c r="G9" s="199"/>
      <c r="H9" s="524"/>
      <c r="I9" s="525"/>
      <c r="J9" s="525"/>
      <c r="K9" s="526"/>
      <c r="L9" s="527"/>
      <c r="M9" s="528" t="s">
        <v>2</v>
      </c>
      <c r="N9" s="528"/>
      <c r="O9" s="528"/>
      <c r="P9" s="529">
        <v>11272864</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201">
        <v>18502</v>
      </c>
      <c r="B11" s="201" t="s">
        <v>58</v>
      </c>
      <c r="C11" s="201" t="s">
        <v>59</v>
      </c>
      <c r="D11" s="201" t="s">
        <v>60</v>
      </c>
      <c r="E11" s="201">
        <v>8</v>
      </c>
      <c r="F11" s="201" t="s">
        <v>16</v>
      </c>
      <c r="G11" s="202">
        <v>1000000</v>
      </c>
      <c r="H11" s="203" t="s">
        <v>61</v>
      </c>
      <c r="I11" s="204">
        <v>29</v>
      </c>
      <c r="J11" s="205">
        <v>13</v>
      </c>
      <c r="K11" s="206"/>
      <c r="L11" s="207">
        <v>43160</v>
      </c>
      <c r="M11" s="611"/>
      <c r="N11" s="612"/>
      <c r="O11" s="612"/>
      <c r="P11" s="612"/>
      <c r="Q11" s="612"/>
    </row>
    <row r="12" spans="1:17" ht="15.75" thickBot="1">
      <c r="A12" s="201">
        <v>18099</v>
      </c>
      <c r="B12" s="201" t="s">
        <v>78</v>
      </c>
      <c r="C12" s="201" t="s">
        <v>79</v>
      </c>
      <c r="D12" s="201" t="s">
        <v>80</v>
      </c>
      <c r="E12" s="201">
        <v>7</v>
      </c>
      <c r="F12" s="209" t="s">
        <v>16</v>
      </c>
      <c r="G12" s="210">
        <v>1000000</v>
      </c>
      <c r="H12" s="211" t="s">
        <v>61</v>
      </c>
      <c r="I12" s="212">
        <v>132</v>
      </c>
      <c r="J12" s="213">
        <v>10</v>
      </c>
      <c r="K12" s="214">
        <v>0.09</v>
      </c>
      <c r="L12" s="215">
        <v>43192</v>
      </c>
      <c r="M12" s="536"/>
      <c r="N12" s="539"/>
      <c r="O12" s="539"/>
      <c r="P12" s="539"/>
      <c r="Q12" s="540"/>
    </row>
    <row r="13" spans="1:17" ht="15" customHeight="1" thickBot="1">
      <c r="A13" s="546" t="s">
        <v>19</v>
      </c>
      <c r="B13" s="547"/>
      <c r="C13" s="547"/>
      <c r="D13" s="547"/>
      <c r="E13" s="547"/>
      <c r="F13" s="547"/>
      <c r="G13" s="216">
        <f>SUM(G11:G12)</f>
        <v>2000000</v>
      </c>
      <c r="H13" s="217" t="s">
        <v>11</v>
      </c>
      <c r="I13" s="218">
        <f>SUM(I11:I12)</f>
        <v>161</v>
      </c>
      <c r="J13" s="219">
        <f>SUM(J11:J12)</f>
        <v>23</v>
      </c>
      <c r="K13" s="548"/>
      <c r="L13" s="549"/>
      <c r="M13" s="549"/>
      <c r="N13" s="549"/>
      <c r="O13" s="549"/>
      <c r="P13" s="549"/>
      <c r="Q13" s="550"/>
    </row>
    <row r="14" spans="1:17" ht="15" customHeight="1" thickBot="1">
      <c r="A14" s="546" t="s">
        <v>47</v>
      </c>
      <c r="B14" s="547"/>
      <c r="C14" s="547"/>
      <c r="D14" s="547"/>
      <c r="E14" s="547"/>
      <c r="F14" s="547"/>
      <c r="G14" s="216">
        <v>0</v>
      </c>
      <c r="H14" s="217" t="s">
        <v>11</v>
      </c>
      <c r="I14" s="218"/>
      <c r="J14" s="218"/>
      <c r="K14" s="548"/>
      <c r="L14" s="549"/>
      <c r="M14" s="549"/>
      <c r="N14" s="549"/>
      <c r="O14" s="549"/>
      <c r="P14" s="549"/>
      <c r="Q14" s="550"/>
    </row>
    <row r="15" spans="1:17" ht="15">
      <c r="A15" s="551" t="s">
        <v>46</v>
      </c>
      <c r="B15" s="552"/>
      <c r="C15" s="552"/>
      <c r="D15" s="552"/>
      <c r="E15" s="552"/>
      <c r="F15" s="552"/>
      <c r="G15" s="220">
        <f>P9</f>
        <v>11272864</v>
      </c>
      <c r="H15" s="553"/>
      <c r="I15" s="554"/>
      <c r="J15" s="554"/>
      <c r="K15" s="554"/>
      <c r="L15" s="554"/>
      <c r="M15" s="554"/>
      <c r="N15" s="554"/>
      <c r="O15" s="554"/>
      <c r="P15" s="554"/>
      <c r="Q15" s="555"/>
    </row>
    <row r="16" spans="1:17" ht="64.5" customHeight="1">
      <c r="A16" s="556" t="s">
        <v>20</v>
      </c>
      <c r="B16" s="556"/>
      <c r="C16" s="221"/>
      <c r="D16" s="221"/>
      <c r="E16" s="222"/>
      <c r="F16" s="221"/>
      <c r="G16" s="223"/>
      <c r="H16" s="524"/>
      <c r="I16" s="525"/>
      <c r="J16" s="525"/>
      <c r="K16" s="526"/>
      <c r="L16" s="527"/>
      <c r="M16" s="528" t="s">
        <v>2</v>
      </c>
      <c r="N16" s="528"/>
      <c r="O16" s="528"/>
      <c r="P16" s="529">
        <v>2967122</v>
      </c>
      <c r="Q16" s="530"/>
    </row>
    <row r="17" spans="1:17" ht="39">
      <c r="A17" s="200" t="s">
        <v>21</v>
      </c>
      <c r="B17" s="200" t="s">
        <v>4</v>
      </c>
      <c r="C17" s="200" t="s">
        <v>5</v>
      </c>
      <c r="D17" s="200" t="s">
        <v>6</v>
      </c>
      <c r="E17" s="200" t="s">
        <v>7</v>
      </c>
      <c r="F17" s="200" t="s">
        <v>8</v>
      </c>
      <c r="G17" s="200" t="s">
        <v>9</v>
      </c>
      <c r="H17" s="200" t="s">
        <v>10</v>
      </c>
      <c r="I17" s="200" t="s">
        <v>11</v>
      </c>
      <c r="J17" s="200" t="s">
        <v>12</v>
      </c>
      <c r="K17" s="200" t="s">
        <v>13</v>
      </c>
      <c r="L17" s="200" t="s">
        <v>14</v>
      </c>
      <c r="M17" s="531" t="s">
        <v>15</v>
      </c>
      <c r="N17" s="532"/>
      <c r="O17" s="532"/>
      <c r="P17" s="532"/>
      <c r="Q17" s="533"/>
    </row>
    <row r="18" spans="1:17" ht="15">
      <c r="A18" s="201">
        <v>18322</v>
      </c>
      <c r="B18" s="201" t="s">
        <v>81</v>
      </c>
      <c r="C18" s="201" t="s">
        <v>82</v>
      </c>
      <c r="D18" s="201" t="s">
        <v>83</v>
      </c>
      <c r="E18" s="201">
        <v>11</v>
      </c>
      <c r="F18" s="201" t="s">
        <v>16</v>
      </c>
      <c r="G18" s="224">
        <v>1600000</v>
      </c>
      <c r="H18" s="201" t="s">
        <v>17</v>
      </c>
      <c r="I18" s="225">
        <v>50</v>
      </c>
      <c r="J18" s="225">
        <v>14</v>
      </c>
      <c r="K18" s="226">
        <v>0.09</v>
      </c>
      <c r="L18" s="227">
        <v>43192</v>
      </c>
      <c r="M18" s="228"/>
      <c r="N18" s="229"/>
      <c r="O18" s="229"/>
      <c r="P18" s="229"/>
      <c r="Q18" s="230"/>
    </row>
    <row r="19" spans="1:17" ht="15" customHeight="1" thickBot="1">
      <c r="A19" s="201">
        <v>18391</v>
      </c>
      <c r="B19" s="231" t="s">
        <v>86</v>
      </c>
      <c r="C19" s="231" t="s">
        <v>87</v>
      </c>
      <c r="D19" s="231" t="s">
        <v>80</v>
      </c>
      <c r="E19" s="231">
        <v>7</v>
      </c>
      <c r="F19" s="231" t="s">
        <v>16</v>
      </c>
      <c r="G19" s="232">
        <v>2000000</v>
      </c>
      <c r="H19" s="231" t="s">
        <v>22</v>
      </c>
      <c r="I19" s="233">
        <v>146</v>
      </c>
      <c r="J19" s="233">
        <v>30</v>
      </c>
      <c r="K19" s="234">
        <v>0.09</v>
      </c>
      <c r="L19" s="235">
        <v>43192</v>
      </c>
      <c r="M19" s="597"/>
      <c r="N19" s="598"/>
      <c r="O19" s="598"/>
      <c r="P19" s="598"/>
      <c r="Q19" s="599"/>
    </row>
    <row r="20" spans="1:17" ht="15.75" thickBot="1">
      <c r="A20" s="560" t="s">
        <v>23</v>
      </c>
      <c r="B20" s="561"/>
      <c r="C20" s="561"/>
      <c r="D20" s="561"/>
      <c r="E20" s="561"/>
      <c r="F20" s="561"/>
      <c r="G20" s="236">
        <f>SUM(G18:G19)</f>
        <v>3600000</v>
      </c>
      <c r="H20" s="237" t="s">
        <v>11</v>
      </c>
      <c r="I20" s="238">
        <f>SUM(I18:I19)</f>
        <v>196</v>
      </c>
      <c r="J20" s="238">
        <f>SUM(J18:J19)</f>
        <v>44</v>
      </c>
      <c r="K20" s="239"/>
      <c r="L20" s="240"/>
      <c r="M20" s="241"/>
      <c r="N20" s="241"/>
      <c r="O20" s="241"/>
      <c r="P20" s="241"/>
      <c r="Q20" s="242"/>
    </row>
    <row r="21" spans="1:17" ht="15.75" thickBot="1">
      <c r="A21" s="546" t="s">
        <v>24</v>
      </c>
      <c r="B21" s="547"/>
      <c r="C21" s="547"/>
      <c r="D21" s="547"/>
      <c r="E21" s="547"/>
      <c r="F21" s="547"/>
      <c r="G21" s="216">
        <v>0</v>
      </c>
      <c r="H21" s="217" t="s">
        <v>11</v>
      </c>
      <c r="I21" s="218"/>
      <c r="J21" s="218"/>
      <c r="K21" s="243"/>
      <c r="L21" s="241"/>
      <c r="M21" s="244"/>
      <c r="N21" s="244"/>
      <c r="O21" s="244"/>
      <c r="P21" s="244"/>
      <c r="Q21" s="245"/>
    </row>
    <row r="22" spans="1:17" ht="15" customHeight="1">
      <c r="A22" s="551" t="s">
        <v>25</v>
      </c>
      <c r="B22" s="552"/>
      <c r="C22" s="552"/>
      <c r="D22" s="552"/>
      <c r="E22" s="552"/>
      <c r="F22" s="552"/>
      <c r="G22" s="220">
        <f>SUM(P16-G21)</f>
        <v>2967122</v>
      </c>
      <c r="H22" s="553"/>
      <c r="I22" s="554"/>
      <c r="J22" s="554"/>
      <c r="K22" s="554"/>
      <c r="L22" s="554"/>
      <c r="M22" s="554"/>
      <c r="N22" s="554"/>
      <c r="O22" s="554"/>
      <c r="P22" s="554"/>
      <c r="Q22" s="555"/>
    </row>
    <row r="23" spans="1:17" ht="15" customHeight="1">
      <c r="A23" s="246"/>
      <c r="B23" s="222"/>
      <c r="C23" s="222"/>
      <c r="D23" s="222"/>
      <c r="E23" s="222"/>
      <c r="F23" s="222"/>
      <c r="G23" s="247"/>
      <c r="H23" s="248"/>
      <c r="I23" s="249"/>
      <c r="J23" s="249"/>
      <c r="K23" s="249"/>
      <c r="L23" s="249"/>
      <c r="M23" s="250"/>
      <c r="N23" s="250"/>
      <c r="O23" s="250"/>
      <c r="P23" s="250"/>
      <c r="Q23" s="251"/>
    </row>
    <row r="24" spans="1:17" ht="15">
      <c r="A24" s="252"/>
      <c r="B24" s="253"/>
      <c r="C24" s="253"/>
      <c r="D24" s="253"/>
      <c r="E24" s="253"/>
      <c r="F24" s="253"/>
      <c r="G24" s="254"/>
      <c r="H24" s="255"/>
      <c r="I24" s="255"/>
      <c r="J24" s="255"/>
      <c r="K24" s="256"/>
      <c r="L24" s="257"/>
      <c r="M24" s="521" t="s">
        <v>52</v>
      </c>
      <c r="N24" s="521"/>
      <c r="O24" s="521"/>
      <c r="P24" s="521"/>
      <c r="Q24" s="197">
        <v>9318946</v>
      </c>
    </row>
    <row r="25" spans="1:17" ht="15">
      <c r="A25" s="252"/>
      <c r="B25" s="253"/>
      <c r="C25" s="253"/>
      <c r="D25" s="253"/>
      <c r="E25" s="253"/>
      <c r="F25" s="253"/>
      <c r="G25" s="254"/>
      <c r="H25" s="255"/>
      <c r="I25" s="255"/>
      <c r="J25" s="255"/>
      <c r="K25" s="256"/>
      <c r="L25" s="257"/>
      <c r="M25" s="562" t="s">
        <v>26</v>
      </c>
      <c r="N25" s="562"/>
      <c r="O25" s="562"/>
      <c r="P25" s="562"/>
      <c r="Q25" s="258">
        <v>5000000</v>
      </c>
    </row>
    <row r="26" spans="1:17" ht="15">
      <c r="A26" s="252"/>
      <c r="B26" s="253"/>
      <c r="C26" s="253"/>
      <c r="D26" s="253"/>
      <c r="E26" s="253"/>
      <c r="F26" s="253"/>
      <c r="G26" s="254"/>
      <c r="H26" s="255"/>
      <c r="I26" s="255"/>
      <c r="J26" s="255"/>
      <c r="K26" s="256"/>
      <c r="L26" s="257"/>
      <c r="M26" s="563" t="s">
        <v>27</v>
      </c>
      <c r="N26" s="563"/>
      <c r="O26" s="563"/>
      <c r="P26" s="563"/>
      <c r="Q26" s="259">
        <v>9446231</v>
      </c>
    </row>
    <row r="27" spans="1:17" ht="15.75" customHeight="1" thickBot="1">
      <c r="A27" s="252"/>
      <c r="B27" s="253"/>
      <c r="C27" s="253"/>
      <c r="D27" s="253"/>
      <c r="E27" s="253"/>
      <c r="F27" s="253"/>
      <c r="G27" s="254"/>
      <c r="H27" s="255"/>
      <c r="I27" s="255"/>
      <c r="J27" s="255"/>
      <c r="K27" s="256"/>
      <c r="L27" s="257"/>
      <c r="M27" s="564" t="s">
        <v>93</v>
      </c>
      <c r="N27" s="564"/>
      <c r="O27" s="564"/>
      <c r="P27" s="564"/>
      <c r="Q27" s="260">
        <f>SUM(Q25:Q26)</f>
        <v>14446231</v>
      </c>
    </row>
    <row r="28" spans="1:17" ht="20.25" customHeight="1">
      <c r="A28" s="261" t="s">
        <v>17</v>
      </c>
      <c r="B28" s="253"/>
      <c r="C28" s="253"/>
      <c r="D28" s="253"/>
      <c r="E28" s="253"/>
      <c r="F28" s="253"/>
      <c r="G28" s="254"/>
      <c r="H28" s="255"/>
      <c r="I28" s="255"/>
      <c r="J28" s="255"/>
      <c r="K28" s="256"/>
      <c r="L28" s="257"/>
      <c r="M28" s="525" t="s">
        <v>48</v>
      </c>
      <c r="N28" s="525"/>
      <c r="O28" s="525"/>
      <c r="P28" s="525"/>
      <c r="Q28" s="262">
        <f>SUM(Q24+Q27)</f>
        <v>23765177</v>
      </c>
    </row>
    <row r="29" spans="1:17" ht="39">
      <c r="A29" s="200" t="s">
        <v>21</v>
      </c>
      <c r="B29" s="200" t="s">
        <v>4</v>
      </c>
      <c r="C29" s="200" t="s">
        <v>5</v>
      </c>
      <c r="D29" s="200" t="s">
        <v>6</v>
      </c>
      <c r="E29" s="200" t="s">
        <v>7</v>
      </c>
      <c r="F29" s="200" t="s">
        <v>8</v>
      </c>
      <c r="G29" s="200" t="s">
        <v>9</v>
      </c>
      <c r="H29" s="200" t="s">
        <v>10</v>
      </c>
      <c r="I29" s="200" t="s">
        <v>11</v>
      </c>
      <c r="J29" s="200" t="s">
        <v>12</v>
      </c>
      <c r="K29" s="200" t="s">
        <v>13</v>
      </c>
      <c r="L29" s="200" t="s">
        <v>14</v>
      </c>
      <c r="M29" s="531" t="s">
        <v>15</v>
      </c>
      <c r="N29" s="532"/>
      <c r="O29" s="532"/>
      <c r="P29" s="532"/>
      <c r="Q29" s="533"/>
    </row>
    <row r="30" spans="1:17" ht="15">
      <c r="A30" s="201">
        <v>18500</v>
      </c>
      <c r="B30" s="201" t="s">
        <v>49</v>
      </c>
      <c r="C30" s="263" t="s">
        <v>29</v>
      </c>
      <c r="D30" s="263" t="s">
        <v>30</v>
      </c>
      <c r="E30" s="201">
        <v>9</v>
      </c>
      <c r="F30" s="201" t="s">
        <v>16</v>
      </c>
      <c r="G30" s="264">
        <v>0</v>
      </c>
      <c r="H30" s="201" t="s">
        <v>17</v>
      </c>
      <c r="I30" s="225">
        <v>81</v>
      </c>
      <c r="J30" s="225">
        <v>36</v>
      </c>
      <c r="K30" s="226">
        <v>0.09</v>
      </c>
      <c r="L30" s="227">
        <v>43111</v>
      </c>
      <c r="M30" s="571" t="s">
        <v>96</v>
      </c>
      <c r="N30" s="572"/>
      <c r="O30" s="572"/>
      <c r="P30" s="572"/>
      <c r="Q30" s="573"/>
    </row>
    <row r="31" spans="1:17" ht="15">
      <c r="A31" s="201">
        <v>18501</v>
      </c>
      <c r="B31" s="201" t="s">
        <v>32</v>
      </c>
      <c r="C31" s="263" t="s">
        <v>31</v>
      </c>
      <c r="D31" s="201" t="s">
        <v>18</v>
      </c>
      <c r="E31" s="201">
        <v>3</v>
      </c>
      <c r="F31" s="201" t="s">
        <v>16</v>
      </c>
      <c r="G31" s="265">
        <v>0</v>
      </c>
      <c r="H31" s="201" t="s">
        <v>22</v>
      </c>
      <c r="I31" s="225">
        <v>74</v>
      </c>
      <c r="J31" s="225">
        <v>29</v>
      </c>
      <c r="K31" s="226">
        <v>0.09</v>
      </c>
      <c r="L31" s="227">
        <v>43111</v>
      </c>
      <c r="M31" s="571" t="s">
        <v>97</v>
      </c>
      <c r="N31" s="572"/>
      <c r="O31" s="572"/>
      <c r="P31" s="572"/>
      <c r="Q31" s="573"/>
    </row>
    <row r="32" spans="1:17" ht="15">
      <c r="A32" s="201">
        <v>18412</v>
      </c>
      <c r="B32" s="201" t="s">
        <v>28</v>
      </c>
      <c r="C32" s="263" t="s">
        <v>29</v>
      </c>
      <c r="D32" s="263" t="s">
        <v>30</v>
      </c>
      <c r="E32" s="201">
        <v>9</v>
      </c>
      <c r="F32" s="201" t="s">
        <v>16</v>
      </c>
      <c r="G32" s="224">
        <v>0</v>
      </c>
      <c r="H32" s="201" t="s">
        <v>17</v>
      </c>
      <c r="I32" s="225">
        <v>324</v>
      </c>
      <c r="J32" s="225">
        <v>50</v>
      </c>
      <c r="K32" s="226">
        <v>0.04</v>
      </c>
      <c r="L32" s="227">
        <v>43118</v>
      </c>
      <c r="M32" s="571" t="s">
        <v>100</v>
      </c>
      <c r="N32" s="572"/>
      <c r="O32" s="572"/>
      <c r="P32" s="572"/>
      <c r="Q32" s="573"/>
    </row>
    <row r="33" spans="1:17" ht="15">
      <c r="A33" s="201">
        <v>18417</v>
      </c>
      <c r="B33" s="201" t="s">
        <v>57</v>
      </c>
      <c r="C33" s="266" t="s">
        <v>55</v>
      </c>
      <c r="D33" s="266" t="s">
        <v>56</v>
      </c>
      <c r="E33" s="201">
        <v>3</v>
      </c>
      <c r="F33" s="201" t="s">
        <v>16</v>
      </c>
      <c r="G33" s="224">
        <v>3000000</v>
      </c>
      <c r="H33" s="201" t="s">
        <v>17</v>
      </c>
      <c r="I33" s="225">
        <v>220</v>
      </c>
      <c r="J33" s="225">
        <v>18</v>
      </c>
      <c r="K33" s="226">
        <v>0.04</v>
      </c>
      <c r="L33" s="227">
        <v>43146</v>
      </c>
      <c r="M33" s="571"/>
      <c r="N33" s="572"/>
      <c r="O33" s="572"/>
      <c r="P33" s="572"/>
      <c r="Q33" s="573"/>
    </row>
    <row r="34" spans="1:17" ht="15">
      <c r="A34" s="201">
        <v>18000</v>
      </c>
      <c r="B34" s="201" t="s">
        <v>63</v>
      </c>
      <c r="C34" s="263" t="s">
        <v>64</v>
      </c>
      <c r="D34" s="263" t="s">
        <v>65</v>
      </c>
      <c r="E34" s="201">
        <v>3</v>
      </c>
      <c r="F34" s="201" t="s">
        <v>16</v>
      </c>
      <c r="G34" s="224">
        <v>1500000</v>
      </c>
      <c r="H34" s="201" t="s">
        <v>22</v>
      </c>
      <c r="I34" s="225">
        <v>105</v>
      </c>
      <c r="J34" s="225">
        <v>25</v>
      </c>
      <c r="K34" s="226">
        <v>0.09</v>
      </c>
      <c r="L34" s="227">
        <v>43192</v>
      </c>
      <c r="M34" s="571"/>
      <c r="N34" s="572"/>
      <c r="O34" s="572"/>
      <c r="P34" s="572"/>
      <c r="Q34" s="573"/>
    </row>
    <row r="35" spans="1:17" ht="15">
      <c r="A35" s="201">
        <v>18002</v>
      </c>
      <c r="B35" s="201" t="s">
        <v>66</v>
      </c>
      <c r="C35" s="263" t="s">
        <v>64</v>
      </c>
      <c r="D35" s="263" t="s">
        <v>65</v>
      </c>
      <c r="E35" s="201">
        <v>3</v>
      </c>
      <c r="F35" s="201" t="s">
        <v>16</v>
      </c>
      <c r="G35" s="224">
        <v>2000000</v>
      </c>
      <c r="H35" s="201" t="s">
        <v>22</v>
      </c>
      <c r="I35" s="225">
        <v>116</v>
      </c>
      <c r="J35" s="225">
        <v>34</v>
      </c>
      <c r="K35" s="226">
        <v>0.09</v>
      </c>
      <c r="L35" s="227">
        <v>43192</v>
      </c>
      <c r="M35" s="571"/>
      <c r="N35" s="595"/>
      <c r="O35" s="595"/>
      <c r="P35" s="595"/>
      <c r="Q35" s="596"/>
    </row>
    <row r="36" spans="1:17" ht="15">
      <c r="A36" s="201">
        <v>18036</v>
      </c>
      <c r="B36" s="201" t="s">
        <v>67</v>
      </c>
      <c r="C36" s="201" t="s">
        <v>68</v>
      </c>
      <c r="D36" s="201" t="s">
        <v>69</v>
      </c>
      <c r="E36" s="201">
        <v>2</v>
      </c>
      <c r="F36" s="201" t="s">
        <v>16</v>
      </c>
      <c r="G36" s="224">
        <v>660000</v>
      </c>
      <c r="H36" s="201" t="s">
        <v>17</v>
      </c>
      <c r="I36" s="225">
        <v>40</v>
      </c>
      <c r="J36" s="225">
        <v>11</v>
      </c>
      <c r="K36" s="226">
        <v>0.09</v>
      </c>
      <c r="L36" s="227">
        <v>43192</v>
      </c>
      <c r="M36" s="571"/>
      <c r="N36" s="595"/>
      <c r="O36" s="595"/>
      <c r="P36" s="595"/>
      <c r="Q36" s="596"/>
    </row>
    <row r="37" spans="1:17" ht="15">
      <c r="A37" s="201">
        <v>18040</v>
      </c>
      <c r="B37" s="201" t="s">
        <v>70</v>
      </c>
      <c r="C37" s="201" t="s">
        <v>71</v>
      </c>
      <c r="D37" s="201" t="s">
        <v>72</v>
      </c>
      <c r="E37" s="201">
        <v>1</v>
      </c>
      <c r="F37" s="201" t="s">
        <v>16</v>
      </c>
      <c r="G37" s="224">
        <v>660000</v>
      </c>
      <c r="H37" s="201" t="s">
        <v>17</v>
      </c>
      <c r="I37" s="225">
        <v>48</v>
      </c>
      <c r="J37" s="225">
        <v>11</v>
      </c>
      <c r="K37" s="226">
        <v>0.09</v>
      </c>
      <c r="L37" s="227">
        <v>43192</v>
      </c>
      <c r="M37" s="571"/>
      <c r="N37" s="595"/>
      <c r="O37" s="595"/>
      <c r="P37" s="595"/>
      <c r="Q37" s="596"/>
    </row>
    <row r="38" spans="1:17" ht="15">
      <c r="A38" s="201">
        <v>18052</v>
      </c>
      <c r="B38" s="201" t="s">
        <v>73</v>
      </c>
      <c r="C38" s="263" t="s">
        <v>29</v>
      </c>
      <c r="D38" s="263" t="s">
        <v>30</v>
      </c>
      <c r="E38" s="201">
        <v>9</v>
      </c>
      <c r="F38" s="201" t="s">
        <v>16</v>
      </c>
      <c r="G38" s="224">
        <v>2025000</v>
      </c>
      <c r="H38" s="201" t="s">
        <v>22</v>
      </c>
      <c r="I38" s="225">
        <v>102</v>
      </c>
      <c r="J38" s="225">
        <v>35</v>
      </c>
      <c r="K38" s="226">
        <v>0.09</v>
      </c>
      <c r="L38" s="227">
        <v>43192</v>
      </c>
      <c r="M38" s="571"/>
      <c r="N38" s="572"/>
      <c r="O38" s="572"/>
      <c r="P38" s="572"/>
      <c r="Q38" s="573"/>
    </row>
    <row r="39" spans="1:17" ht="15">
      <c r="A39" s="201">
        <v>18053</v>
      </c>
      <c r="B39" s="201" t="s">
        <v>74</v>
      </c>
      <c r="C39" s="263" t="s">
        <v>29</v>
      </c>
      <c r="D39" s="263" t="s">
        <v>30</v>
      </c>
      <c r="E39" s="201">
        <v>9</v>
      </c>
      <c r="F39" s="201" t="s">
        <v>16</v>
      </c>
      <c r="G39" s="224">
        <v>1300000</v>
      </c>
      <c r="H39" s="201" t="s">
        <v>17</v>
      </c>
      <c r="I39" s="225">
        <v>88</v>
      </c>
      <c r="J39" s="225">
        <v>24</v>
      </c>
      <c r="K39" s="226">
        <v>0.09</v>
      </c>
      <c r="L39" s="227">
        <v>43192</v>
      </c>
      <c r="M39" s="571"/>
      <c r="N39" s="595"/>
      <c r="O39" s="595"/>
      <c r="P39" s="595"/>
      <c r="Q39" s="596"/>
    </row>
    <row r="40" spans="1:17" ht="15">
      <c r="A40" s="201">
        <v>18054</v>
      </c>
      <c r="B40" s="201" t="s">
        <v>77</v>
      </c>
      <c r="C40" s="263" t="s">
        <v>29</v>
      </c>
      <c r="D40" s="263" t="s">
        <v>30</v>
      </c>
      <c r="E40" s="201">
        <v>9</v>
      </c>
      <c r="F40" s="201" t="s">
        <v>16</v>
      </c>
      <c r="G40" s="224">
        <v>2350000</v>
      </c>
      <c r="H40" s="201" t="s">
        <v>17</v>
      </c>
      <c r="I40" s="225">
        <v>55</v>
      </c>
      <c r="J40" s="225">
        <v>41</v>
      </c>
      <c r="K40" s="226">
        <v>0.09</v>
      </c>
      <c r="L40" s="227">
        <v>43192</v>
      </c>
      <c r="M40" s="543" t="s">
        <v>94</v>
      </c>
      <c r="N40" s="544"/>
      <c r="O40" s="544"/>
      <c r="P40" s="544"/>
      <c r="Q40" s="545"/>
    </row>
    <row r="41" spans="1:17" ht="15">
      <c r="A41" s="201">
        <v>18369</v>
      </c>
      <c r="B41" s="201" t="s">
        <v>88</v>
      </c>
      <c r="C41" s="201" t="s">
        <v>84</v>
      </c>
      <c r="D41" s="201" t="s">
        <v>85</v>
      </c>
      <c r="E41" s="201">
        <v>9</v>
      </c>
      <c r="F41" s="201" t="s">
        <v>16</v>
      </c>
      <c r="G41" s="224">
        <v>1060000</v>
      </c>
      <c r="H41" s="201" t="s">
        <v>22</v>
      </c>
      <c r="I41" s="225">
        <v>35</v>
      </c>
      <c r="J41" s="225">
        <v>11</v>
      </c>
      <c r="K41" s="226">
        <v>0.09</v>
      </c>
      <c r="L41" s="227">
        <v>43192</v>
      </c>
      <c r="M41" s="579"/>
      <c r="N41" s="544"/>
      <c r="O41" s="544"/>
      <c r="P41" s="544"/>
      <c r="Q41" s="545"/>
    </row>
    <row r="42" spans="1:17" ht="15.75" thickBot="1">
      <c r="A42" s="201">
        <v>18421</v>
      </c>
      <c r="B42" s="201" t="s">
        <v>89</v>
      </c>
      <c r="C42" s="263" t="s">
        <v>79</v>
      </c>
      <c r="D42" s="201" t="s">
        <v>80</v>
      </c>
      <c r="E42" s="201">
        <v>7</v>
      </c>
      <c r="F42" s="201" t="s">
        <v>16</v>
      </c>
      <c r="G42" s="224">
        <v>3000000</v>
      </c>
      <c r="H42" s="201" t="s">
        <v>17</v>
      </c>
      <c r="I42" s="225">
        <v>146</v>
      </c>
      <c r="J42" s="225">
        <v>50</v>
      </c>
      <c r="K42" s="226">
        <v>0.04</v>
      </c>
      <c r="L42" s="227">
        <v>43194</v>
      </c>
      <c r="M42" s="613"/>
      <c r="N42" s="607"/>
      <c r="O42" s="607"/>
      <c r="P42" s="607"/>
      <c r="Q42" s="608"/>
    </row>
    <row r="43" spans="1:17" ht="15">
      <c r="A43" s="584" t="s">
        <v>33</v>
      </c>
      <c r="B43" s="585"/>
      <c r="C43" s="585"/>
      <c r="D43" s="585"/>
      <c r="E43" s="585"/>
      <c r="F43" s="585"/>
      <c r="G43" s="270">
        <f>SUM(G33,G36,G37,G41)</f>
        <v>5380000</v>
      </c>
      <c r="H43" s="271" t="s">
        <v>11</v>
      </c>
      <c r="I43" s="272">
        <f>SUM(I33,I36,I37,I41)</f>
        <v>343</v>
      </c>
      <c r="J43" s="272">
        <f>SUM(J33,J36,J37,J41)</f>
        <v>51</v>
      </c>
      <c r="K43" s="273"/>
      <c r="L43" s="274"/>
      <c r="M43" s="274"/>
      <c r="N43" s="274"/>
      <c r="O43" s="274"/>
      <c r="P43" s="274"/>
      <c r="Q43" s="275"/>
    </row>
    <row r="44" spans="1:17" ht="15">
      <c r="A44" s="586" t="s">
        <v>34</v>
      </c>
      <c r="B44" s="587"/>
      <c r="C44" s="587"/>
      <c r="D44" s="587"/>
      <c r="E44" s="587"/>
      <c r="F44" s="587"/>
      <c r="G44" s="224">
        <f>SUM(G30,G31,G32,G34,G35,G38,G39,G40,G42)</f>
        <v>12175000</v>
      </c>
      <c r="H44" s="276" t="s">
        <v>11</v>
      </c>
      <c r="I44" s="277">
        <f>SUM(I31,I32,I34,I35,I38,I39,I40,I42)</f>
        <v>1010</v>
      </c>
      <c r="J44" s="277">
        <f>SUM(J30,J31,J32,J34,J35,J38,J39,J40,J42)</f>
        <v>324</v>
      </c>
      <c r="K44" s="278"/>
      <c r="L44" s="279"/>
      <c r="M44" s="280"/>
      <c r="N44" s="280"/>
      <c r="O44" s="280"/>
      <c r="P44" s="280"/>
      <c r="Q44" s="281"/>
    </row>
    <row r="45" spans="1:17" ht="16.5" thickBot="1">
      <c r="A45" s="588" t="s">
        <v>35</v>
      </c>
      <c r="B45" s="589"/>
      <c r="C45" s="589"/>
      <c r="D45" s="589"/>
      <c r="E45" s="589"/>
      <c r="F45" s="589"/>
      <c r="G45" s="282">
        <f>SUM(G43:G44)</f>
        <v>17555000</v>
      </c>
      <c r="H45" s="283" t="s">
        <v>11</v>
      </c>
      <c r="I45" s="284">
        <f>SUM(I43:I44)</f>
        <v>1353</v>
      </c>
      <c r="J45" s="284">
        <f>SUM(J43:J44)</f>
        <v>375</v>
      </c>
      <c r="K45" s="285"/>
      <c r="L45" s="286"/>
      <c r="M45" s="286"/>
      <c r="N45" s="286"/>
      <c r="O45" s="286"/>
      <c r="P45" s="286"/>
      <c r="Q45" s="287"/>
    </row>
    <row r="46" spans="1:17" ht="15" customHeight="1">
      <c r="A46" s="584" t="s">
        <v>36</v>
      </c>
      <c r="B46" s="585"/>
      <c r="C46" s="585"/>
      <c r="D46" s="585"/>
      <c r="E46" s="585"/>
      <c r="F46" s="585"/>
      <c r="G46" s="288">
        <v>0</v>
      </c>
      <c r="H46" s="271" t="s">
        <v>11</v>
      </c>
      <c r="I46" s="289"/>
      <c r="J46" s="289"/>
      <c r="K46" s="290"/>
      <c r="L46" s="244"/>
      <c r="M46" s="244"/>
      <c r="N46" s="244"/>
      <c r="O46" s="244"/>
      <c r="P46" s="244"/>
      <c r="Q46" s="245"/>
    </row>
    <row r="47" spans="1:17" ht="15" customHeight="1">
      <c r="A47" s="586" t="s">
        <v>37</v>
      </c>
      <c r="B47" s="587"/>
      <c r="C47" s="587"/>
      <c r="D47" s="587"/>
      <c r="E47" s="587"/>
      <c r="F47" s="587"/>
      <c r="G47" s="291">
        <v>0</v>
      </c>
      <c r="H47" s="276" t="s">
        <v>11</v>
      </c>
      <c r="I47" s="292"/>
      <c r="J47" s="292"/>
      <c r="K47" s="293"/>
      <c r="L47" s="280"/>
      <c r="M47" s="294"/>
      <c r="N47" s="294"/>
      <c r="O47" s="294"/>
      <c r="P47" s="294"/>
      <c r="Q47" s="295"/>
    </row>
    <row r="48" spans="1:17" ht="15" customHeight="1" thickBot="1">
      <c r="A48" s="591" t="s">
        <v>38</v>
      </c>
      <c r="B48" s="592"/>
      <c r="C48" s="592"/>
      <c r="D48" s="592"/>
      <c r="E48" s="592"/>
      <c r="F48" s="592"/>
      <c r="G48" s="296">
        <f>G32</f>
        <v>0</v>
      </c>
      <c r="H48" s="297" t="s">
        <v>11</v>
      </c>
      <c r="I48" s="298">
        <v>324</v>
      </c>
      <c r="J48" s="299">
        <v>50</v>
      </c>
      <c r="K48" s="300"/>
      <c r="L48" s="301"/>
      <c r="M48" s="301"/>
      <c r="N48" s="301"/>
      <c r="O48" s="301"/>
      <c r="P48" s="301"/>
      <c r="Q48" s="302"/>
    </row>
    <row r="49" spans="1:17" ht="15">
      <c r="A49" s="551" t="s">
        <v>39</v>
      </c>
      <c r="B49" s="552"/>
      <c r="C49" s="552"/>
      <c r="D49" s="552"/>
      <c r="E49" s="552"/>
      <c r="F49" s="552"/>
      <c r="G49" s="303">
        <f>Q24-G46</f>
        <v>9318946</v>
      </c>
      <c r="H49" s="304"/>
      <c r="I49" s="244"/>
      <c r="J49" s="244"/>
      <c r="K49" s="305"/>
      <c r="L49" s="305"/>
      <c r="M49" s="305"/>
      <c r="N49" s="305"/>
      <c r="O49" s="305"/>
      <c r="P49" s="305"/>
      <c r="Q49" s="306"/>
    </row>
    <row r="50" spans="1:17" ht="15">
      <c r="A50" s="593" t="s">
        <v>40</v>
      </c>
      <c r="B50" s="594"/>
      <c r="C50" s="594"/>
      <c r="D50" s="594"/>
      <c r="E50" s="594"/>
      <c r="F50" s="594"/>
      <c r="G50" s="307">
        <f>Q26-G47</f>
        <v>9446231</v>
      </c>
      <c r="H50" s="308"/>
      <c r="I50" s="280"/>
      <c r="J50" s="280"/>
      <c r="K50" s="280"/>
      <c r="L50" s="280"/>
      <c r="M50" s="280"/>
      <c r="N50" s="280"/>
      <c r="O50" s="280"/>
      <c r="P50" s="280"/>
      <c r="Q50" s="281"/>
    </row>
    <row r="51" spans="1:17" ht="15">
      <c r="A51" s="593" t="s">
        <v>41</v>
      </c>
      <c r="B51" s="594"/>
      <c r="C51" s="594"/>
      <c r="D51" s="594"/>
      <c r="E51" s="594"/>
      <c r="F51" s="594"/>
      <c r="G51" s="307">
        <f>Q25-G48</f>
        <v>5000000</v>
      </c>
      <c r="H51" s="308"/>
      <c r="I51" s="280"/>
      <c r="J51" s="280"/>
      <c r="K51" s="280"/>
      <c r="L51" s="280"/>
      <c r="M51" s="309"/>
      <c r="N51" s="309"/>
      <c r="O51" s="309"/>
      <c r="P51" s="309"/>
      <c r="Q51" s="309"/>
    </row>
    <row r="52" spans="6:13" ht="15" customHeight="1">
      <c r="F52" s="250"/>
      <c r="G52" s="310"/>
      <c r="M52" s="311"/>
    </row>
    <row r="53" spans="1:13" ht="15" customHeight="1">
      <c r="A53" s="590" t="s">
        <v>42</v>
      </c>
      <c r="B53" s="590"/>
      <c r="C53" s="590"/>
      <c r="D53" s="590"/>
      <c r="E53" s="590"/>
      <c r="F53" s="590"/>
      <c r="G53" s="590"/>
      <c r="H53" s="590"/>
      <c r="I53" s="590"/>
      <c r="J53" s="590"/>
      <c r="K53" s="590"/>
      <c r="L53" s="590"/>
      <c r="M53" s="590"/>
    </row>
    <row r="54" spans="1:13" ht="15" customHeight="1">
      <c r="A54" s="590" t="s">
        <v>43</v>
      </c>
      <c r="B54" s="590"/>
      <c r="C54" s="590"/>
      <c r="D54" s="590"/>
      <c r="E54" s="590"/>
      <c r="F54" s="590"/>
      <c r="G54" s="590"/>
      <c r="H54" s="590"/>
      <c r="I54" s="590"/>
      <c r="J54" s="590"/>
      <c r="K54" s="590"/>
      <c r="L54" s="590"/>
      <c r="M54" s="590"/>
    </row>
    <row r="55" spans="1:13" ht="15">
      <c r="A55" s="590" t="s">
        <v>44</v>
      </c>
      <c r="B55" s="590"/>
      <c r="C55" s="590"/>
      <c r="D55" s="590"/>
      <c r="E55" s="590"/>
      <c r="F55" s="590"/>
      <c r="G55" s="590"/>
      <c r="H55" s="590"/>
      <c r="I55" s="590"/>
      <c r="J55" s="590"/>
      <c r="K55" s="590"/>
      <c r="L55" s="590"/>
      <c r="M55" s="590"/>
    </row>
  </sheetData>
  <sheetProtection/>
  <mergeCells count="64">
    <mergeCell ref="A55:M55"/>
    <mergeCell ref="A48:F48"/>
    <mergeCell ref="A49:F49"/>
    <mergeCell ref="A50:F50"/>
    <mergeCell ref="A51:F51"/>
    <mergeCell ref="A53:M53"/>
    <mergeCell ref="A54:M54"/>
    <mergeCell ref="M42:Q42"/>
    <mergeCell ref="A43:F43"/>
    <mergeCell ref="A44:F44"/>
    <mergeCell ref="A45:F45"/>
    <mergeCell ref="A46:F46"/>
    <mergeCell ref="A47:F47"/>
    <mergeCell ref="M36:Q36"/>
    <mergeCell ref="M37:Q37"/>
    <mergeCell ref="M38:Q38"/>
    <mergeCell ref="M39:Q39"/>
    <mergeCell ref="M40:Q40"/>
    <mergeCell ref="M41:Q41"/>
    <mergeCell ref="M30:Q30"/>
    <mergeCell ref="M31:Q31"/>
    <mergeCell ref="M32:Q32"/>
    <mergeCell ref="M33:Q33"/>
    <mergeCell ref="M34:Q34"/>
    <mergeCell ref="M35:Q35"/>
    <mergeCell ref="M24:P24"/>
    <mergeCell ref="M25:P25"/>
    <mergeCell ref="M26:P26"/>
    <mergeCell ref="M27:P27"/>
    <mergeCell ref="M28:P28"/>
    <mergeCell ref="M29:Q29"/>
    <mergeCell ref="M17:Q17"/>
    <mergeCell ref="M19:Q19"/>
    <mergeCell ref="A20:F20"/>
    <mergeCell ref="A21:F21"/>
    <mergeCell ref="A22:F22"/>
    <mergeCell ref="H22:Q22"/>
    <mergeCell ref="A15:F15"/>
    <mergeCell ref="H15:Q15"/>
    <mergeCell ref="A16:B16"/>
    <mergeCell ref="H16:J16"/>
    <mergeCell ref="K16:L16"/>
    <mergeCell ref="M16:O16"/>
    <mergeCell ref="P16:Q16"/>
    <mergeCell ref="M10:Q10"/>
    <mergeCell ref="M11:Q11"/>
    <mergeCell ref="M12:Q12"/>
    <mergeCell ref="A13:F13"/>
    <mergeCell ref="K13:Q13"/>
    <mergeCell ref="A14:F14"/>
    <mergeCell ref="K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5" bottom="0.5" header="0.3" footer="0.3"/>
  <pageSetup fitToHeight="1" fitToWidth="1" horizontalDpi="600" verticalDpi="600" orientation="landscape" scale="49" r:id="rId2"/>
  <drawing r:id="rId1"/>
</worksheet>
</file>

<file path=xl/worksheets/sheet14.xml><?xml version="1.0" encoding="utf-8"?>
<worksheet xmlns="http://schemas.openxmlformats.org/spreadsheetml/2006/main" xmlns:r="http://schemas.openxmlformats.org/officeDocument/2006/relationships">
  <dimension ref="A1:Q55"/>
  <sheetViews>
    <sheetView showGridLines="0" zoomScalePageLayoutView="0" workbookViewId="0" topLeftCell="A7">
      <selection activeCell="B23" sqref="B23"/>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669"/>
      <c r="B1" s="669"/>
      <c r="C1" s="669"/>
      <c r="D1" s="669"/>
      <c r="E1" s="669"/>
      <c r="F1" s="669"/>
      <c r="G1" s="669"/>
      <c r="H1" s="669"/>
      <c r="I1" s="669"/>
      <c r="J1" s="669"/>
      <c r="K1" s="669"/>
      <c r="L1" s="669"/>
      <c r="M1" s="669"/>
      <c r="N1" s="669"/>
      <c r="O1" s="669"/>
      <c r="P1" s="669"/>
      <c r="Q1" s="669"/>
    </row>
    <row r="2" spans="1:17" ht="18" customHeight="1">
      <c r="A2" s="670" t="s">
        <v>101</v>
      </c>
      <c r="B2" s="670"/>
      <c r="C2" s="670"/>
      <c r="D2" s="670"/>
      <c r="E2" s="670"/>
      <c r="F2" s="670"/>
      <c r="G2" s="670"/>
      <c r="H2" s="670"/>
      <c r="I2" s="670"/>
      <c r="J2" s="670"/>
      <c r="K2" s="670"/>
      <c r="L2" s="670"/>
      <c r="M2" s="669"/>
      <c r="N2" s="669"/>
      <c r="O2" s="669"/>
      <c r="P2" s="669"/>
      <c r="Q2" s="669"/>
    </row>
    <row r="3" spans="1:17" ht="12.75" customHeight="1">
      <c r="A3" s="671" t="s">
        <v>91</v>
      </c>
      <c r="B3" s="671"/>
      <c r="C3" s="671"/>
      <c r="D3" s="671"/>
      <c r="E3" s="671"/>
      <c r="F3" s="671"/>
      <c r="G3" s="671"/>
      <c r="H3" s="671"/>
      <c r="I3" s="671"/>
      <c r="J3" s="671"/>
      <c r="K3" s="671"/>
      <c r="L3" s="671"/>
      <c r="M3" s="669"/>
      <c r="N3" s="669"/>
      <c r="O3" s="669"/>
      <c r="P3" s="669"/>
      <c r="Q3" s="669"/>
    </row>
    <row r="4" spans="1:17" ht="60" customHeight="1">
      <c r="A4" s="672" t="s">
        <v>0</v>
      </c>
      <c r="B4" s="672"/>
      <c r="C4" s="672"/>
      <c r="D4" s="672"/>
      <c r="E4" s="672"/>
      <c r="F4" s="672"/>
      <c r="G4" s="672"/>
      <c r="H4" s="672"/>
      <c r="I4" s="672"/>
      <c r="J4" s="672"/>
      <c r="K4" s="672"/>
      <c r="L4" s="672"/>
      <c r="M4" s="669"/>
      <c r="N4" s="669"/>
      <c r="O4" s="669"/>
      <c r="P4" s="669"/>
      <c r="Q4" s="669"/>
    </row>
    <row r="5" spans="1:17" ht="14.25" customHeight="1">
      <c r="A5" s="673" t="s">
        <v>92</v>
      </c>
      <c r="B5" s="674"/>
      <c r="C5" s="674"/>
      <c r="D5" s="674"/>
      <c r="E5" s="675"/>
      <c r="F5" s="675"/>
      <c r="G5" s="675"/>
      <c r="H5" s="675"/>
      <c r="I5" s="675"/>
      <c r="J5" s="675"/>
      <c r="K5" s="675"/>
      <c r="L5" s="675"/>
      <c r="M5" s="675"/>
      <c r="N5" s="675"/>
      <c r="O5" s="675"/>
      <c r="P5" s="675"/>
      <c r="Q5" s="675"/>
    </row>
    <row r="6" spans="1:17" ht="14.25" customHeight="1">
      <c r="A6" s="2"/>
      <c r="B6" s="3"/>
      <c r="C6" s="3"/>
      <c r="D6" s="3"/>
      <c r="E6" s="171"/>
      <c r="F6" s="171"/>
      <c r="G6" s="171"/>
      <c r="H6" s="171"/>
      <c r="I6" s="171"/>
      <c r="J6" s="171"/>
      <c r="K6" s="171"/>
      <c r="L6" s="171"/>
      <c r="M6" s="666"/>
      <c r="N6" s="666"/>
      <c r="O6" s="666"/>
      <c r="P6" s="666"/>
      <c r="Q6" s="4"/>
    </row>
    <row r="7" spans="1:17" ht="14.25" customHeight="1">
      <c r="A7" s="2"/>
      <c r="B7" s="3"/>
      <c r="C7" s="3"/>
      <c r="D7" s="3"/>
      <c r="E7" s="171"/>
      <c r="F7" s="171"/>
      <c r="G7" s="171"/>
      <c r="H7" s="171"/>
      <c r="I7" s="171"/>
      <c r="J7" s="171"/>
      <c r="K7" s="171"/>
      <c r="L7" s="171"/>
      <c r="M7" s="666" t="s">
        <v>75</v>
      </c>
      <c r="N7" s="666"/>
      <c r="O7" s="666"/>
      <c r="P7" s="666"/>
      <c r="Q7" s="4">
        <v>3300000</v>
      </c>
    </row>
    <row r="8" spans="1:17" ht="14.25" customHeight="1">
      <c r="A8" s="2"/>
      <c r="B8" s="3"/>
      <c r="C8" s="3"/>
      <c r="D8" s="3"/>
      <c r="E8" s="171"/>
      <c r="F8" s="171"/>
      <c r="G8" s="171"/>
      <c r="H8" s="171"/>
      <c r="I8" s="171"/>
      <c r="J8" s="171"/>
      <c r="K8" s="171"/>
      <c r="L8" s="171"/>
      <c r="M8" s="637" t="s">
        <v>76</v>
      </c>
      <c r="N8" s="637"/>
      <c r="O8" s="637"/>
      <c r="P8" s="637"/>
      <c r="Q8" s="101">
        <v>7972864</v>
      </c>
    </row>
    <row r="9" spans="1:17" ht="15.75">
      <c r="A9" s="667" t="s">
        <v>90</v>
      </c>
      <c r="B9" s="667"/>
      <c r="C9" s="668"/>
      <c r="D9" s="5"/>
      <c r="E9" s="5"/>
      <c r="F9" s="5"/>
      <c r="G9" s="6"/>
      <c r="H9" s="654"/>
      <c r="I9" s="641"/>
      <c r="J9" s="641"/>
      <c r="K9" s="655"/>
      <c r="L9" s="656"/>
      <c r="M9" s="657" t="s">
        <v>2</v>
      </c>
      <c r="N9" s="657"/>
      <c r="O9" s="657"/>
      <c r="P9" s="658">
        <v>11272864</v>
      </c>
      <c r="Q9" s="659"/>
    </row>
    <row r="10" spans="1:17" ht="64.5" customHeight="1">
      <c r="A10" s="7" t="s">
        <v>3</v>
      </c>
      <c r="B10" s="7" t="s">
        <v>4</v>
      </c>
      <c r="C10" s="7" t="s">
        <v>5</v>
      </c>
      <c r="D10" s="7" t="s">
        <v>6</v>
      </c>
      <c r="E10" s="7" t="s">
        <v>7</v>
      </c>
      <c r="F10" s="7" t="s">
        <v>8</v>
      </c>
      <c r="G10" s="7" t="s">
        <v>9</v>
      </c>
      <c r="H10" s="7" t="s">
        <v>10</v>
      </c>
      <c r="I10" s="7" t="s">
        <v>11</v>
      </c>
      <c r="J10" s="7" t="s">
        <v>12</v>
      </c>
      <c r="K10" s="7" t="s">
        <v>13</v>
      </c>
      <c r="L10" s="7" t="s">
        <v>14</v>
      </c>
      <c r="M10" s="642" t="s">
        <v>15</v>
      </c>
      <c r="N10" s="603"/>
      <c r="O10" s="603"/>
      <c r="P10" s="603"/>
      <c r="Q10" s="604"/>
    </row>
    <row r="11" spans="1:17" ht="15">
      <c r="A11" s="8">
        <v>18502</v>
      </c>
      <c r="B11" s="8" t="s">
        <v>58</v>
      </c>
      <c r="C11" s="8" t="s">
        <v>59</v>
      </c>
      <c r="D11" s="8" t="s">
        <v>60</v>
      </c>
      <c r="E11" s="8">
        <v>8</v>
      </c>
      <c r="F11" s="8" t="s">
        <v>16</v>
      </c>
      <c r="G11" s="10">
        <v>1000000</v>
      </c>
      <c r="H11" s="9" t="s">
        <v>61</v>
      </c>
      <c r="I11" s="11">
        <v>29</v>
      </c>
      <c r="J11" s="173">
        <v>13</v>
      </c>
      <c r="K11" s="13"/>
      <c r="L11" s="14">
        <v>43160</v>
      </c>
      <c r="M11" s="660"/>
      <c r="N11" s="661"/>
      <c r="O11" s="661"/>
      <c r="P11" s="661"/>
      <c r="Q11" s="661"/>
    </row>
    <row r="12" spans="1:17" ht="15.75" thickBot="1">
      <c r="A12" s="8">
        <v>18099</v>
      </c>
      <c r="B12" s="8" t="s">
        <v>78</v>
      </c>
      <c r="C12" s="8" t="s">
        <v>79</v>
      </c>
      <c r="D12" s="8" t="s">
        <v>80</v>
      </c>
      <c r="E12" s="8">
        <v>7</v>
      </c>
      <c r="F12" s="91" t="s">
        <v>16</v>
      </c>
      <c r="G12" s="93">
        <v>1000000</v>
      </c>
      <c r="H12" s="92" t="s">
        <v>61</v>
      </c>
      <c r="I12" s="94">
        <v>132</v>
      </c>
      <c r="J12" s="95">
        <v>10</v>
      </c>
      <c r="K12" s="96">
        <v>0.09</v>
      </c>
      <c r="L12" s="97">
        <v>43192</v>
      </c>
      <c r="M12" s="662"/>
      <c r="N12" s="541"/>
      <c r="O12" s="541"/>
      <c r="P12" s="541"/>
      <c r="Q12" s="542"/>
    </row>
    <row r="13" spans="1:17" ht="15" customHeight="1" thickBot="1">
      <c r="A13" s="648" t="s">
        <v>19</v>
      </c>
      <c r="B13" s="649"/>
      <c r="C13" s="649"/>
      <c r="D13" s="649"/>
      <c r="E13" s="649"/>
      <c r="F13" s="649"/>
      <c r="G13" s="15">
        <f>SUM(G11:G12)</f>
        <v>2000000</v>
      </c>
      <c r="H13" s="16" t="s">
        <v>11</v>
      </c>
      <c r="I13" s="17">
        <f>SUM(I11:I12)</f>
        <v>161</v>
      </c>
      <c r="J13" s="18">
        <f>SUM(J11:J12)</f>
        <v>23</v>
      </c>
      <c r="K13" s="663"/>
      <c r="L13" s="664"/>
      <c r="M13" s="664"/>
      <c r="N13" s="664"/>
      <c r="O13" s="664"/>
      <c r="P13" s="664"/>
      <c r="Q13" s="665"/>
    </row>
    <row r="14" spans="1:17" ht="15" customHeight="1" thickBot="1">
      <c r="A14" s="648" t="s">
        <v>47</v>
      </c>
      <c r="B14" s="649"/>
      <c r="C14" s="649"/>
      <c r="D14" s="649"/>
      <c r="E14" s="649"/>
      <c r="F14" s="649"/>
      <c r="G14" s="15">
        <v>0</v>
      </c>
      <c r="H14" s="16" t="s">
        <v>11</v>
      </c>
      <c r="I14" s="17"/>
      <c r="J14" s="17"/>
      <c r="K14" s="663"/>
      <c r="L14" s="664"/>
      <c r="M14" s="664"/>
      <c r="N14" s="664"/>
      <c r="O14" s="664"/>
      <c r="P14" s="664"/>
      <c r="Q14" s="665"/>
    </row>
    <row r="15" spans="1:17" ht="15">
      <c r="A15" s="617" t="s">
        <v>46</v>
      </c>
      <c r="B15" s="618"/>
      <c r="C15" s="618"/>
      <c r="D15" s="618"/>
      <c r="E15" s="618"/>
      <c r="F15" s="618"/>
      <c r="G15" s="19">
        <f>P9</f>
        <v>11272864</v>
      </c>
      <c r="H15" s="650"/>
      <c r="I15" s="651"/>
      <c r="J15" s="651"/>
      <c r="K15" s="651"/>
      <c r="L15" s="651"/>
      <c r="M15" s="651"/>
      <c r="N15" s="651"/>
      <c r="O15" s="651"/>
      <c r="P15" s="651"/>
      <c r="Q15" s="652"/>
    </row>
    <row r="16" spans="1:17" ht="64.5" customHeight="1">
      <c r="A16" s="653" t="s">
        <v>20</v>
      </c>
      <c r="B16" s="653"/>
      <c r="C16" s="20"/>
      <c r="D16" s="20"/>
      <c r="E16" s="21"/>
      <c r="F16" s="20"/>
      <c r="G16" s="22"/>
      <c r="H16" s="654"/>
      <c r="I16" s="641"/>
      <c r="J16" s="641"/>
      <c r="K16" s="655"/>
      <c r="L16" s="656"/>
      <c r="M16" s="657" t="s">
        <v>2</v>
      </c>
      <c r="N16" s="657"/>
      <c r="O16" s="657"/>
      <c r="P16" s="658">
        <v>2967122</v>
      </c>
      <c r="Q16" s="659"/>
    </row>
    <row r="17" spans="1:17" ht="39">
      <c r="A17" s="7" t="s">
        <v>21</v>
      </c>
      <c r="B17" s="7" t="s">
        <v>4</v>
      </c>
      <c r="C17" s="7" t="s">
        <v>5</v>
      </c>
      <c r="D17" s="7" t="s">
        <v>6</v>
      </c>
      <c r="E17" s="7" t="s">
        <v>7</v>
      </c>
      <c r="F17" s="7" t="s">
        <v>8</v>
      </c>
      <c r="G17" s="7" t="s">
        <v>9</v>
      </c>
      <c r="H17" s="7" t="s">
        <v>10</v>
      </c>
      <c r="I17" s="7" t="s">
        <v>11</v>
      </c>
      <c r="J17" s="7" t="s">
        <v>12</v>
      </c>
      <c r="K17" s="7" t="s">
        <v>13</v>
      </c>
      <c r="L17" s="7" t="s">
        <v>14</v>
      </c>
      <c r="M17" s="642" t="s">
        <v>15</v>
      </c>
      <c r="N17" s="603"/>
      <c r="O17" s="603"/>
      <c r="P17" s="603"/>
      <c r="Q17" s="604"/>
    </row>
    <row r="18" spans="1:17" ht="15">
      <c r="A18" s="8">
        <v>18322</v>
      </c>
      <c r="B18" s="8" t="s">
        <v>81</v>
      </c>
      <c r="C18" s="8" t="s">
        <v>82</v>
      </c>
      <c r="D18" s="8" t="s">
        <v>83</v>
      </c>
      <c r="E18" s="8">
        <v>11</v>
      </c>
      <c r="F18" s="8" t="s">
        <v>16</v>
      </c>
      <c r="G18" s="28">
        <v>1600000</v>
      </c>
      <c r="H18" s="8" t="s">
        <v>17</v>
      </c>
      <c r="I18" s="29">
        <v>50</v>
      </c>
      <c r="J18" s="29">
        <v>14</v>
      </c>
      <c r="K18" s="30">
        <v>0.09</v>
      </c>
      <c r="L18" s="47">
        <v>43192</v>
      </c>
      <c r="M18" s="180"/>
      <c r="N18" s="181"/>
      <c r="O18" s="181"/>
      <c r="P18" s="181"/>
      <c r="Q18" s="182"/>
    </row>
    <row r="19" spans="1:17" ht="15" customHeight="1" thickBot="1">
      <c r="A19" s="8">
        <v>18391</v>
      </c>
      <c r="B19" s="23" t="s">
        <v>86</v>
      </c>
      <c r="C19" s="23" t="s">
        <v>87</v>
      </c>
      <c r="D19" s="23" t="s">
        <v>80</v>
      </c>
      <c r="E19" s="23">
        <v>7</v>
      </c>
      <c r="F19" s="23" t="s">
        <v>16</v>
      </c>
      <c r="G19" s="24">
        <v>2000000</v>
      </c>
      <c r="H19" s="23" t="s">
        <v>22</v>
      </c>
      <c r="I19" s="25">
        <v>146</v>
      </c>
      <c r="J19" s="25">
        <v>30</v>
      </c>
      <c r="K19" s="26">
        <v>0.09</v>
      </c>
      <c r="L19" s="27">
        <v>43192</v>
      </c>
      <c r="M19" s="643"/>
      <c r="N19" s="644"/>
      <c r="O19" s="644"/>
      <c r="P19" s="644"/>
      <c r="Q19" s="645"/>
    </row>
    <row r="20" spans="1:17" ht="15.75" thickBot="1">
      <c r="A20" s="646" t="s">
        <v>23</v>
      </c>
      <c r="B20" s="647"/>
      <c r="C20" s="647"/>
      <c r="D20" s="647"/>
      <c r="E20" s="647"/>
      <c r="F20" s="647"/>
      <c r="G20" s="31">
        <f>SUM(G18:G19)</f>
        <v>3600000</v>
      </c>
      <c r="H20" s="32" t="s">
        <v>11</v>
      </c>
      <c r="I20" s="33">
        <f>SUM(I18:I19)</f>
        <v>196</v>
      </c>
      <c r="J20" s="33">
        <f>SUM(J18:J19)</f>
        <v>44</v>
      </c>
      <c r="K20" s="184"/>
      <c r="L20" s="185"/>
      <c r="M20" s="175"/>
      <c r="N20" s="175"/>
      <c r="O20" s="175"/>
      <c r="P20" s="175"/>
      <c r="Q20" s="176"/>
    </row>
    <row r="21" spans="1:17" ht="15.75" thickBot="1">
      <c r="A21" s="648" t="s">
        <v>24</v>
      </c>
      <c r="B21" s="649"/>
      <c r="C21" s="649"/>
      <c r="D21" s="649"/>
      <c r="E21" s="649"/>
      <c r="F21" s="649"/>
      <c r="G21" s="15">
        <v>0</v>
      </c>
      <c r="H21" s="16" t="s">
        <v>11</v>
      </c>
      <c r="I21" s="17"/>
      <c r="J21" s="17"/>
      <c r="K21" s="174"/>
      <c r="L21" s="175"/>
      <c r="M21" s="178"/>
      <c r="N21" s="178"/>
      <c r="O21" s="178"/>
      <c r="P21" s="178"/>
      <c r="Q21" s="179"/>
    </row>
    <row r="22" spans="1:17" ht="15" customHeight="1">
      <c r="A22" s="617" t="s">
        <v>25</v>
      </c>
      <c r="B22" s="618"/>
      <c r="C22" s="618"/>
      <c r="D22" s="618"/>
      <c r="E22" s="618"/>
      <c r="F22" s="618"/>
      <c r="G22" s="19">
        <f>SUM(P16-G21)</f>
        <v>2967122</v>
      </c>
      <c r="H22" s="650"/>
      <c r="I22" s="651"/>
      <c r="J22" s="651"/>
      <c r="K22" s="651"/>
      <c r="L22" s="651"/>
      <c r="M22" s="651"/>
      <c r="N22" s="651"/>
      <c r="O22" s="651"/>
      <c r="P22" s="651"/>
      <c r="Q22" s="652"/>
    </row>
    <row r="23" spans="1:17" ht="15" customHeight="1">
      <c r="A23" s="102"/>
      <c r="B23" s="103"/>
      <c r="C23" s="103"/>
      <c r="D23" s="103"/>
      <c r="E23" s="103"/>
      <c r="F23" s="103"/>
      <c r="G23" s="104"/>
      <c r="H23" s="105"/>
      <c r="I23" s="106"/>
      <c r="J23" s="106"/>
      <c r="K23" s="106"/>
      <c r="L23" s="106"/>
      <c r="M23" s="172"/>
      <c r="N23" s="172"/>
      <c r="O23" s="172"/>
      <c r="P23" s="172"/>
      <c r="Q23" s="41"/>
    </row>
    <row r="24" spans="1:17" ht="15">
      <c r="A24" s="34"/>
      <c r="B24" s="35"/>
      <c r="C24" s="35"/>
      <c r="D24" s="35"/>
      <c r="E24" s="35"/>
      <c r="F24" s="35"/>
      <c r="G24" s="36"/>
      <c r="H24" s="37"/>
      <c r="I24" s="37"/>
      <c r="J24" s="37"/>
      <c r="K24" s="38"/>
      <c r="L24" s="39"/>
      <c r="M24" s="637" t="s">
        <v>52</v>
      </c>
      <c r="N24" s="637"/>
      <c r="O24" s="637"/>
      <c r="P24" s="637"/>
      <c r="Q24" s="101">
        <v>9318946</v>
      </c>
    </row>
    <row r="25" spans="1:17" ht="15">
      <c r="A25" s="34"/>
      <c r="B25" s="35"/>
      <c r="C25" s="35"/>
      <c r="D25" s="35"/>
      <c r="E25" s="35"/>
      <c r="F25" s="35"/>
      <c r="G25" s="36"/>
      <c r="H25" s="37"/>
      <c r="I25" s="37"/>
      <c r="J25" s="37"/>
      <c r="K25" s="38"/>
      <c r="L25" s="39"/>
      <c r="M25" s="638" t="s">
        <v>26</v>
      </c>
      <c r="N25" s="638"/>
      <c r="O25" s="638"/>
      <c r="P25" s="638"/>
      <c r="Q25" s="42">
        <v>5000000</v>
      </c>
    </row>
    <row r="26" spans="1:17" ht="15">
      <c r="A26" s="34"/>
      <c r="B26" s="35"/>
      <c r="C26" s="35"/>
      <c r="D26" s="35"/>
      <c r="E26" s="35"/>
      <c r="F26" s="35"/>
      <c r="G26" s="36"/>
      <c r="H26" s="37"/>
      <c r="I26" s="37"/>
      <c r="J26" s="37"/>
      <c r="K26" s="38"/>
      <c r="L26" s="39"/>
      <c r="M26" s="639" t="s">
        <v>27</v>
      </c>
      <c r="N26" s="639"/>
      <c r="O26" s="639"/>
      <c r="P26" s="639"/>
      <c r="Q26" s="43">
        <v>9446231</v>
      </c>
    </row>
    <row r="27" spans="1:17" ht="15.75" customHeight="1" thickBot="1">
      <c r="A27" s="34"/>
      <c r="B27" s="35"/>
      <c r="C27" s="35"/>
      <c r="D27" s="35"/>
      <c r="E27" s="35"/>
      <c r="F27" s="35"/>
      <c r="G27" s="36"/>
      <c r="H27" s="37"/>
      <c r="I27" s="37"/>
      <c r="J27" s="37"/>
      <c r="K27" s="38"/>
      <c r="L27" s="39"/>
      <c r="M27" s="640" t="s">
        <v>93</v>
      </c>
      <c r="N27" s="640"/>
      <c r="O27" s="640"/>
      <c r="P27" s="640"/>
      <c r="Q27" s="147">
        <f>SUM(Q25:Q26)</f>
        <v>14446231</v>
      </c>
    </row>
    <row r="28" spans="1:17" ht="20.25" customHeight="1">
      <c r="A28" s="148" t="s">
        <v>17</v>
      </c>
      <c r="B28" s="35"/>
      <c r="C28" s="35"/>
      <c r="D28" s="35"/>
      <c r="E28" s="35"/>
      <c r="F28" s="35"/>
      <c r="G28" s="36"/>
      <c r="H28" s="37"/>
      <c r="I28" s="37"/>
      <c r="J28" s="37"/>
      <c r="K28" s="38"/>
      <c r="L28" s="39"/>
      <c r="M28" s="641" t="s">
        <v>48</v>
      </c>
      <c r="N28" s="641"/>
      <c r="O28" s="641"/>
      <c r="P28" s="641"/>
      <c r="Q28" s="124">
        <f>SUM(Q24+Q27)</f>
        <v>23765177</v>
      </c>
    </row>
    <row r="29" spans="1:17" ht="39">
      <c r="A29" s="7" t="s">
        <v>21</v>
      </c>
      <c r="B29" s="7" t="s">
        <v>4</v>
      </c>
      <c r="C29" s="7" t="s">
        <v>5</v>
      </c>
      <c r="D29" s="7" t="s">
        <v>6</v>
      </c>
      <c r="E29" s="7" t="s">
        <v>7</v>
      </c>
      <c r="F29" s="7" t="s">
        <v>8</v>
      </c>
      <c r="G29" s="7" t="s">
        <v>9</v>
      </c>
      <c r="H29" s="7" t="s">
        <v>10</v>
      </c>
      <c r="I29" s="7" t="s">
        <v>11</v>
      </c>
      <c r="J29" s="7" t="s">
        <v>12</v>
      </c>
      <c r="K29" s="7" t="s">
        <v>13</v>
      </c>
      <c r="L29" s="7" t="s">
        <v>14</v>
      </c>
      <c r="M29" s="642" t="s">
        <v>15</v>
      </c>
      <c r="N29" s="603"/>
      <c r="O29" s="603"/>
      <c r="P29" s="603"/>
      <c r="Q29" s="604"/>
    </row>
    <row r="30" spans="1:17" ht="15">
      <c r="A30" s="8">
        <v>18500</v>
      </c>
      <c r="B30" s="8" t="s">
        <v>49</v>
      </c>
      <c r="C30" s="46" t="s">
        <v>29</v>
      </c>
      <c r="D30" s="46" t="s">
        <v>30</v>
      </c>
      <c r="E30" s="8">
        <v>9</v>
      </c>
      <c r="F30" s="8" t="s">
        <v>16</v>
      </c>
      <c r="G30" s="70">
        <v>0</v>
      </c>
      <c r="H30" s="8" t="s">
        <v>17</v>
      </c>
      <c r="I30" s="29">
        <v>81</v>
      </c>
      <c r="J30" s="29">
        <v>36</v>
      </c>
      <c r="K30" s="30">
        <v>0.09</v>
      </c>
      <c r="L30" s="47">
        <v>43111</v>
      </c>
      <c r="M30" s="630" t="s">
        <v>96</v>
      </c>
      <c r="N30" s="631"/>
      <c r="O30" s="631"/>
      <c r="P30" s="631"/>
      <c r="Q30" s="632"/>
    </row>
    <row r="31" spans="1:17" ht="15">
      <c r="A31" s="8">
        <v>18501</v>
      </c>
      <c r="B31" s="8" t="s">
        <v>32</v>
      </c>
      <c r="C31" s="46" t="s">
        <v>31</v>
      </c>
      <c r="D31" s="8" t="s">
        <v>18</v>
      </c>
      <c r="E31" s="8">
        <v>3</v>
      </c>
      <c r="F31" s="8" t="s">
        <v>16</v>
      </c>
      <c r="G31" s="170">
        <v>0</v>
      </c>
      <c r="H31" s="8" t="s">
        <v>22</v>
      </c>
      <c r="I31" s="29">
        <v>74</v>
      </c>
      <c r="J31" s="29">
        <v>29</v>
      </c>
      <c r="K31" s="30">
        <v>0.09</v>
      </c>
      <c r="L31" s="47">
        <v>43111</v>
      </c>
      <c r="M31" s="630" t="s">
        <v>97</v>
      </c>
      <c r="N31" s="631"/>
      <c r="O31" s="631"/>
      <c r="P31" s="631"/>
      <c r="Q31" s="632"/>
    </row>
    <row r="32" spans="1:17" ht="15">
      <c r="A32" s="8">
        <v>18412</v>
      </c>
      <c r="B32" s="8" t="s">
        <v>28</v>
      </c>
      <c r="C32" s="46" t="s">
        <v>29</v>
      </c>
      <c r="D32" s="46" t="s">
        <v>30</v>
      </c>
      <c r="E32" s="8">
        <v>9</v>
      </c>
      <c r="F32" s="8" t="s">
        <v>16</v>
      </c>
      <c r="G32" s="28">
        <v>0</v>
      </c>
      <c r="H32" s="8" t="s">
        <v>17</v>
      </c>
      <c r="I32" s="29">
        <v>324</v>
      </c>
      <c r="J32" s="29">
        <v>50</v>
      </c>
      <c r="K32" s="30">
        <v>0.04</v>
      </c>
      <c r="L32" s="47">
        <v>43118</v>
      </c>
      <c r="M32" s="630" t="s">
        <v>100</v>
      </c>
      <c r="N32" s="631"/>
      <c r="O32" s="631"/>
      <c r="P32" s="631"/>
      <c r="Q32" s="632"/>
    </row>
    <row r="33" spans="1:17" ht="15">
      <c r="A33" s="8">
        <v>18417</v>
      </c>
      <c r="B33" s="8" t="s">
        <v>57</v>
      </c>
      <c r="C33" s="73" t="s">
        <v>55</v>
      </c>
      <c r="D33" s="73" t="s">
        <v>56</v>
      </c>
      <c r="E33" s="8">
        <v>3</v>
      </c>
      <c r="F33" s="8" t="s">
        <v>16</v>
      </c>
      <c r="G33" s="28">
        <v>3000000</v>
      </c>
      <c r="H33" s="8" t="s">
        <v>17</v>
      </c>
      <c r="I33" s="29">
        <v>220</v>
      </c>
      <c r="J33" s="29">
        <v>18</v>
      </c>
      <c r="K33" s="30">
        <v>0.04</v>
      </c>
      <c r="L33" s="47">
        <v>43146</v>
      </c>
      <c r="M33" s="630"/>
      <c r="N33" s="631"/>
      <c r="O33" s="631"/>
      <c r="P33" s="631"/>
      <c r="Q33" s="632"/>
    </row>
    <row r="34" spans="1:17" ht="15">
      <c r="A34" s="8">
        <v>18000</v>
      </c>
      <c r="B34" s="8" t="s">
        <v>63</v>
      </c>
      <c r="C34" s="46" t="s">
        <v>64</v>
      </c>
      <c r="D34" s="46" t="s">
        <v>65</v>
      </c>
      <c r="E34" s="8">
        <v>3</v>
      </c>
      <c r="F34" s="8" t="s">
        <v>16</v>
      </c>
      <c r="G34" s="28">
        <v>1500000</v>
      </c>
      <c r="H34" s="8" t="s">
        <v>22</v>
      </c>
      <c r="I34" s="29">
        <v>105</v>
      </c>
      <c r="J34" s="29">
        <v>25</v>
      </c>
      <c r="K34" s="30">
        <v>0.09</v>
      </c>
      <c r="L34" s="47">
        <v>43192</v>
      </c>
      <c r="M34" s="630"/>
      <c r="N34" s="631"/>
      <c r="O34" s="631"/>
      <c r="P34" s="631"/>
      <c r="Q34" s="632"/>
    </row>
    <row r="35" spans="1:17" ht="15">
      <c r="A35" s="8">
        <v>18002</v>
      </c>
      <c r="B35" s="8" t="s">
        <v>66</v>
      </c>
      <c r="C35" s="46" t="s">
        <v>64</v>
      </c>
      <c r="D35" s="46" t="s">
        <v>65</v>
      </c>
      <c r="E35" s="8">
        <v>3</v>
      </c>
      <c r="F35" s="8" t="s">
        <v>16</v>
      </c>
      <c r="G35" s="28">
        <v>2000000</v>
      </c>
      <c r="H35" s="8" t="s">
        <v>22</v>
      </c>
      <c r="I35" s="29">
        <v>116</v>
      </c>
      <c r="J35" s="29">
        <v>34</v>
      </c>
      <c r="K35" s="30">
        <v>0.09</v>
      </c>
      <c r="L35" s="47">
        <v>43192</v>
      </c>
      <c r="M35" s="630"/>
      <c r="N35" s="609"/>
      <c r="O35" s="609"/>
      <c r="P35" s="609"/>
      <c r="Q35" s="610"/>
    </row>
    <row r="36" spans="1:17" ht="15">
      <c r="A36" s="8">
        <v>18036</v>
      </c>
      <c r="B36" s="8" t="s">
        <v>67</v>
      </c>
      <c r="C36" s="8" t="s">
        <v>68</v>
      </c>
      <c r="D36" s="8" t="s">
        <v>69</v>
      </c>
      <c r="E36" s="8">
        <v>2</v>
      </c>
      <c r="F36" s="8" t="s">
        <v>16</v>
      </c>
      <c r="G36" s="28">
        <v>660000</v>
      </c>
      <c r="H36" s="8" t="s">
        <v>17</v>
      </c>
      <c r="I36" s="29">
        <v>40</v>
      </c>
      <c r="J36" s="29">
        <v>11</v>
      </c>
      <c r="K36" s="30">
        <v>0.09</v>
      </c>
      <c r="L36" s="47">
        <v>43192</v>
      </c>
      <c r="M36" s="630"/>
      <c r="N36" s="609"/>
      <c r="O36" s="609"/>
      <c r="P36" s="609"/>
      <c r="Q36" s="610"/>
    </row>
    <row r="37" spans="1:17" ht="15">
      <c r="A37" s="8">
        <v>18040</v>
      </c>
      <c r="B37" s="8" t="s">
        <v>70</v>
      </c>
      <c r="C37" s="8" t="s">
        <v>71</v>
      </c>
      <c r="D37" s="8" t="s">
        <v>72</v>
      </c>
      <c r="E37" s="8">
        <v>1</v>
      </c>
      <c r="F37" s="8" t="s">
        <v>16</v>
      </c>
      <c r="G37" s="28">
        <v>660000</v>
      </c>
      <c r="H37" s="8" t="s">
        <v>17</v>
      </c>
      <c r="I37" s="29">
        <v>48</v>
      </c>
      <c r="J37" s="29">
        <v>11</v>
      </c>
      <c r="K37" s="30">
        <v>0.09</v>
      </c>
      <c r="L37" s="47">
        <v>43192</v>
      </c>
      <c r="M37" s="630"/>
      <c r="N37" s="609"/>
      <c r="O37" s="609"/>
      <c r="P37" s="609"/>
      <c r="Q37" s="610"/>
    </row>
    <row r="38" spans="1:17" ht="15">
      <c r="A38" s="8">
        <v>18052</v>
      </c>
      <c r="B38" s="8" t="s">
        <v>73</v>
      </c>
      <c r="C38" s="46" t="s">
        <v>29</v>
      </c>
      <c r="D38" s="46" t="s">
        <v>30</v>
      </c>
      <c r="E38" s="8">
        <v>9</v>
      </c>
      <c r="F38" s="8" t="s">
        <v>16</v>
      </c>
      <c r="G38" s="28">
        <v>2025000</v>
      </c>
      <c r="H38" s="8" t="s">
        <v>22</v>
      </c>
      <c r="I38" s="29">
        <v>102</v>
      </c>
      <c r="J38" s="29">
        <v>35</v>
      </c>
      <c r="K38" s="30">
        <v>0.09</v>
      </c>
      <c r="L38" s="47">
        <v>43192</v>
      </c>
      <c r="M38" s="630"/>
      <c r="N38" s="631"/>
      <c r="O38" s="631"/>
      <c r="P38" s="631"/>
      <c r="Q38" s="632"/>
    </row>
    <row r="39" spans="1:17" ht="15">
      <c r="A39" s="8">
        <v>18053</v>
      </c>
      <c r="B39" s="8" t="s">
        <v>74</v>
      </c>
      <c r="C39" s="46" t="s">
        <v>29</v>
      </c>
      <c r="D39" s="46" t="s">
        <v>30</v>
      </c>
      <c r="E39" s="8">
        <v>9</v>
      </c>
      <c r="F39" s="8" t="s">
        <v>16</v>
      </c>
      <c r="G39" s="28">
        <v>1300000</v>
      </c>
      <c r="H39" s="8" t="s">
        <v>17</v>
      </c>
      <c r="I39" s="29">
        <v>88</v>
      </c>
      <c r="J39" s="29">
        <v>24</v>
      </c>
      <c r="K39" s="30">
        <v>0.09</v>
      </c>
      <c r="L39" s="47">
        <v>43192</v>
      </c>
      <c r="M39" s="630"/>
      <c r="N39" s="609"/>
      <c r="O39" s="609"/>
      <c r="P39" s="609"/>
      <c r="Q39" s="610"/>
    </row>
    <row r="40" spans="1:17" ht="15">
      <c r="A40" s="8">
        <v>18054</v>
      </c>
      <c r="B40" s="8" t="s">
        <v>77</v>
      </c>
      <c r="C40" s="46" t="s">
        <v>29</v>
      </c>
      <c r="D40" s="46" t="s">
        <v>30</v>
      </c>
      <c r="E40" s="8">
        <v>9</v>
      </c>
      <c r="F40" s="8" t="s">
        <v>16</v>
      </c>
      <c r="G40" s="28">
        <v>2350000</v>
      </c>
      <c r="H40" s="8" t="s">
        <v>17</v>
      </c>
      <c r="I40" s="29">
        <v>55</v>
      </c>
      <c r="J40" s="29">
        <v>41</v>
      </c>
      <c r="K40" s="30">
        <v>0.09</v>
      </c>
      <c r="L40" s="47">
        <v>43192</v>
      </c>
      <c r="M40" s="633" t="s">
        <v>94</v>
      </c>
      <c r="N40" s="634"/>
      <c r="O40" s="634"/>
      <c r="P40" s="634"/>
      <c r="Q40" s="635"/>
    </row>
    <row r="41" spans="1:17" ht="15">
      <c r="A41" s="8">
        <v>18369</v>
      </c>
      <c r="B41" s="8" t="s">
        <v>88</v>
      </c>
      <c r="C41" s="8" t="s">
        <v>84</v>
      </c>
      <c r="D41" s="8" t="s">
        <v>85</v>
      </c>
      <c r="E41" s="8">
        <v>9</v>
      </c>
      <c r="F41" s="8" t="s">
        <v>16</v>
      </c>
      <c r="G41" s="28">
        <v>1060000</v>
      </c>
      <c r="H41" s="8" t="s">
        <v>22</v>
      </c>
      <c r="I41" s="29">
        <v>35</v>
      </c>
      <c r="J41" s="29">
        <v>11</v>
      </c>
      <c r="K41" s="30">
        <v>0.09</v>
      </c>
      <c r="L41" s="47">
        <v>43192</v>
      </c>
      <c r="M41" s="636"/>
      <c r="N41" s="634"/>
      <c r="O41" s="634"/>
      <c r="P41" s="634"/>
      <c r="Q41" s="635"/>
    </row>
    <row r="42" spans="1:17" ht="15.75" thickBot="1">
      <c r="A42" s="8">
        <v>18421</v>
      </c>
      <c r="B42" s="8" t="s">
        <v>89</v>
      </c>
      <c r="C42" s="46" t="s">
        <v>79</v>
      </c>
      <c r="D42" s="8" t="s">
        <v>80</v>
      </c>
      <c r="E42" s="8">
        <v>7</v>
      </c>
      <c r="F42" s="8" t="s">
        <v>16</v>
      </c>
      <c r="G42" s="28">
        <v>3000000</v>
      </c>
      <c r="H42" s="8" t="s">
        <v>17</v>
      </c>
      <c r="I42" s="29">
        <v>146</v>
      </c>
      <c r="J42" s="29">
        <v>50</v>
      </c>
      <c r="K42" s="30">
        <v>0.04</v>
      </c>
      <c r="L42" s="47">
        <v>43194</v>
      </c>
      <c r="M42" s="621"/>
      <c r="N42" s="622"/>
      <c r="O42" s="622"/>
      <c r="P42" s="622"/>
      <c r="Q42" s="623"/>
    </row>
    <row r="43" spans="1:17" ht="15">
      <c r="A43" s="624" t="s">
        <v>33</v>
      </c>
      <c r="B43" s="625"/>
      <c r="C43" s="625"/>
      <c r="D43" s="625"/>
      <c r="E43" s="625"/>
      <c r="F43" s="625"/>
      <c r="G43" s="48">
        <f>SUM(G33,G36,G37,G41)</f>
        <v>5380000</v>
      </c>
      <c r="H43" s="49" t="s">
        <v>11</v>
      </c>
      <c r="I43" s="50">
        <f>SUM(I33,I36,I37,I41)</f>
        <v>343</v>
      </c>
      <c r="J43" s="50">
        <f>SUM(J33,J36,J37,J41)</f>
        <v>51</v>
      </c>
      <c r="K43" s="186"/>
      <c r="L43" s="110"/>
      <c r="M43" s="110"/>
      <c r="N43" s="110"/>
      <c r="O43" s="110"/>
      <c r="P43" s="110"/>
      <c r="Q43" s="117"/>
    </row>
    <row r="44" spans="1:17" ht="15">
      <c r="A44" s="626" t="s">
        <v>34</v>
      </c>
      <c r="B44" s="627"/>
      <c r="C44" s="627"/>
      <c r="D44" s="627"/>
      <c r="E44" s="627"/>
      <c r="F44" s="627"/>
      <c r="G44" s="28">
        <f>SUM(G30,G31,G32,G34,G35,G38,G39,G40,G42)</f>
        <v>12175000</v>
      </c>
      <c r="H44" s="51" t="s">
        <v>11</v>
      </c>
      <c r="I44" s="52">
        <f>SUM(I31,I32,I34,I35,I38,I39,I40,I42)</f>
        <v>1010</v>
      </c>
      <c r="J44" s="52">
        <f>SUM(J30,J31,J32,J34,J35,J38,J39,J40,J42)</f>
        <v>324</v>
      </c>
      <c r="K44" s="190"/>
      <c r="L44" s="111"/>
      <c r="M44" s="188"/>
      <c r="N44" s="188"/>
      <c r="O44" s="188"/>
      <c r="P44" s="188"/>
      <c r="Q44" s="189"/>
    </row>
    <row r="45" spans="1:17" ht="16.5" thickBot="1">
      <c r="A45" s="628" t="s">
        <v>35</v>
      </c>
      <c r="B45" s="629"/>
      <c r="C45" s="629"/>
      <c r="D45" s="629"/>
      <c r="E45" s="629"/>
      <c r="F45" s="629"/>
      <c r="G45" s="53">
        <f>SUM(G43:G44)</f>
        <v>17555000</v>
      </c>
      <c r="H45" s="54" t="s">
        <v>11</v>
      </c>
      <c r="I45" s="55">
        <f>SUM(I43:I44)</f>
        <v>1353</v>
      </c>
      <c r="J45" s="55">
        <f>SUM(J43:J44)</f>
        <v>375</v>
      </c>
      <c r="K45" s="114"/>
      <c r="L45" s="115"/>
      <c r="M45" s="115"/>
      <c r="N45" s="115"/>
      <c r="O45" s="115"/>
      <c r="P45" s="115"/>
      <c r="Q45" s="116"/>
    </row>
    <row r="46" spans="1:17" ht="15" customHeight="1">
      <c r="A46" s="624" t="s">
        <v>36</v>
      </c>
      <c r="B46" s="625"/>
      <c r="C46" s="625"/>
      <c r="D46" s="625"/>
      <c r="E46" s="625"/>
      <c r="F46" s="625"/>
      <c r="G46" s="56">
        <v>0</v>
      </c>
      <c r="H46" s="49" t="s">
        <v>11</v>
      </c>
      <c r="I46" s="57"/>
      <c r="J46" s="57"/>
      <c r="K46" s="191"/>
      <c r="L46" s="178"/>
      <c r="M46" s="178"/>
      <c r="N46" s="178"/>
      <c r="O46" s="178"/>
      <c r="P46" s="178"/>
      <c r="Q46" s="179"/>
    </row>
    <row r="47" spans="1:17" ht="15" customHeight="1">
      <c r="A47" s="626" t="s">
        <v>37</v>
      </c>
      <c r="B47" s="627"/>
      <c r="C47" s="627"/>
      <c r="D47" s="627"/>
      <c r="E47" s="627"/>
      <c r="F47" s="627"/>
      <c r="G47" s="58">
        <v>0</v>
      </c>
      <c r="H47" s="51" t="s">
        <v>11</v>
      </c>
      <c r="I47" s="59"/>
      <c r="J47" s="59"/>
      <c r="K47" s="60"/>
      <c r="L47" s="188"/>
      <c r="M47" s="118"/>
      <c r="N47" s="118"/>
      <c r="O47" s="118"/>
      <c r="P47" s="118"/>
      <c r="Q47" s="119"/>
    </row>
    <row r="48" spans="1:17" ht="15" customHeight="1" thickBot="1">
      <c r="A48" s="615" t="s">
        <v>38</v>
      </c>
      <c r="B48" s="616"/>
      <c r="C48" s="616"/>
      <c r="D48" s="616"/>
      <c r="E48" s="616"/>
      <c r="F48" s="616"/>
      <c r="G48" s="123">
        <f>G32</f>
        <v>0</v>
      </c>
      <c r="H48" s="64" t="s">
        <v>11</v>
      </c>
      <c r="I48" s="65">
        <v>324</v>
      </c>
      <c r="J48" s="66">
        <v>50</v>
      </c>
      <c r="K48" s="120"/>
      <c r="L48" s="121"/>
      <c r="M48" s="121"/>
      <c r="N48" s="121"/>
      <c r="O48" s="121"/>
      <c r="P48" s="121"/>
      <c r="Q48" s="122"/>
    </row>
    <row r="49" spans="1:17" ht="15">
      <c r="A49" s="617" t="s">
        <v>39</v>
      </c>
      <c r="B49" s="618"/>
      <c r="C49" s="618"/>
      <c r="D49" s="618"/>
      <c r="E49" s="618"/>
      <c r="F49" s="618"/>
      <c r="G49" s="67">
        <f>Q24-G46</f>
        <v>9318946</v>
      </c>
      <c r="H49" s="177"/>
      <c r="I49" s="178"/>
      <c r="J49" s="178"/>
      <c r="K49" s="112"/>
      <c r="L49" s="112"/>
      <c r="M49" s="112"/>
      <c r="N49" s="112"/>
      <c r="O49" s="112"/>
      <c r="P49" s="112"/>
      <c r="Q49" s="113"/>
    </row>
    <row r="50" spans="1:17" ht="15">
      <c r="A50" s="619" t="s">
        <v>40</v>
      </c>
      <c r="B50" s="620"/>
      <c r="C50" s="620"/>
      <c r="D50" s="620"/>
      <c r="E50" s="620"/>
      <c r="F50" s="620"/>
      <c r="G50" s="68">
        <f>Q26-G47</f>
        <v>9446231</v>
      </c>
      <c r="H50" s="187"/>
      <c r="I50" s="188"/>
      <c r="J50" s="188"/>
      <c r="K50" s="188"/>
      <c r="L50" s="188"/>
      <c r="M50" s="188"/>
      <c r="N50" s="188"/>
      <c r="O50" s="188"/>
      <c r="P50" s="188"/>
      <c r="Q50" s="189"/>
    </row>
    <row r="51" spans="1:17" ht="15">
      <c r="A51" s="619" t="s">
        <v>41</v>
      </c>
      <c r="B51" s="620"/>
      <c r="C51" s="620"/>
      <c r="D51" s="620"/>
      <c r="E51" s="620"/>
      <c r="F51" s="620"/>
      <c r="G51" s="68">
        <f>Q25-G48</f>
        <v>5000000</v>
      </c>
      <c r="H51" s="187"/>
      <c r="I51" s="188"/>
      <c r="J51" s="188"/>
      <c r="K51" s="188"/>
      <c r="L51" s="188"/>
      <c r="M51" s="125"/>
      <c r="N51" s="125"/>
      <c r="O51" s="125"/>
      <c r="P51" s="125"/>
      <c r="Q51" s="125"/>
    </row>
    <row r="52" spans="6:13" ht="15" customHeight="1">
      <c r="F52" s="172"/>
      <c r="G52" s="69"/>
      <c r="M52" s="183"/>
    </row>
    <row r="53" spans="1:13" ht="15" customHeight="1">
      <c r="A53" s="614" t="s">
        <v>42</v>
      </c>
      <c r="B53" s="614"/>
      <c r="C53" s="614"/>
      <c r="D53" s="614"/>
      <c r="E53" s="614"/>
      <c r="F53" s="614"/>
      <c r="G53" s="614"/>
      <c r="H53" s="614"/>
      <c r="I53" s="614"/>
      <c r="J53" s="614"/>
      <c r="K53" s="614"/>
      <c r="L53" s="614"/>
      <c r="M53" s="614"/>
    </row>
    <row r="54" spans="1:13" ht="15" customHeight="1">
      <c r="A54" s="614" t="s">
        <v>43</v>
      </c>
      <c r="B54" s="614"/>
      <c r="C54" s="614"/>
      <c r="D54" s="614"/>
      <c r="E54" s="614"/>
      <c r="F54" s="614"/>
      <c r="G54" s="614"/>
      <c r="H54" s="614"/>
      <c r="I54" s="614"/>
      <c r="J54" s="614"/>
      <c r="K54" s="614"/>
      <c r="L54" s="614"/>
      <c r="M54" s="614"/>
    </row>
    <row r="55" spans="1:13" ht="15">
      <c r="A55" s="614" t="s">
        <v>44</v>
      </c>
      <c r="B55" s="614"/>
      <c r="C55" s="614"/>
      <c r="D55" s="614"/>
      <c r="E55" s="614"/>
      <c r="F55" s="614"/>
      <c r="G55" s="614"/>
      <c r="H55" s="614"/>
      <c r="I55" s="614"/>
      <c r="J55" s="614"/>
      <c r="K55" s="614"/>
      <c r="L55" s="614"/>
      <c r="M55" s="614"/>
    </row>
  </sheetData>
  <sheetProtection/>
  <mergeCells count="64">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A13:F13"/>
    <mergeCell ref="K13:Q13"/>
    <mergeCell ref="A14:F14"/>
    <mergeCell ref="K14:Q14"/>
    <mergeCell ref="A15:F15"/>
    <mergeCell ref="H15:Q15"/>
    <mergeCell ref="A16:B16"/>
    <mergeCell ref="H16:J16"/>
    <mergeCell ref="K16:L16"/>
    <mergeCell ref="M16:O16"/>
    <mergeCell ref="P16:Q16"/>
    <mergeCell ref="M17:Q17"/>
    <mergeCell ref="M19:Q19"/>
    <mergeCell ref="A20:F20"/>
    <mergeCell ref="A21:F21"/>
    <mergeCell ref="A22:F22"/>
    <mergeCell ref="H22:Q22"/>
    <mergeCell ref="M24:P24"/>
    <mergeCell ref="M25:P25"/>
    <mergeCell ref="M26:P26"/>
    <mergeCell ref="M27:P27"/>
    <mergeCell ref="M28:P28"/>
    <mergeCell ref="M29:Q29"/>
    <mergeCell ref="M30:Q30"/>
    <mergeCell ref="M31:Q31"/>
    <mergeCell ref="M32:Q32"/>
    <mergeCell ref="M33:Q33"/>
    <mergeCell ref="M34:Q34"/>
    <mergeCell ref="M35:Q35"/>
    <mergeCell ref="M36:Q36"/>
    <mergeCell ref="M37:Q37"/>
    <mergeCell ref="M38:Q38"/>
    <mergeCell ref="M39:Q39"/>
    <mergeCell ref="M40:Q40"/>
    <mergeCell ref="M41:Q41"/>
    <mergeCell ref="M42:Q42"/>
    <mergeCell ref="A43:F43"/>
    <mergeCell ref="A44:F44"/>
    <mergeCell ref="A45:F45"/>
    <mergeCell ref="A46:F46"/>
    <mergeCell ref="A47:F47"/>
    <mergeCell ref="A55:M55"/>
    <mergeCell ref="A48:F48"/>
    <mergeCell ref="A49:F49"/>
    <mergeCell ref="A50:F50"/>
    <mergeCell ref="A51:F51"/>
    <mergeCell ref="A53:M53"/>
    <mergeCell ref="A54:M5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7">
      <selection activeCell="P16" sqref="P16:Q16"/>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669"/>
      <c r="B1" s="669"/>
      <c r="C1" s="669"/>
      <c r="D1" s="669"/>
      <c r="E1" s="669"/>
      <c r="F1" s="669"/>
      <c r="G1" s="669"/>
      <c r="H1" s="669"/>
      <c r="I1" s="669"/>
      <c r="J1" s="669"/>
      <c r="K1" s="669"/>
      <c r="L1" s="669"/>
      <c r="M1" s="669"/>
      <c r="N1" s="669"/>
      <c r="O1" s="669"/>
      <c r="P1" s="669"/>
      <c r="Q1" s="669"/>
    </row>
    <row r="2" spans="1:17" ht="18" customHeight="1">
      <c r="A2" s="670" t="s">
        <v>99</v>
      </c>
      <c r="B2" s="670"/>
      <c r="C2" s="670"/>
      <c r="D2" s="670"/>
      <c r="E2" s="670"/>
      <c r="F2" s="670"/>
      <c r="G2" s="670"/>
      <c r="H2" s="670"/>
      <c r="I2" s="670"/>
      <c r="J2" s="670"/>
      <c r="K2" s="670"/>
      <c r="L2" s="670"/>
      <c r="M2" s="669"/>
      <c r="N2" s="669"/>
      <c r="O2" s="669"/>
      <c r="P2" s="669"/>
      <c r="Q2" s="669"/>
    </row>
    <row r="3" spans="1:17" ht="12.75" customHeight="1">
      <c r="A3" s="671" t="s">
        <v>91</v>
      </c>
      <c r="B3" s="671"/>
      <c r="C3" s="671"/>
      <c r="D3" s="671"/>
      <c r="E3" s="671"/>
      <c r="F3" s="671"/>
      <c r="G3" s="671"/>
      <c r="H3" s="671"/>
      <c r="I3" s="671"/>
      <c r="J3" s="671"/>
      <c r="K3" s="671"/>
      <c r="L3" s="671"/>
      <c r="M3" s="669"/>
      <c r="N3" s="669"/>
      <c r="O3" s="669"/>
      <c r="P3" s="669"/>
      <c r="Q3" s="669"/>
    </row>
    <row r="4" spans="1:17" ht="60" customHeight="1">
      <c r="A4" s="672" t="s">
        <v>0</v>
      </c>
      <c r="B4" s="672"/>
      <c r="C4" s="672"/>
      <c r="D4" s="672"/>
      <c r="E4" s="672"/>
      <c r="F4" s="672"/>
      <c r="G4" s="672"/>
      <c r="H4" s="672"/>
      <c r="I4" s="672"/>
      <c r="J4" s="672"/>
      <c r="K4" s="672"/>
      <c r="L4" s="672"/>
      <c r="M4" s="669"/>
      <c r="N4" s="669"/>
      <c r="O4" s="669"/>
      <c r="P4" s="669"/>
      <c r="Q4" s="669"/>
    </row>
    <row r="5" spans="1:17" ht="14.25" customHeight="1">
      <c r="A5" s="673" t="s">
        <v>92</v>
      </c>
      <c r="B5" s="674"/>
      <c r="C5" s="674"/>
      <c r="D5" s="674"/>
      <c r="E5" s="675"/>
      <c r="F5" s="675"/>
      <c r="G5" s="675"/>
      <c r="H5" s="675"/>
      <c r="I5" s="675"/>
      <c r="J5" s="675"/>
      <c r="K5" s="675"/>
      <c r="L5" s="675"/>
      <c r="M5" s="675"/>
      <c r="N5" s="675"/>
      <c r="O5" s="675"/>
      <c r="P5" s="675"/>
      <c r="Q5" s="675"/>
    </row>
    <row r="6" spans="1:17" ht="14.25" customHeight="1">
      <c r="A6" s="2"/>
      <c r="B6" s="3"/>
      <c r="C6" s="3"/>
      <c r="D6" s="3"/>
      <c r="E6" s="161"/>
      <c r="F6" s="161"/>
      <c r="G6" s="161"/>
      <c r="H6" s="161"/>
      <c r="I6" s="161"/>
      <c r="J6" s="161"/>
      <c r="K6" s="161"/>
      <c r="L6" s="161"/>
      <c r="M6" s="666"/>
      <c r="N6" s="666"/>
      <c r="O6" s="666"/>
      <c r="P6" s="666"/>
      <c r="Q6" s="4"/>
    </row>
    <row r="7" spans="1:17" ht="14.25" customHeight="1">
      <c r="A7" s="2"/>
      <c r="B7" s="3"/>
      <c r="C7" s="3"/>
      <c r="D7" s="3"/>
      <c r="E7" s="161"/>
      <c r="F7" s="161"/>
      <c r="G7" s="161"/>
      <c r="H7" s="161"/>
      <c r="I7" s="161"/>
      <c r="J7" s="161"/>
      <c r="K7" s="161"/>
      <c r="L7" s="161"/>
      <c r="M7" s="666" t="s">
        <v>75</v>
      </c>
      <c r="N7" s="666"/>
      <c r="O7" s="666"/>
      <c r="P7" s="666"/>
      <c r="Q7" s="4">
        <v>3300000</v>
      </c>
    </row>
    <row r="8" spans="1:17" ht="14.25" customHeight="1">
      <c r="A8" s="2"/>
      <c r="B8" s="3"/>
      <c r="C8" s="3"/>
      <c r="D8" s="3"/>
      <c r="E8" s="161"/>
      <c r="F8" s="161"/>
      <c r="G8" s="161"/>
      <c r="H8" s="161"/>
      <c r="I8" s="161"/>
      <c r="J8" s="161"/>
      <c r="K8" s="161"/>
      <c r="L8" s="161"/>
      <c r="M8" s="637" t="s">
        <v>76</v>
      </c>
      <c r="N8" s="637"/>
      <c r="O8" s="637"/>
      <c r="P8" s="637"/>
      <c r="Q8" s="101">
        <v>7972864</v>
      </c>
    </row>
    <row r="9" spans="1:17" ht="15.75">
      <c r="A9" s="667" t="s">
        <v>90</v>
      </c>
      <c r="B9" s="667"/>
      <c r="C9" s="668"/>
      <c r="D9" s="5"/>
      <c r="E9" s="5"/>
      <c r="F9" s="5"/>
      <c r="G9" s="6"/>
      <c r="H9" s="654"/>
      <c r="I9" s="641"/>
      <c r="J9" s="641"/>
      <c r="K9" s="655"/>
      <c r="L9" s="656"/>
      <c r="M9" s="657" t="s">
        <v>2</v>
      </c>
      <c r="N9" s="657"/>
      <c r="O9" s="657"/>
      <c r="P9" s="658">
        <v>11272864</v>
      </c>
      <c r="Q9" s="659"/>
    </row>
    <row r="10" spans="1:17" ht="64.5" customHeight="1">
      <c r="A10" s="7" t="s">
        <v>3</v>
      </c>
      <c r="B10" s="7" t="s">
        <v>4</v>
      </c>
      <c r="C10" s="7" t="s">
        <v>5</v>
      </c>
      <c r="D10" s="7" t="s">
        <v>6</v>
      </c>
      <c r="E10" s="7" t="s">
        <v>7</v>
      </c>
      <c r="F10" s="7" t="s">
        <v>8</v>
      </c>
      <c r="G10" s="7" t="s">
        <v>9</v>
      </c>
      <c r="H10" s="7" t="s">
        <v>10</v>
      </c>
      <c r="I10" s="7" t="s">
        <v>11</v>
      </c>
      <c r="J10" s="7" t="s">
        <v>12</v>
      </c>
      <c r="K10" s="7" t="s">
        <v>13</v>
      </c>
      <c r="L10" s="7" t="s">
        <v>14</v>
      </c>
      <c r="M10" s="642" t="s">
        <v>15</v>
      </c>
      <c r="N10" s="603"/>
      <c r="O10" s="603"/>
      <c r="P10" s="603"/>
      <c r="Q10" s="604"/>
    </row>
    <row r="11" spans="1:17" ht="15">
      <c r="A11" s="8">
        <v>18502</v>
      </c>
      <c r="B11" s="8" t="s">
        <v>58</v>
      </c>
      <c r="C11" s="8" t="s">
        <v>59</v>
      </c>
      <c r="D11" s="8" t="s">
        <v>60</v>
      </c>
      <c r="E11" s="8">
        <v>8</v>
      </c>
      <c r="F11" s="8" t="s">
        <v>16</v>
      </c>
      <c r="G11" s="10">
        <v>1000000</v>
      </c>
      <c r="H11" s="9" t="s">
        <v>61</v>
      </c>
      <c r="I11" s="11">
        <v>29</v>
      </c>
      <c r="J11" s="156">
        <v>13</v>
      </c>
      <c r="K11" s="13"/>
      <c r="L11" s="14">
        <v>43160</v>
      </c>
      <c r="M11" s="660"/>
      <c r="N11" s="661"/>
      <c r="O11" s="661"/>
      <c r="P11" s="661"/>
      <c r="Q11" s="661"/>
    </row>
    <row r="12" spans="1:17" ht="15.75" thickBot="1">
      <c r="A12" s="8">
        <v>18099</v>
      </c>
      <c r="B12" s="8" t="s">
        <v>78</v>
      </c>
      <c r="C12" s="8" t="s">
        <v>79</v>
      </c>
      <c r="D12" s="8" t="s">
        <v>80</v>
      </c>
      <c r="E12" s="8">
        <v>7</v>
      </c>
      <c r="F12" s="91" t="s">
        <v>16</v>
      </c>
      <c r="G12" s="93">
        <v>1000000</v>
      </c>
      <c r="H12" s="92" t="s">
        <v>61</v>
      </c>
      <c r="I12" s="94">
        <v>132</v>
      </c>
      <c r="J12" s="95">
        <v>10</v>
      </c>
      <c r="K12" s="96">
        <v>0.09</v>
      </c>
      <c r="L12" s="97">
        <v>43192</v>
      </c>
      <c r="M12" s="662"/>
      <c r="N12" s="541"/>
      <c r="O12" s="541"/>
      <c r="P12" s="541"/>
      <c r="Q12" s="542"/>
    </row>
    <row r="13" spans="1:17" ht="15" customHeight="1" thickBot="1">
      <c r="A13" s="648" t="s">
        <v>19</v>
      </c>
      <c r="B13" s="649"/>
      <c r="C13" s="649"/>
      <c r="D13" s="649"/>
      <c r="E13" s="649"/>
      <c r="F13" s="649"/>
      <c r="G13" s="15">
        <f>SUM(G11:G12)</f>
        <v>2000000</v>
      </c>
      <c r="H13" s="16" t="s">
        <v>11</v>
      </c>
      <c r="I13" s="17">
        <f>SUM(I11:I12)</f>
        <v>161</v>
      </c>
      <c r="J13" s="18">
        <f>SUM(J11:J12)</f>
        <v>23</v>
      </c>
      <c r="K13" s="663"/>
      <c r="L13" s="664"/>
      <c r="M13" s="664"/>
      <c r="N13" s="664"/>
      <c r="O13" s="664"/>
      <c r="P13" s="664"/>
      <c r="Q13" s="665"/>
    </row>
    <row r="14" spans="1:17" ht="15" customHeight="1" thickBot="1">
      <c r="A14" s="648" t="s">
        <v>47</v>
      </c>
      <c r="B14" s="649"/>
      <c r="C14" s="649"/>
      <c r="D14" s="649"/>
      <c r="E14" s="649"/>
      <c r="F14" s="649"/>
      <c r="G14" s="15">
        <v>0</v>
      </c>
      <c r="H14" s="16" t="s">
        <v>11</v>
      </c>
      <c r="I14" s="17"/>
      <c r="J14" s="17"/>
      <c r="K14" s="663"/>
      <c r="L14" s="664"/>
      <c r="M14" s="664"/>
      <c r="N14" s="664"/>
      <c r="O14" s="664"/>
      <c r="P14" s="664"/>
      <c r="Q14" s="665"/>
    </row>
    <row r="15" spans="1:17" ht="15">
      <c r="A15" s="617" t="s">
        <v>46</v>
      </c>
      <c r="B15" s="618"/>
      <c r="C15" s="618"/>
      <c r="D15" s="618"/>
      <c r="E15" s="618"/>
      <c r="F15" s="618"/>
      <c r="G15" s="19">
        <f>P9</f>
        <v>11272864</v>
      </c>
      <c r="H15" s="650"/>
      <c r="I15" s="651"/>
      <c r="J15" s="651"/>
      <c r="K15" s="651"/>
      <c r="L15" s="651"/>
      <c r="M15" s="651"/>
      <c r="N15" s="651"/>
      <c r="O15" s="651"/>
      <c r="P15" s="651"/>
      <c r="Q15" s="652"/>
    </row>
    <row r="16" spans="1:17" ht="64.5" customHeight="1">
      <c r="A16" s="653" t="s">
        <v>20</v>
      </c>
      <c r="B16" s="653"/>
      <c r="C16" s="20"/>
      <c r="D16" s="20"/>
      <c r="E16" s="21"/>
      <c r="F16" s="20"/>
      <c r="G16" s="22"/>
      <c r="H16" s="654"/>
      <c r="I16" s="641"/>
      <c r="J16" s="641"/>
      <c r="K16" s="655"/>
      <c r="L16" s="656"/>
      <c r="M16" s="657" t="s">
        <v>2</v>
      </c>
      <c r="N16" s="657"/>
      <c r="O16" s="657"/>
      <c r="P16" s="658">
        <v>2967122</v>
      </c>
      <c r="Q16" s="659"/>
    </row>
    <row r="17" spans="1:17" ht="39">
      <c r="A17" s="7" t="s">
        <v>21</v>
      </c>
      <c r="B17" s="7" t="s">
        <v>4</v>
      </c>
      <c r="C17" s="7" t="s">
        <v>5</v>
      </c>
      <c r="D17" s="7" t="s">
        <v>6</v>
      </c>
      <c r="E17" s="7" t="s">
        <v>7</v>
      </c>
      <c r="F17" s="7" t="s">
        <v>8</v>
      </c>
      <c r="G17" s="7" t="s">
        <v>9</v>
      </c>
      <c r="H17" s="7" t="s">
        <v>10</v>
      </c>
      <c r="I17" s="7" t="s">
        <v>11</v>
      </c>
      <c r="J17" s="7" t="s">
        <v>12</v>
      </c>
      <c r="K17" s="7" t="s">
        <v>13</v>
      </c>
      <c r="L17" s="7" t="s">
        <v>14</v>
      </c>
      <c r="M17" s="642" t="s">
        <v>15</v>
      </c>
      <c r="N17" s="603"/>
      <c r="O17" s="603"/>
      <c r="P17" s="603"/>
      <c r="Q17" s="604"/>
    </row>
    <row r="18" spans="1:17" ht="15">
      <c r="A18" s="8">
        <v>18322</v>
      </c>
      <c r="B18" s="8" t="s">
        <v>81</v>
      </c>
      <c r="C18" s="8" t="s">
        <v>82</v>
      </c>
      <c r="D18" s="8" t="s">
        <v>83</v>
      </c>
      <c r="E18" s="8">
        <v>11</v>
      </c>
      <c r="F18" s="8" t="s">
        <v>16</v>
      </c>
      <c r="G18" s="28">
        <v>1600000</v>
      </c>
      <c r="H18" s="8" t="s">
        <v>17</v>
      </c>
      <c r="I18" s="29">
        <v>50</v>
      </c>
      <c r="J18" s="29">
        <v>14</v>
      </c>
      <c r="K18" s="30">
        <v>0.09</v>
      </c>
      <c r="L18" s="47">
        <v>43192</v>
      </c>
      <c r="M18" s="150"/>
      <c r="N18" s="151"/>
      <c r="O18" s="151"/>
      <c r="P18" s="151"/>
      <c r="Q18" s="152"/>
    </row>
    <row r="19" spans="1:17" ht="15" customHeight="1" thickBot="1">
      <c r="A19" s="8">
        <v>18391</v>
      </c>
      <c r="B19" s="23" t="s">
        <v>86</v>
      </c>
      <c r="C19" s="23" t="s">
        <v>87</v>
      </c>
      <c r="D19" s="23" t="s">
        <v>80</v>
      </c>
      <c r="E19" s="23">
        <v>7</v>
      </c>
      <c r="F19" s="23" t="s">
        <v>16</v>
      </c>
      <c r="G19" s="24">
        <v>2000000</v>
      </c>
      <c r="H19" s="23" t="s">
        <v>22</v>
      </c>
      <c r="I19" s="25">
        <v>146</v>
      </c>
      <c r="J19" s="25">
        <v>30</v>
      </c>
      <c r="K19" s="26">
        <v>0.09</v>
      </c>
      <c r="L19" s="27">
        <v>43192</v>
      </c>
      <c r="M19" s="643"/>
      <c r="N19" s="644"/>
      <c r="O19" s="644"/>
      <c r="P19" s="644"/>
      <c r="Q19" s="645"/>
    </row>
    <row r="20" spans="1:17" ht="15.75" thickBot="1">
      <c r="A20" s="646" t="s">
        <v>23</v>
      </c>
      <c r="B20" s="647"/>
      <c r="C20" s="647"/>
      <c r="D20" s="647"/>
      <c r="E20" s="647"/>
      <c r="F20" s="647"/>
      <c r="G20" s="31">
        <f>SUM(G18:G19)</f>
        <v>3600000</v>
      </c>
      <c r="H20" s="32" t="s">
        <v>11</v>
      </c>
      <c r="I20" s="33">
        <f>SUM(I18:I19)</f>
        <v>196</v>
      </c>
      <c r="J20" s="33">
        <f>SUM(J18:J19)</f>
        <v>44</v>
      </c>
      <c r="K20" s="168"/>
      <c r="L20" s="169"/>
      <c r="M20" s="158"/>
      <c r="N20" s="158"/>
      <c r="O20" s="158"/>
      <c r="P20" s="158"/>
      <c r="Q20" s="159"/>
    </row>
    <row r="21" spans="1:17" ht="15.75" thickBot="1">
      <c r="A21" s="648" t="s">
        <v>24</v>
      </c>
      <c r="B21" s="649"/>
      <c r="C21" s="649"/>
      <c r="D21" s="649"/>
      <c r="E21" s="649"/>
      <c r="F21" s="649"/>
      <c r="G21" s="15">
        <v>0</v>
      </c>
      <c r="H21" s="16" t="s">
        <v>11</v>
      </c>
      <c r="I21" s="17"/>
      <c r="J21" s="17"/>
      <c r="K21" s="157"/>
      <c r="L21" s="158"/>
      <c r="M21" s="154"/>
      <c r="N21" s="154"/>
      <c r="O21" s="154"/>
      <c r="P21" s="154"/>
      <c r="Q21" s="155"/>
    </row>
    <row r="22" spans="1:17" ht="15" customHeight="1">
      <c r="A22" s="617" t="s">
        <v>25</v>
      </c>
      <c r="B22" s="618"/>
      <c r="C22" s="618"/>
      <c r="D22" s="618"/>
      <c r="E22" s="618"/>
      <c r="F22" s="618"/>
      <c r="G22" s="19">
        <f>SUM(P16-G21)</f>
        <v>2967122</v>
      </c>
      <c r="H22" s="650"/>
      <c r="I22" s="651"/>
      <c r="J22" s="651"/>
      <c r="K22" s="651"/>
      <c r="L22" s="651"/>
      <c r="M22" s="651"/>
      <c r="N22" s="651"/>
      <c r="O22" s="651"/>
      <c r="P22" s="651"/>
      <c r="Q22" s="652"/>
    </row>
    <row r="23" spans="1:17" ht="15" customHeight="1">
      <c r="A23" s="102"/>
      <c r="B23" s="103"/>
      <c r="C23" s="103"/>
      <c r="D23" s="103"/>
      <c r="E23" s="103"/>
      <c r="F23" s="103"/>
      <c r="G23" s="104"/>
      <c r="H23" s="105"/>
      <c r="I23" s="106"/>
      <c r="J23" s="106"/>
      <c r="K23" s="106"/>
      <c r="L23" s="106"/>
      <c r="M23" s="160"/>
      <c r="N23" s="160"/>
      <c r="O23" s="160"/>
      <c r="P23" s="160"/>
      <c r="Q23" s="41"/>
    </row>
    <row r="24" spans="1:17" ht="15">
      <c r="A24" s="34"/>
      <c r="B24" s="35"/>
      <c r="C24" s="35"/>
      <c r="D24" s="35"/>
      <c r="E24" s="35"/>
      <c r="F24" s="35"/>
      <c r="G24" s="36"/>
      <c r="H24" s="37"/>
      <c r="I24" s="37"/>
      <c r="J24" s="37"/>
      <c r="K24" s="38"/>
      <c r="L24" s="39"/>
      <c r="M24" s="637" t="s">
        <v>52</v>
      </c>
      <c r="N24" s="637"/>
      <c r="O24" s="637"/>
      <c r="P24" s="637"/>
      <c r="Q24" s="101">
        <v>9318946</v>
      </c>
    </row>
    <row r="25" spans="1:17" ht="15">
      <c r="A25" s="34"/>
      <c r="B25" s="35"/>
      <c r="C25" s="35"/>
      <c r="D25" s="35"/>
      <c r="E25" s="35"/>
      <c r="F25" s="35"/>
      <c r="G25" s="36"/>
      <c r="H25" s="37"/>
      <c r="I25" s="37"/>
      <c r="J25" s="37"/>
      <c r="K25" s="38"/>
      <c r="L25" s="39"/>
      <c r="M25" s="638" t="s">
        <v>26</v>
      </c>
      <c r="N25" s="638"/>
      <c r="O25" s="638"/>
      <c r="P25" s="638"/>
      <c r="Q25" s="42">
        <v>5000000</v>
      </c>
    </row>
    <row r="26" spans="1:17" ht="15">
      <c r="A26" s="34"/>
      <c r="B26" s="35"/>
      <c r="C26" s="35"/>
      <c r="D26" s="35"/>
      <c r="E26" s="35"/>
      <c r="F26" s="35"/>
      <c r="G26" s="36"/>
      <c r="H26" s="37"/>
      <c r="I26" s="37"/>
      <c r="J26" s="37"/>
      <c r="K26" s="38"/>
      <c r="L26" s="39"/>
      <c r="M26" s="639" t="s">
        <v>27</v>
      </c>
      <c r="N26" s="639"/>
      <c r="O26" s="639"/>
      <c r="P26" s="639"/>
      <c r="Q26" s="43">
        <v>9446231</v>
      </c>
    </row>
    <row r="27" spans="1:17" ht="15.75" customHeight="1" thickBot="1">
      <c r="A27" s="34"/>
      <c r="B27" s="35"/>
      <c r="C27" s="35"/>
      <c r="D27" s="35"/>
      <c r="E27" s="35"/>
      <c r="F27" s="35"/>
      <c r="G27" s="36"/>
      <c r="H27" s="37"/>
      <c r="I27" s="37"/>
      <c r="J27" s="37"/>
      <c r="K27" s="38"/>
      <c r="L27" s="39"/>
      <c r="M27" s="640" t="s">
        <v>93</v>
      </c>
      <c r="N27" s="640"/>
      <c r="O27" s="640"/>
      <c r="P27" s="640"/>
      <c r="Q27" s="147">
        <f>SUM(Q25:Q26)</f>
        <v>14446231</v>
      </c>
    </row>
    <row r="28" spans="1:17" ht="20.25" customHeight="1">
      <c r="A28" s="148" t="s">
        <v>17</v>
      </c>
      <c r="B28" s="35"/>
      <c r="C28" s="35"/>
      <c r="D28" s="35"/>
      <c r="E28" s="35"/>
      <c r="F28" s="35"/>
      <c r="G28" s="36"/>
      <c r="H28" s="37"/>
      <c r="I28" s="37"/>
      <c r="J28" s="37"/>
      <c r="K28" s="38"/>
      <c r="L28" s="39"/>
      <c r="M28" s="641" t="s">
        <v>48</v>
      </c>
      <c r="N28" s="641"/>
      <c r="O28" s="641"/>
      <c r="P28" s="641"/>
      <c r="Q28" s="124">
        <f>SUM(Q24+Q27)</f>
        <v>23765177</v>
      </c>
    </row>
    <row r="29" spans="1:17" ht="39">
      <c r="A29" s="7" t="s">
        <v>21</v>
      </c>
      <c r="B29" s="7" t="s">
        <v>4</v>
      </c>
      <c r="C29" s="7" t="s">
        <v>5</v>
      </c>
      <c r="D29" s="7" t="s">
        <v>6</v>
      </c>
      <c r="E29" s="7" t="s">
        <v>7</v>
      </c>
      <c r="F29" s="7" t="s">
        <v>8</v>
      </c>
      <c r="G29" s="7" t="s">
        <v>9</v>
      </c>
      <c r="H29" s="7" t="s">
        <v>10</v>
      </c>
      <c r="I29" s="7" t="s">
        <v>11</v>
      </c>
      <c r="J29" s="7" t="s">
        <v>12</v>
      </c>
      <c r="K29" s="7" t="s">
        <v>13</v>
      </c>
      <c r="L29" s="7" t="s">
        <v>14</v>
      </c>
      <c r="M29" s="642" t="s">
        <v>15</v>
      </c>
      <c r="N29" s="603"/>
      <c r="O29" s="603"/>
      <c r="P29" s="603"/>
      <c r="Q29" s="604"/>
    </row>
    <row r="30" spans="1:17" ht="15">
      <c r="A30" s="8">
        <v>18500</v>
      </c>
      <c r="B30" s="8" t="s">
        <v>49</v>
      </c>
      <c r="C30" s="46" t="s">
        <v>29</v>
      </c>
      <c r="D30" s="46" t="s">
        <v>30</v>
      </c>
      <c r="E30" s="8">
        <v>9</v>
      </c>
      <c r="F30" s="8" t="s">
        <v>16</v>
      </c>
      <c r="G30" s="70">
        <v>0</v>
      </c>
      <c r="H30" s="8" t="s">
        <v>17</v>
      </c>
      <c r="I30" s="29">
        <v>81</v>
      </c>
      <c r="J30" s="29">
        <v>36</v>
      </c>
      <c r="K30" s="30">
        <v>0.09</v>
      </c>
      <c r="L30" s="47">
        <v>43111</v>
      </c>
      <c r="M30" s="630" t="s">
        <v>96</v>
      </c>
      <c r="N30" s="631"/>
      <c r="O30" s="631"/>
      <c r="P30" s="631"/>
      <c r="Q30" s="632"/>
    </row>
    <row r="31" spans="1:17" ht="15">
      <c r="A31" s="8">
        <v>18501</v>
      </c>
      <c r="B31" s="8" t="s">
        <v>32</v>
      </c>
      <c r="C31" s="46" t="s">
        <v>31</v>
      </c>
      <c r="D31" s="8" t="s">
        <v>18</v>
      </c>
      <c r="E31" s="8">
        <v>3</v>
      </c>
      <c r="F31" s="8" t="s">
        <v>16</v>
      </c>
      <c r="G31" s="170">
        <v>0</v>
      </c>
      <c r="H31" s="8" t="s">
        <v>22</v>
      </c>
      <c r="I31" s="29">
        <v>74</v>
      </c>
      <c r="J31" s="29">
        <v>29</v>
      </c>
      <c r="K31" s="30">
        <v>0.09</v>
      </c>
      <c r="L31" s="47">
        <v>43111</v>
      </c>
      <c r="M31" s="630" t="s">
        <v>97</v>
      </c>
      <c r="N31" s="631"/>
      <c r="O31" s="631"/>
      <c r="P31" s="631"/>
      <c r="Q31" s="632"/>
    </row>
    <row r="32" spans="1:17" ht="15">
      <c r="A32" s="8">
        <v>18412</v>
      </c>
      <c r="B32" s="8" t="s">
        <v>28</v>
      </c>
      <c r="C32" s="46" t="s">
        <v>29</v>
      </c>
      <c r="D32" s="46" t="s">
        <v>30</v>
      </c>
      <c r="E32" s="8">
        <v>9</v>
      </c>
      <c r="F32" s="8" t="s">
        <v>16</v>
      </c>
      <c r="G32" s="28">
        <v>2975000</v>
      </c>
      <c r="H32" s="8" t="s">
        <v>17</v>
      </c>
      <c r="I32" s="29">
        <v>324</v>
      </c>
      <c r="J32" s="29">
        <v>50</v>
      </c>
      <c r="K32" s="30">
        <v>0.04</v>
      </c>
      <c r="L32" s="47">
        <v>43118</v>
      </c>
      <c r="M32" s="630" t="s">
        <v>98</v>
      </c>
      <c r="N32" s="631"/>
      <c r="O32" s="631"/>
      <c r="P32" s="631"/>
      <c r="Q32" s="632"/>
    </row>
    <row r="33" spans="1:17" ht="15">
      <c r="A33" s="8">
        <v>18417</v>
      </c>
      <c r="B33" s="8" t="s">
        <v>57</v>
      </c>
      <c r="C33" s="73" t="s">
        <v>55</v>
      </c>
      <c r="D33" s="73" t="s">
        <v>56</v>
      </c>
      <c r="E33" s="8">
        <v>3</v>
      </c>
      <c r="F33" s="8" t="s">
        <v>16</v>
      </c>
      <c r="G33" s="28">
        <v>3000000</v>
      </c>
      <c r="H33" s="8" t="s">
        <v>17</v>
      </c>
      <c r="I33" s="29">
        <v>220</v>
      </c>
      <c r="J33" s="29">
        <v>18</v>
      </c>
      <c r="K33" s="30">
        <v>0.04</v>
      </c>
      <c r="L33" s="47">
        <v>43146</v>
      </c>
      <c r="M33" s="630"/>
      <c r="N33" s="631"/>
      <c r="O33" s="631"/>
      <c r="P33" s="631"/>
      <c r="Q33" s="632"/>
    </row>
    <row r="34" spans="1:17" ht="15">
      <c r="A34" s="8">
        <v>18000</v>
      </c>
      <c r="B34" s="8" t="s">
        <v>63</v>
      </c>
      <c r="C34" s="46" t="s">
        <v>64</v>
      </c>
      <c r="D34" s="46" t="s">
        <v>65</v>
      </c>
      <c r="E34" s="8">
        <v>3</v>
      </c>
      <c r="F34" s="8" t="s">
        <v>16</v>
      </c>
      <c r="G34" s="28">
        <v>1500000</v>
      </c>
      <c r="H34" s="8" t="s">
        <v>22</v>
      </c>
      <c r="I34" s="29">
        <v>105</v>
      </c>
      <c r="J34" s="29">
        <v>25</v>
      </c>
      <c r="K34" s="30">
        <v>0.09</v>
      </c>
      <c r="L34" s="47">
        <v>43192</v>
      </c>
      <c r="M34" s="630"/>
      <c r="N34" s="631"/>
      <c r="O34" s="631"/>
      <c r="P34" s="631"/>
      <c r="Q34" s="632"/>
    </row>
    <row r="35" spans="1:17" ht="15">
      <c r="A35" s="8">
        <v>18002</v>
      </c>
      <c r="B35" s="8" t="s">
        <v>66</v>
      </c>
      <c r="C35" s="46" t="s">
        <v>64</v>
      </c>
      <c r="D35" s="46" t="s">
        <v>65</v>
      </c>
      <c r="E35" s="8">
        <v>3</v>
      </c>
      <c r="F35" s="8" t="s">
        <v>16</v>
      </c>
      <c r="G35" s="28">
        <v>2000000</v>
      </c>
      <c r="H35" s="8" t="s">
        <v>22</v>
      </c>
      <c r="I35" s="29">
        <v>116</v>
      </c>
      <c r="J35" s="29">
        <v>34</v>
      </c>
      <c r="K35" s="30">
        <v>0.09</v>
      </c>
      <c r="L35" s="47">
        <v>43192</v>
      </c>
      <c r="M35" s="630"/>
      <c r="N35" s="609"/>
      <c r="O35" s="609"/>
      <c r="P35" s="609"/>
      <c r="Q35" s="610"/>
    </row>
    <row r="36" spans="1:17" ht="15">
      <c r="A36" s="8">
        <v>18036</v>
      </c>
      <c r="B36" s="8" t="s">
        <v>67</v>
      </c>
      <c r="C36" s="8" t="s">
        <v>68</v>
      </c>
      <c r="D36" s="8" t="s">
        <v>69</v>
      </c>
      <c r="E36" s="8">
        <v>2</v>
      </c>
      <c r="F36" s="8" t="s">
        <v>16</v>
      </c>
      <c r="G36" s="28">
        <v>660000</v>
      </c>
      <c r="H36" s="8" t="s">
        <v>17</v>
      </c>
      <c r="I36" s="29">
        <v>40</v>
      </c>
      <c r="J36" s="29">
        <v>11</v>
      </c>
      <c r="K36" s="30">
        <v>0.09</v>
      </c>
      <c r="L36" s="47">
        <v>43192</v>
      </c>
      <c r="M36" s="630"/>
      <c r="N36" s="609"/>
      <c r="O36" s="609"/>
      <c r="P36" s="609"/>
      <c r="Q36" s="610"/>
    </row>
    <row r="37" spans="1:17" ht="15">
      <c r="A37" s="8">
        <v>18040</v>
      </c>
      <c r="B37" s="8" t="s">
        <v>70</v>
      </c>
      <c r="C37" s="8" t="s">
        <v>71</v>
      </c>
      <c r="D37" s="8" t="s">
        <v>72</v>
      </c>
      <c r="E37" s="8">
        <v>1</v>
      </c>
      <c r="F37" s="8" t="s">
        <v>16</v>
      </c>
      <c r="G37" s="28">
        <v>660000</v>
      </c>
      <c r="H37" s="8" t="s">
        <v>17</v>
      </c>
      <c r="I37" s="29">
        <v>48</v>
      </c>
      <c r="J37" s="29">
        <v>11</v>
      </c>
      <c r="K37" s="30">
        <v>0.09</v>
      </c>
      <c r="L37" s="47">
        <v>43192</v>
      </c>
      <c r="M37" s="630"/>
      <c r="N37" s="609"/>
      <c r="O37" s="609"/>
      <c r="P37" s="609"/>
      <c r="Q37" s="610"/>
    </row>
    <row r="38" spans="1:17" ht="15">
      <c r="A38" s="8">
        <v>18052</v>
      </c>
      <c r="B38" s="8" t="s">
        <v>73</v>
      </c>
      <c r="C38" s="46" t="s">
        <v>29</v>
      </c>
      <c r="D38" s="46" t="s">
        <v>30</v>
      </c>
      <c r="E38" s="8">
        <v>9</v>
      </c>
      <c r="F38" s="8" t="s">
        <v>16</v>
      </c>
      <c r="G38" s="28">
        <v>2025000</v>
      </c>
      <c r="H38" s="8" t="s">
        <v>22</v>
      </c>
      <c r="I38" s="29">
        <v>102</v>
      </c>
      <c r="J38" s="29">
        <v>35</v>
      </c>
      <c r="K38" s="30">
        <v>0.09</v>
      </c>
      <c r="L38" s="47">
        <v>43192</v>
      </c>
      <c r="M38" s="630"/>
      <c r="N38" s="631"/>
      <c r="O38" s="631"/>
      <c r="P38" s="631"/>
      <c r="Q38" s="632"/>
    </row>
    <row r="39" spans="1:17" ht="15">
      <c r="A39" s="8">
        <v>18053</v>
      </c>
      <c r="B39" s="8" t="s">
        <v>74</v>
      </c>
      <c r="C39" s="46" t="s">
        <v>29</v>
      </c>
      <c r="D39" s="46" t="s">
        <v>30</v>
      </c>
      <c r="E39" s="8">
        <v>9</v>
      </c>
      <c r="F39" s="8" t="s">
        <v>16</v>
      </c>
      <c r="G39" s="28">
        <v>1300000</v>
      </c>
      <c r="H39" s="8" t="s">
        <v>17</v>
      </c>
      <c r="I39" s="29">
        <v>88</v>
      </c>
      <c r="J39" s="29">
        <v>24</v>
      </c>
      <c r="K39" s="30">
        <v>0.09</v>
      </c>
      <c r="L39" s="47">
        <v>43192</v>
      </c>
      <c r="M39" s="630"/>
      <c r="N39" s="609"/>
      <c r="O39" s="609"/>
      <c r="P39" s="609"/>
      <c r="Q39" s="610"/>
    </row>
    <row r="40" spans="1:17" ht="15">
      <c r="A40" s="8">
        <v>18054</v>
      </c>
      <c r="B40" s="8" t="s">
        <v>77</v>
      </c>
      <c r="C40" s="46" t="s">
        <v>29</v>
      </c>
      <c r="D40" s="46" t="s">
        <v>30</v>
      </c>
      <c r="E40" s="8">
        <v>9</v>
      </c>
      <c r="F40" s="8" t="s">
        <v>16</v>
      </c>
      <c r="G40" s="28">
        <v>2350000</v>
      </c>
      <c r="H40" s="8" t="s">
        <v>17</v>
      </c>
      <c r="I40" s="29">
        <v>55</v>
      </c>
      <c r="J40" s="29">
        <v>41</v>
      </c>
      <c r="K40" s="30">
        <v>0.09</v>
      </c>
      <c r="L40" s="47">
        <v>43192</v>
      </c>
      <c r="M40" s="633" t="s">
        <v>94</v>
      </c>
      <c r="N40" s="634"/>
      <c r="O40" s="634"/>
      <c r="P40" s="634"/>
      <c r="Q40" s="635"/>
    </row>
    <row r="41" spans="1:17" ht="15">
      <c r="A41" s="8">
        <v>18369</v>
      </c>
      <c r="B41" s="8" t="s">
        <v>88</v>
      </c>
      <c r="C41" s="8" t="s">
        <v>84</v>
      </c>
      <c r="D41" s="8" t="s">
        <v>85</v>
      </c>
      <c r="E41" s="8">
        <v>9</v>
      </c>
      <c r="F41" s="8" t="s">
        <v>16</v>
      </c>
      <c r="G41" s="28">
        <v>1060000</v>
      </c>
      <c r="H41" s="8" t="s">
        <v>22</v>
      </c>
      <c r="I41" s="29">
        <v>35</v>
      </c>
      <c r="J41" s="29">
        <v>11</v>
      </c>
      <c r="K41" s="30">
        <v>0.09</v>
      </c>
      <c r="L41" s="47">
        <v>43192</v>
      </c>
      <c r="M41" s="636"/>
      <c r="N41" s="634"/>
      <c r="O41" s="634"/>
      <c r="P41" s="634"/>
      <c r="Q41" s="635"/>
    </row>
    <row r="42" spans="1:17" ht="15.75" thickBot="1">
      <c r="A42" s="8">
        <v>18421</v>
      </c>
      <c r="B42" s="8" t="s">
        <v>89</v>
      </c>
      <c r="C42" s="46" t="s">
        <v>79</v>
      </c>
      <c r="D42" s="8" t="s">
        <v>80</v>
      </c>
      <c r="E42" s="8">
        <v>7</v>
      </c>
      <c r="F42" s="8" t="s">
        <v>16</v>
      </c>
      <c r="G42" s="28">
        <v>3000000</v>
      </c>
      <c r="H42" s="8" t="s">
        <v>17</v>
      </c>
      <c r="I42" s="29">
        <v>146</v>
      </c>
      <c r="J42" s="29">
        <v>50</v>
      </c>
      <c r="K42" s="30">
        <v>0.04</v>
      </c>
      <c r="L42" s="47">
        <v>43194</v>
      </c>
      <c r="M42" s="621"/>
      <c r="N42" s="622"/>
      <c r="O42" s="622"/>
      <c r="P42" s="622"/>
      <c r="Q42" s="623"/>
    </row>
    <row r="43" spans="1:17" ht="15">
      <c r="A43" s="624" t="s">
        <v>33</v>
      </c>
      <c r="B43" s="625"/>
      <c r="C43" s="625"/>
      <c r="D43" s="625"/>
      <c r="E43" s="625"/>
      <c r="F43" s="625"/>
      <c r="G43" s="48">
        <f>SUM(G33,G36,G37,G41)</f>
        <v>5380000</v>
      </c>
      <c r="H43" s="49" t="s">
        <v>11</v>
      </c>
      <c r="I43" s="50">
        <f>SUM(I33,I36,I37,I41)</f>
        <v>343</v>
      </c>
      <c r="J43" s="50">
        <f>SUM(J33,J36,J37,J41)</f>
        <v>51</v>
      </c>
      <c r="K43" s="167"/>
      <c r="L43" s="110"/>
      <c r="M43" s="110"/>
      <c r="N43" s="110"/>
      <c r="O43" s="110"/>
      <c r="P43" s="110"/>
      <c r="Q43" s="117"/>
    </row>
    <row r="44" spans="1:17" ht="15">
      <c r="A44" s="626" t="s">
        <v>34</v>
      </c>
      <c r="B44" s="627"/>
      <c r="C44" s="627"/>
      <c r="D44" s="627"/>
      <c r="E44" s="627"/>
      <c r="F44" s="627"/>
      <c r="G44" s="28">
        <f>SUM(G30,G31,G32,G34,G35,G38,G39,G40,G42)</f>
        <v>15150000</v>
      </c>
      <c r="H44" s="51" t="s">
        <v>11</v>
      </c>
      <c r="I44" s="52">
        <f>SUM(I31,I32,I34,I35,I38,I39,I40,I42)</f>
        <v>1010</v>
      </c>
      <c r="J44" s="52">
        <f>SUM(J30,J31,J32,J34,J35,J38,J39,J40,J42)</f>
        <v>324</v>
      </c>
      <c r="K44" s="165"/>
      <c r="L44" s="111"/>
      <c r="M44" s="163"/>
      <c r="N44" s="163"/>
      <c r="O44" s="163"/>
      <c r="P44" s="163"/>
      <c r="Q44" s="164"/>
    </row>
    <row r="45" spans="1:17" ht="16.5" thickBot="1">
      <c r="A45" s="628" t="s">
        <v>35</v>
      </c>
      <c r="B45" s="629"/>
      <c r="C45" s="629"/>
      <c r="D45" s="629"/>
      <c r="E45" s="629"/>
      <c r="F45" s="629"/>
      <c r="G45" s="53">
        <f>SUM(G43:G44)</f>
        <v>20530000</v>
      </c>
      <c r="H45" s="54" t="s">
        <v>11</v>
      </c>
      <c r="I45" s="55">
        <f>SUM(I43:I44)</f>
        <v>1353</v>
      </c>
      <c r="J45" s="55">
        <f>SUM(J43:J44)</f>
        <v>375</v>
      </c>
      <c r="K45" s="114"/>
      <c r="L45" s="115"/>
      <c r="M45" s="115"/>
      <c r="N45" s="115"/>
      <c r="O45" s="115"/>
      <c r="P45" s="115"/>
      <c r="Q45" s="116"/>
    </row>
    <row r="46" spans="1:17" ht="15" customHeight="1">
      <c r="A46" s="624" t="s">
        <v>36</v>
      </c>
      <c r="B46" s="625"/>
      <c r="C46" s="625"/>
      <c r="D46" s="625"/>
      <c r="E46" s="625"/>
      <c r="F46" s="625"/>
      <c r="G46" s="56">
        <v>0</v>
      </c>
      <c r="H46" s="49" t="s">
        <v>11</v>
      </c>
      <c r="I46" s="57"/>
      <c r="J46" s="57"/>
      <c r="K46" s="166"/>
      <c r="L46" s="154"/>
      <c r="M46" s="154"/>
      <c r="N46" s="154"/>
      <c r="O46" s="154"/>
      <c r="P46" s="154"/>
      <c r="Q46" s="155"/>
    </row>
    <row r="47" spans="1:17" ht="15" customHeight="1">
      <c r="A47" s="626" t="s">
        <v>37</v>
      </c>
      <c r="B47" s="627"/>
      <c r="C47" s="627"/>
      <c r="D47" s="627"/>
      <c r="E47" s="627"/>
      <c r="F47" s="627"/>
      <c r="G47" s="58">
        <v>0</v>
      </c>
      <c r="H47" s="51" t="s">
        <v>11</v>
      </c>
      <c r="I47" s="59"/>
      <c r="J47" s="59"/>
      <c r="K47" s="60"/>
      <c r="L47" s="163"/>
      <c r="M47" s="118"/>
      <c r="N47" s="118"/>
      <c r="O47" s="118"/>
      <c r="P47" s="118"/>
      <c r="Q47" s="119"/>
    </row>
    <row r="48" spans="1:17" ht="15" customHeight="1" thickBot="1">
      <c r="A48" s="615" t="s">
        <v>38</v>
      </c>
      <c r="B48" s="616"/>
      <c r="C48" s="616"/>
      <c r="D48" s="616"/>
      <c r="E48" s="616"/>
      <c r="F48" s="616"/>
      <c r="G48" s="123">
        <f>G32</f>
        <v>2975000</v>
      </c>
      <c r="H48" s="64" t="s">
        <v>11</v>
      </c>
      <c r="I48" s="65">
        <v>324</v>
      </c>
      <c r="J48" s="66">
        <v>50</v>
      </c>
      <c r="K48" s="120"/>
      <c r="L48" s="121"/>
      <c r="M48" s="121"/>
      <c r="N48" s="121"/>
      <c r="O48" s="121"/>
      <c r="P48" s="121"/>
      <c r="Q48" s="122"/>
    </row>
    <row r="49" spans="1:17" ht="15">
      <c r="A49" s="617" t="s">
        <v>39</v>
      </c>
      <c r="B49" s="618"/>
      <c r="C49" s="618"/>
      <c r="D49" s="618"/>
      <c r="E49" s="618"/>
      <c r="F49" s="618"/>
      <c r="G49" s="67">
        <f>Q24-G46</f>
        <v>9318946</v>
      </c>
      <c r="H49" s="153"/>
      <c r="I49" s="154"/>
      <c r="J49" s="154"/>
      <c r="K49" s="112"/>
      <c r="L49" s="112"/>
      <c r="M49" s="112"/>
      <c r="N49" s="112"/>
      <c r="O49" s="112"/>
      <c r="P49" s="112"/>
      <c r="Q49" s="113"/>
    </row>
    <row r="50" spans="1:17" ht="15">
      <c r="A50" s="619" t="s">
        <v>40</v>
      </c>
      <c r="B50" s="620"/>
      <c r="C50" s="620"/>
      <c r="D50" s="620"/>
      <c r="E50" s="620"/>
      <c r="F50" s="620"/>
      <c r="G50" s="68">
        <f>Q26-G47</f>
        <v>9446231</v>
      </c>
      <c r="H50" s="162"/>
      <c r="I50" s="163"/>
      <c r="J50" s="163"/>
      <c r="K50" s="163"/>
      <c r="L50" s="163"/>
      <c r="M50" s="163"/>
      <c r="N50" s="163"/>
      <c r="O50" s="163"/>
      <c r="P50" s="163"/>
      <c r="Q50" s="164"/>
    </row>
    <row r="51" spans="1:17" ht="15">
      <c r="A51" s="619" t="s">
        <v>41</v>
      </c>
      <c r="B51" s="620"/>
      <c r="C51" s="620"/>
      <c r="D51" s="620"/>
      <c r="E51" s="620"/>
      <c r="F51" s="620"/>
      <c r="G51" s="68">
        <f>Q25-G48</f>
        <v>2025000</v>
      </c>
      <c r="H51" s="162"/>
      <c r="I51" s="163"/>
      <c r="J51" s="163"/>
      <c r="K51" s="163"/>
      <c r="L51" s="163"/>
      <c r="M51" s="125"/>
      <c r="N51" s="125"/>
      <c r="O51" s="125"/>
      <c r="P51" s="125"/>
      <c r="Q51" s="125"/>
    </row>
    <row r="52" spans="6:13" ht="15" customHeight="1">
      <c r="F52" s="160"/>
      <c r="G52" s="69"/>
      <c r="M52" s="149"/>
    </row>
    <row r="53" spans="1:13" ht="15" customHeight="1">
      <c r="A53" s="614" t="s">
        <v>42</v>
      </c>
      <c r="B53" s="614"/>
      <c r="C53" s="614"/>
      <c r="D53" s="614"/>
      <c r="E53" s="614"/>
      <c r="F53" s="614"/>
      <c r="G53" s="614"/>
      <c r="H53" s="614"/>
      <c r="I53" s="614"/>
      <c r="J53" s="614"/>
      <c r="K53" s="614"/>
      <c r="L53" s="614"/>
      <c r="M53" s="614"/>
    </row>
    <row r="54" spans="1:13" ht="15" customHeight="1">
      <c r="A54" s="614" t="s">
        <v>43</v>
      </c>
      <c r="B54" s="614"/>
      <c r="C54" s="614"/>
      <c r="D54" s="614"/>
      <c r="E54" s="614"/>
      <c r="F54" s="614"/>
      <c r="G54" s="614"/>
      <c r="H54" s="614"/>
      <c r="I54" s="614"/>
      <c r="J54" s="614"/>
      <c r="K54" s="614"/>
      <c r="L54" s="614"/>
      <c r="M54" s="614"/>
    </row>
    <row r="55" spans="1:13" ht="15">
      <c r="A55" s="614" t="s">
        <v>44</v>
      </c>
      <c r="B55" s="614"/>
      <c r="C55" s="614"/>
      <c r="D55" s="614"/>
      <c r="E55" s="614"/>
      <c r="F55" s="614"/>
      <c r="G55" s="614"/>
      <c r="H55" s="614"/>
      <c r="I55" s="614"/>
      <c r="J55" s="614"/>
      <c r="K55" s="614"/>
      <c r="L55" s="614"/>
      <c r="M55" s="614"/>
    </row>
  </sheetData>
  <sheetProtection/>
  <mergeCells count="64">
    <mergeCell ref="A55:M55"/>
    <mergeCell ref="A48:F48"/>
    <mergeCell ref="A49:F49"/>
    <mergeCell ref="A50:F50"/>
    <mergeCell ref="A51:F51"/>
    <mergeCell ref="A53:M53"/>
    <mergeCell ref="A54:M54"/>
    <mergeCell ref="M42:Q42"/>
    <mergeCell ref="A43:F43"/>
    <mergeCell ref="A44:F44"/>
    <mergeCell ref="A45:F45"/>
    <mergeCell ref="A46:F46"/>
    <mergeCell ref="A47:F47"/>
    <mergeCell ref="M36:Q36"/>
    <mergeCell ref="M37:Q37"/>
    <mergeCell ref="M38:Q38"/>
    <mergeCell ref="M39:Q39"/>
    <mergeCell ref="M40:Q40"/>
    <mergeCell ref="M41:Q41"/>
    <mergeCell ref="M30:Q30"/>
    <mergeCell ref="M31:Q31"/>
    <mergeCell ref="M32:Q32"/>
    <mergeCell ref="M33:Q33"/>
    <mergeCell ref="M34:Q34"/>
    <mergeCell ref="M35:Q35"/>
    <mergeCell ref="M24:P24"/>
    <mergeCell ref="M25:P25"/>
    <mergeCell ref="M26:P26"/>
    <mergeCell ref="M27:P27"/>
    <mergeCell ref="M28:P28"/>
    <mergeCell ref="M29:Q29"/>
    <mergeCell ref="M17:Q17"/>
    <mergeCell ref="M19:Q19"/>
    <mergeCell ref="A20:F20"/>
    <mergeCell ref="A21:F21"/>
    <mergeCell ref="A22:F22"/>
    <mergeCell ref="H22:Q22"/>
    <mergeCell ref="A15:F15"/>
    <mergeCell ref="H15:Q15"/>
    <mergeCell ref="A16:B16"/>
    <mergeCell ref="H16:J16"/>
    <mergeCell ref="K16:L16"/>
    <mergeCell ref="M16:O16"/>
    <mergeCell ref="P16:Q16"/>
    <mergeCell ref="M10:Q10"/>
    <mergeCell ref="M11:Q11"/>
    <mergeCell ref="M12:Q12"/>
    <mergeCell ref="A13:F13"/>
    <mergeCell ref="K13:Q13"/>
    <mergeCell ref="A14:F14"/>
    <mergeCell ref="K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1">
      <selection activeCell="E29" sqref="E29"/>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669"/>
      <c r="B1" s="669"/>
      <c r="C1" s="669"/>
      <c r="D1" s="669"/>
      <c r="E1" s="669"/>
      <c r="F1" s="669"/>
      <c r="G1" s="669"/>
      <c r="H1" s="669"/>
      <c r="I1" s="669"/>
      <c r="J1" s="669"/>
      <c r="K1" s="669"/>
      <c r="L1" s="669"/>
      <c r="M1" s="669"/>
      <c r="N1" s="669"/>
      <c r="O1" s="669"/>
      <c r="P1" s="669"/>
      <c r="Q1" s="669"/>
    </row>
    <row r="2" spans="1:17" ht="18" customHeight="1">
      <c r="A2" s="670" t="s">
        <v>95</v>
      </c>
      <c r="B2" s="670"/>
      <c r="C2" s="670"/>
      <c r="D2" s="670"/>
      <c r="E2" s="670"/>
      <c r="F2" s="670"/>
      <c r="G2" s="670"/>
      <c r="H2" s="670"/>
      <c r="I2" s="670"/>
      <c r="J2" s="670"/>
      <c r="K2" s="670"/>
      <c r="L2" s="670"/>
      <c r="M2" s="669"/>
      <c r="N2" s="669"/>
      <c r="O2" s="669"/>
      <c r="P2" s="669"/>
      <c r="Q2" s="669"/>
    </row>
    <row r="3" spans="1:17" ht="12.75" customHeight="1">
      <c r="A3" s="671" t="s">
        <v>91</v>
      </c>
      <c r="B3" s="671"/>
      <c r="C3" s="671"/>
      <c r="D3" s="671"/>
      <c r="E3" s="671"/>
      <c r="F3" s="671"/>
      <c r="G3" s="671"/>
      <c r="H3" s="671"/>
      <c r="I3" s="671"/>
      <c r="J3" s="671"/>
      <c r="K3" s="671"/>
      <c r="L3" s="671"/>
      <c r="M3" s="669"/>
      <c r="N3" s="669"/>
      <c r="O3" s="669"/>
      <c r="P3" s="669"/>
      <c r="Q3" s="669"/>
    </row>
    <row r="4" spans="1:17" ht="60" customHeight="1">
      <c r="A4" s="672" t="s">
        <v>0</v>
      </c>
      <c r="B4" s="672"/>
      <c r="C4" s="672"/>
      <c r="D4" s="672"/>
      <c r="E4" s="672"/>
      <c r="F4" s="672"/>
      <c r="G4" s="672"/>
      <c r="H4" s="672"/>
      <c r="I4" s="672"/>
      <c r="J4" s="672"/>
      <c r="K4" s="672"/>
      <c r="L4" s="672"/>
      <c r="M4" s="669"/>
      <c r="N4" s="669"/>
      <c r="O4" s="669"/>
      <c r="P4" s="669"/>
      <c r="Q4" s="669"/>
    </row>
    <row r="5" spans="1:17" ht="14.25" customHeight="1">
      <c r="A5" s="673" t="s">
        <v>92</v>
      </c>
      <c r="B5" s="674"/>
      <c r="C5" s="674"/>
      <c r="D5" s="674"/>
      <c r="E5" s="675"/>
      <c r="F5" s="675"/>
      <c r="G5" s="675"/>
      <c r="H5" s="675"/>
      <c r="I5" s="675"/>
      <c r="J5" s="675"/>
      <c r="K5" s="675"/>
      <c r="L5" s="675"/>
      <c r="M5" s="675"/>
      <c r="N5" s="675"/>
      <c r="O5" s="675"/>
      <c r="P5" s="675"/>
      <c r="Q5" s="675"/>
    </row>
    <row r="6" spans="1:17" ht="14.25" customHeight="1">
      <c r="A6" s="2"/>
      <c r="B6" s="3"/>
      <c r="C6" s="3"/>
      <c r="D6" s="3"/>
      <c r="E6" s="138"/>
      <c r="F6" s="138"/>
      <c r="G6" s="138"/>
      <c r="H6" s="138"/>
      <c r="I6" s="138"/>
      <c r="J6" s="138"/>
      <c r="K6" s="138"/>
      <c r="L6" s="138"/>
      <c r="M6" s="666"/>
      <c r="N6" s="666"/>
      <c r="O6" s="666"/>
      <c r="P6" s="666"/>
      <c r="Q6" s="4"/>
    </row>
    <row r="7" spans="1:17" ht="14.25" customHeight="1">
      <c r="A7" s="2"/>
      <c r="B7" s="3"/>
      <c r="C7" s="3"/>
      <c r="D7" s="3"/>
      <c r="E7" s="138"/>
      <c r="F7" s="138"/>
      <c r="G7" s="138"/>
      <c r="H7" s="138"/>
      <c r="I7" s="138"/>
      <c r="J7" s="138"/>
      <c r="K7" s="138"/>
      <c r="L7" s="138"/>
      <c r="M7" s="666" t="s">
        <v>75</v>
      </c>
      <c r="N7" s="666"/>
      <c r="O7" s="666"/>
      <c r="P7" s="666"/>
      <c r="Q7" s="4">
        <v>3300000</v>
      </c>
    </row>
    <row r="8" spans="1:17" ht="14.25" customHeight="1">
      <c r="A8" s="2"/>
      <c r="B8" s="3"/>
      <c r="C8" s="3"/>
      <c r="D8" s="3"/>
      <c r="E8" s="138"/>
      <c r="F8" s="138"/>
      <c r="G8" s="138"/>
      <c r="H8" s="138"/>
      <c r="I8" s="138"/>
      <c r="J8" s="138"/>
      <c r="K8" s="138"/>
      <c r="L8" s="138"/>
      <c r="M8" s="637" t="s">
        <v>76</v>
      </c>
      <c r="N8" s="637"/>
      <c r="O8" s="637"/>
      <c r="P8" s="637"/>
      <c r="Q8" s="101">
        <v>7972864</v>
      </c>
    </row>
    <row r="9" spans="1:17" ht="15.75">
      <c r="A9" s="667" t="s">
        <v>90</v>
      </c>
      <c r="B9" s="667"/>
      <c r="C9" s="668"/>
      <c r="D9" s="5"/>
      <c r="E9" s="5"/>
      <c r="F9" s="5"/>
      <c r="G9" s="6"/>
      <c r="H9" s="654"/>
      <c r="I9" s="641"/>
      <c r="J9" s="641"/>
      <c r="K9" s="655"/>
      <c r="L9" s="656"/>
      <c r="M9" s="657" t="s">
        <v>2</v>
      </c>
      <c r="N9" s="657"/>
      <c r="O9" s="657"/>
      <c r="P9" s="658">
        <v>11272864</v>
      </c>
      <c r="Q9" s="659"/>
    </row>
    <row r="10" spans="1:17" ht="64.5" customHeight="1">
      <c r="A10" s="7" t="s">
        <v>3</v>
      </c>
      <c r="B10" s="7" t="s">
        <v>4</v>
      </c>
      <c r="C10" s="7" t="s">
        <v>5</v>
      </c>
      <c r="D10" s="7" t="s">
        <v>6</v>
      </c>
      <c r="E10" s="7" t="s">
        <v>7</v>
      </c>
      <c r="F10" s="7" t="s">
        <v>8</v>
      </c>
      <c r="G10" s="7" t="s">
        <v>9</v>
      </c>
      <c r="H10" s="7" t="s">
        <v>10</v>
      </c>
      <c r="I10" s="7" t="s">
        <v>11</v>
      </c>
      <c r="J10" s="7" t="s">
        <v>12</v>
      </c>
      <c r="K10" s="7" t="s">
        <v>13</v>
      </c>
      <c r="L10" s="7" t="s">
        <v>14</v>
      </c>
      <c r="M10" s="642" t="s">
        <v>15</v>
      </c>
      <c r="N10" s="603"/>
      <c r="O10" s="603"/>
      <c r="P10" s="603"/>
      <c r="Q10" s="604"/>
    </row>
    <row r="11" spans="1:17" ht="15">
      <c r="A11" s="8">
        <v>18502</v>
      </c>
      <c r="B11" s="8" t="s">
        <v>58</v>
      </c>
      <c r="C11" s="8" t="s">
        <v>59</v>
      </c>
      <c r="D11" s="8" t="s">
        <v>60</v>
      </c>
      <c r="E11" s="8">
        <v>8</v>
      </c>
      <c r="F11" s="8" t="s">
        <v>16</v>
      </c>
      <c r="G11" s="10">
        <v>1000000</v>
      </c>
      <c r="H11" s="9" t="s">
        <v>61</v>
      </c>
      <c r="I11" s="11">
        <v>29</v>
      </c>
      <c r="J11" s="137">
        <v>13</v>
      </c>
      <c r="K11" s="13"/>
      <c r="L11" s="14">
        <v>43160</v>
      </c>
      <c r="M11" s="660"/>
      <c r="N11" s="661"/>
      <c r="O11" s="661"/>
      <c r="P11" s="661"/>
      <c r="Q11" s="661"/>
    </row>
    <row r="12" spans="1:17" ht="15.75" thickBot="1">
      <c r="A12" s="8">
        <v>18099</v>
      </c>
      <c r="B12" s="8" t="s">
        <v>78</v>
      </c>
      <c r="C12" s="8" t="s">
        <v>79</v>
      </c>
      <c r="D12" s="8" t="s">
        <v>80</v>
      </c>
      <c r="E12" s="8">
        <v>7</v>
      </c>
      <c r="F12" s="91" t="s">
        <v>16</v>
      </c>
      <c r="G12" s="93">
        <v>1000000</v>
      </c>
      <c r="H12" s="92" t="s">
        <v>61</v>
      </c>
      <c r="I12" s="94">
        <v>132</v>
      </c>
      <c r="J12" s="95">
        <v>10</v>
      </c>
      <c r="K12" s="96">
        <v>0.09</v>
      </c>
      <c r="L12" s="97">
        <v>43192</v>
      </c>
      <c r="M12" s="662"/>
      <c r="N12" s="541"/>
      <c r="O12" s="541"/>
      <c r="P12" s="541"/>
      <c r="Q12" s="542"/>
    </row>
    <row r="13" spans="1:17" ht="15" customHeight="1" thickBot="1">
      <c r="A13" s="648" t="s">
        <v>19</v>
      </c>
      <c r="B13" s="649"/>
      <c r="C13" s="649"/>
      <c r="D13" s="649"/>
      <c r="E13" s="649"/>
      <c r="F13" s="649"/>
      <c r="G13" s="15">
        <f>SUM(G11:G12)</f>
        <v>2000000</v>
      </c>
      <c r="H13" s="16" t="s">
        <v>11</v>
      </c>
      <c r="I13" s="17">
        <f>SUM(I11:I12)</f>
        <v>161</v>
      </c>
      <c r="J13" s="18">
        <f>SUM(J11:J12)</f>
        <v>23</v>
      </c>
      <c r="K13" s="663"/>
      <c r="L13" s="664"/>
      <c r="M13" s="664"/>
      <c r="N13" s="664"/>
      <c r="O13" s="664"/>
      <c r="P13" s="664"/>
      <c r="Q13" s="665"/>
    </row>
    <row r="14" spans="1:17" ht="15" customHeight="1" thickBot="1">
      <c r="A14" s="648" t="s">
        <v>47</v>
      </c>
      <c r="B14" s="649"/>
      <c r="C14" s="649"/>
      <c r="D14" s="649"/>
      <c r="E14" s="649"/>
      <c r="F14" s="649"/>
      <c r="G14" s="15">
        <v>0</v>
      </c>
      <c r="H14" s="16" t="s">
        <v>11</v>
      </c>
      <c r="I14" s="17"/>
      <c r="J14" s="17"/>
      <c r="K14" s="663"/>
      <c r="L14" s="664"/>
      <c r="M14" s="664"/>
      <c r="N14" s="664"/>
      <c r="O14" s="664"/>
      <c r="P14" s="664"/>
      <c r="Q14" s="665"/>
    </row>
    <row r="15" spans="1:17" ht="15">
      <c r="A15" s="617" t="s">
        <v>46</v>
      </c>
      <c r="B15" s="618"/>
      <c r="C15" s="618"/>
      <c r="D15" s="618"/>
      <c r="E15" s="618"/>
      <c r="F15" s="618"/>
      <c r="G15" s="19">
        <f>P9</f>
        <v>11272864</v>
      </c>
      <c r="H15" s="650"/>
      <c r="I15" s="651"/>
      <c r="J15" s="651"/>
      <c r="K15" s="651"/>
      <c r="L15" s="651"/>
      <c r="M15" s="651"/>
      <c r="N15" s="651"/>
      <c r="O15" s="651"/>
      <c r="P15" s="651"/>
      <c r="Q15" s="652"/>
    </row>
    <row r="16" spans="1:17" ht="64.5" customHeight="1">
      <c r="A16" s="653" t="s">
        <v>20</v>
      </c>
      <c r="B16" s="653"/>
      <c r="C16" s="20"/>
      <c r="D16" s="20"/>
      <c r="E16" s="21"/>
      <c r="F16" s="20"/>
      <c r="G16" s="22"/>
      <c r="H16" s="654"/>
      <c r="I16" s="641"/>
      <c r="J16" s="641"/>
      <c r="K16" s="655"/>
      <c r="L16" s="656"/>
      <c r="M16" s="657" t="s">
        <v>2</v>
      </c>
      <c r="N16" s="657"/>
      <c r="O16" s="657"/>
      <c r="P16" s="658">
        <v>2967122</v>
      </c>
      <c r="Q16" s="659"/>
    </row>
    <row r="17" spans="1:17" ht="39">
      <c r="A17" s="7" t="s">
        <v>21</v>
      </c>
      <c r="B17" s="7" t="s">
        <v>4</v>
      </c>
      <c r="C17" s="7" t="s">
        <v>5</v>
      </c>
      <c r="D17" s="7" t="s">
        <v>6</v>
      </c>
      <c r="E17" s="7" t="s">
        <v>7</v>
      </c>
      <c r="F17" s="7" t="s">
        <v>8</v>
      </c>
      <c r="G17" s="7" t="s">
        <v>9</v>
      </c>
      <c r="H17" s="7" t="s">
        <v>10</v>
      </c>
      <c r="I17" s="7" t="s">
        <v>11</v>
      </c>
      <c r="J17" s="7" t="s">
        <v>12</v>
      </c>
      <c r="K17" s="7" t="s">
        <v>13</v>
      </c>
      <c r="L17" s="7" t="s">
        <v>14</v>
      </c>
      <c r="M17" s="642" t="s">
        <v>15</v>
      </c>
      <c r="N17" s="603"/>
      <c r="O17" s="603"/>
      <c r="P17" s="603"/>
      <c r="Q17" s="604"/>
    </row>
    <row r="18" spans="1:17" ht="15">
      <c r="A18" s="8">
        <v>18322</v>
      </c>
      <c r="B18" s="8" t="s">
        <v>81</v>
      </c>
      <c r="C18" s="8" t="s">
        <v>82</v>
      </c>
      <c r="D18" s="8" t="s">
        <v>83</v>
      </c>
      <c r="E18" s="8">
        <v>11</v>
      </c>
      <c r="F18" s="8" t="s">
        <v>16</v>
      </c>
      <c r="G18" s="28">
        <v>1600000</v>
      </c>
      <c r="H18" s="8" t="s">
        <v>17</v>
      </c>
      <c r="I18" s="29">
        <v>50</v>
      </c>
      <c r="J18" s="29">
        <v>14</v>
      </c>
      <c r="K18" s="30">
        <v>0.09</v>
      </c>
      <c r="L18" s="47">
        <v>43192</v>
      </c>
      <c r="M18" s="126"/>
      <c r="N18" s="127"/>
      <c r="O18" s="127"/>
      <c r="P18" s="127"/>
      <c r="Q18" s="128"/>
    </row>
    <row r="19" spans="1:17" ht="15" customHeight="1" thickBot="1">
      <c r="A19" s="8">
        <v>18391</v>
      </c>
      <c r="B19" s="23" t="s">
        <v>86</v>
      </c>
      <c r="C19" s="23" t="s">
        <v>87</v>
      </c>
      <c r="D19" s="23" t="s">
        <v>80</v>
      </c>
      <c r="E19" s="23">
        <v>7</v>
      </c>
      <c r="F19" s="23" t="s">
        <v>16</v>
      </c>
      <c r="G19" s="24">
        <v>2000000</v>
      </c>
      <c r="H19" s="23" t="s">
        <v>22</v>
      </c>
      <c r="I19" s="25">
        <v>146</v>
      </c>
      <c r="J19" s="25">
        <v>30</v>
      </c>
      <c r="K19" s="26">
        <v>0.09</v>
      </c>
      <c r="L19" s="27">
        <v>43192</v>
      </c>
      <c r="M19" s="643"/>
      <c r="N19" s="644"/>
      <c r="O19" s="644"/>
      <c r="P19" s="644"/>
      <c r="Q19" s="645"/>
    </row>
    <row r="20" spans="1:17" ht="15.75" thickBot="1">
      <c r="A20" s="646" t="s">
        <v>23</v>
      </c>
      <c r="B20" s="647"/>
      <c r="C20" s="647"/>
      <c r="D20" s="647"/>
      <c r="E20" s="647"/>
      <c r="F20" s="647"/>
      <c r="G20" s="31">
        <f>SUM(G18:G19)</f>
        <v>3600000</v>
      </c>
      <c r="H20" s="32" t="s">
        <v>11</v>
      </c>
      <c r="I20" s="33">
        <f>SUM(I18:I19)</f>
        <v>196</v>
      </c>
      <c r="J20" s="33">
        <f>SUM(J18:J19)</f>
        <v>44</v>
      </c>
      <c r="K20" s="145"/>
      <c r="L20" s="146"/>
      <c r="M20" s="132"/>
      <c r="N20" s="132"/>
      <c r="O20" s="132"/>
      <c r="P20" s="132"/>
      <c r="Q20" s="133"/>
    </row>
    <row r="21" spans="1:17" ht="15.75" thickBot="1">
      <c r="A21" s="648" t="s">
        <v>24</v>
      </c>
      <c r="B21" s="649"/>
      <c r="C21" s="649"/>
      <c r="D21" s="649"/>
      <c r="E21" s="649"/>
      <c r="F21" s="649"/>
      <c r="G21" s="15">
        <v>0</v>
      </c>
      <c r="H21" s="16" t="s">
        <v>11</v>
      </c>
      <c r="I21" s="17"/>
      <c r="J21" s="17"/>
      <c r="K21" s="131"/>
      <c r="L21" s="132"/>
      <c r="M21" s="135"/>
      <c r="N21" s="135"/>
      <c r="O21" s="135"/>
      <c r="P21" s="135"/>
      <c r="Q21" s="136"/>
    </row>
    <row r="22" spans="1:17" ht="15" customHeight="1">
      <c r="A22" s="617" t="s">
        <v>25</v>
      </c>
      <c r="B22" s="618"/>
      <c r="C22" s="618"/>
      <c r="D22" s="618"/>
      <c r="E22" s="618"/>
      <c r="F22" s="618"/>
      <c r="G22" s="19">
        <f>SUM(P16-G21)</f>
        <v>2967122</v>
      </c>
      <c r="H22" s="650"/>
      <c r="I22" s="651"/>
      <c r="J22" s="651"/>
      <c r="K22" s="651"/>
      <c r="L22" s="651"/>
      <c r="M22" s="651"/>
      <c r="N22" s="651"/>
      <c r="O22" s="651"/>
      <c r="P22" s="651"/>
      <c r="Q22" s="652"/>
    </row>
    <row r="23" spans="1:17" ht="15" customHeight="1">
      <c r="A23" s="102"/>
      <c r="B23" s="103"/>
      <c r="C23" s="103"/>
      <c r="D23" s="103"/>
      <c r="E23" s="103"/>
      <c r="F23" s="103"/>
      <c r="G23" s="104"/>
      <c r="H23" s="105"/>
      <c r="I23" s="106"/>
      <c r="J23" s="106"/>
      <c r="K23" s="106"/>
      <c r="L23" s="106"/>
      <c r="M23" s="130"/>
      <c r="N23" s="130"/>
      <c r="O23" s="130"/>
      <c r="P23" s="130"/>
      <c r="Q23" s="41"/>
    </row>
    <row r="24" spans="1:17" ht="15">
      <c r="A24" s="34"/>
      <c r="B24" s="35"/>
      <c r="C24" s="35"/>
      <c r="D24" s="35"/>
      <c r="E24" s="35"/>
      <c r="F24" s="35"/>
      <c r="G24" s="36"/>
      <c r="H24" s="37"/>
      <c r="I24" s="37"/>
      <c r="J24" s="37"/>
      <c r="K24" s="38"/>
      <c r="L24" s="39"/>
      <c r="M24" s="637" t="s">
        <v>52</v>
      </c>
      <c r="N24" s="637"/>
      <c r="O24" s="637"/>
      <c r="P24" s="637"/>
      <c r="Q24" s="101">
        <v>9318946</v>
      </c>
    </row>
    <row r="25" spans="1:17" ht="15">
      <c r="A25" s="34"/>
      <c r="B25" s="35"/>
      <c r="C25" s="35"/>
      <c r="D25" s="35"/>
      <c r="E25" s="35"/>
      <c r="F25" s="35"/>
      <c r="G25" s="36"/>
      <c r="H25" s="37"/>
      <c r="I25" s="37"/>
      <c r="J25" s="37"/>
      <c r="K25" s="38"/>
      <c r="L25" s="39"/>
      <c r="M25" s="638" t="s">
        <v>26</v>
      </c>
      <c r="N25" s="638"/>
      <c r="O25" s="638"/>
      <c r="P25" s="638"/>
      <c r="Q25" s="42">
        <v>5000000</v>
      </c>
    </row>
    <row r="26" spans="1:17" ht="15">
      <c r="A26" s="34"/>
      <c r="B26" s="35"/>
      <c r="C26" s="35"/>
      <c r="D26" s="35"/>
      <c r="E26" s="35"/>
      <c r="F26" s="35"/>
      <c r="G26" s="36"/>
      <c r="H26" s="37"/>
      <c r="I26" s="37"/>
      <c r="J26" s="37"/>
      <c r="K26" s="38"/>
      <c r="L26" s="39"/>
      <c r="M26" s="639" t="s">
        <v>27</v>
      </c>
      <c r="N26" s="639"/>
      <c r="O26" s="639"/>
      <c r="P26" s="639"/>
      <c r="Q26" s="43">
        <v>9446231</v>
      </c>
    </row>
    <row r="27" spans="1:17" ht="15.75" customHeight="1" thickBot="1">
      <c r="A27" s="34"/>
      <c r="B27" s="35"/>
      <c r="C27" s="35"/>
      <c r="D27" s="35"/>
      <c r="E27" s="35"/>
      <c r="F27" s="35"/>
      <c r="G27" s="36"/>
      <c r="H27" s="37"/>
      <c r="I27" s="37"/>
      <c r="J27" s="37"/>
      <c r="K27" s="38"/>
      <c r="L27" s="39"/>
      <c r="M27" s="640" t="s">
        <v>93</v>
      </c>
      <c r="N27" s="640"/>
      <c r="O27" s="640"/>
      <c r="P27" s="640"/>
      <c r="Q27" s="147">
        <f>SUM(Q25:Q26)</f>
        <v>14446231</v>
      </c>
    </row>
    <row r="28" spans="1:17" ht="20.25" customHeight="1">
      <c r="A28" s="148" t="s">
        <v>17</v>
      </c>
      <c r="B28" s="35"/>
      <c r="C28" s="35"/>
      <c r="D28" s="35"/>
      <c r="E28" s="35"/>
      <c r="F28" s="35"/>
      <c r="G28" s="36"/>
      <c r="H28" s="37"/>
      <c r="I28" s="37"/>
      <c r="J28" s="37"/>
      <c r="K28" s="38"/>
      <c r="L28" s="39"/>
      <c r="M28" s="641" t="s">
        <v>48</v>
      </c>
      <c r="N28" s="641"/>
      <c r="O28" s="641"/>
      <c r="P28" s="641"/>
      <c r="Q28" s="124">
        <f>SUM(Q24+Q27)</f>
        <v>23765177</v>
      </c>
    </row>
    <row r="29" spans="1:17" ht="39">
      <c r="A29" s="7" t="s">
        <v>21</v>
      </c>
      <c r="B29" s="7" t="s">
        <v>4</v>
      </c>
      <c r="C29" s="7" t="s">
        <v>5</v>
      </c>
      <c r="D29" s="7" t="s">
        <v>6</v>
      </c>
      <c r="E29" s="7" t="s">
        <v>7</v>
      </c>
      <c r="F29" s="7" t="s">
        <v>8</v>
      </c>
      <c r="G29" s="7" t="s">
        <v>9</v>
      </c>
      <c r="H29" s="7" t="s">
        <v>10</v>
      </c>
      <c r="I29" s="7" t="s">
        <v>11</v>
      </c>
      <c r="J29" s="7" t="s">
        <v>12</v>
      </c>
      <c r="K29" s="7" t="s">
        <v>13</v>
      </c>
      <c r="L29" s="7" t="s">
        <v>14</v>
      </c>
      <c r="M29" s="642" t="s">
        <v>15</v>
      </c>
      <c r="N29" s="603"/>
      <c r="O29" s="603"/>
      <c r="P29" s="603"/>
      <c r="Q29" s="604"/>
    </row>
    <row r="30" spans="1:17" ht="15">
      <c r="A30" s="8">
        <v>18500</v>
      </c>
      <c r="B30" s="8" t="s">
        <v>49</v>
      </c>
      <c r="C30" s="46" t="s">
        <v>29</v>
      </c>
      <c r="D30" s="46" t="s">
        <v>30</v>
      </c>
      <c r="E30" s="8">
        <v>9</v>
      </c>
      <c r="F30" s="8" t="s">
        <v>16</v>
      </c>
      <c r="G30" s="70">
        <v>0</v>
      </c>
      <c r="H30" s="8" t="s">
        <v>17</v>
      </c>
      <c r="I30" s="29">
        <v>81</v>
      </c>
      <c r="J30" s="29">
        <v>36</v>
      </c>
      <c r="K30" s="30">
        <v>0.09</v>
      </c>
      <c r="L30" s="47">
        <v>43111</v>
      </c>
      <c r="M30" s="630" t="s">
        <v>96</v>
      </c>
      <c r="N30" s="631"/>
      <c r="O30" s="631"/>
      <c r="P30" s="631"/>
      <c r="Q30" s="632"/>
    </row>
    <row r="31" spans="1:17" ht="15">
      <c r="A31" s="8">
        <v>18501</v>
      </c>
      <c r="B31" s="8" t="s">
        <v>32</v>
      </c>
      <c r="C31" s="46" t="s">
        <v>31</v>
      </c>
      <c r="D31" s="8" t="s">
        <v>18</v>
      </c>
      <c r="E31" s="8">
        <v>3</v>
      </c>
      <c r="F31" s="8" t="s">
        <v>16</v>
      </c>
      <c r="G31" s="28">
        <v>1740000</v>
      </c>
      <c r="H31" s="8" t="s">
        <v>22</v>
      </c>
      <c r="I31" s="29">
        <v>74</v>
      </c>
      <c r="J31" s="29">
        <v>29</v>
      </c>
      <c r="K31" s="30">
        <v>0.09</v>
      </c>
      <c r="L31" s="47">
        <v>43111</v>
      </c>
      <c r="M31" s="630" t="s">
        <v>51</v>
      </c>
      <c r="N31" s="631"/>
      <c r="O31" s="631"/>
      <c r="P31" s="631"/>
      <c r="Q31" s="632"/>
    </row>
    <row r="32" spans="1:17" ht="15">
      <c r="A32" s="8">
        <v>18412</v>
      </c>
      <c r="B32" s="8" t="s">
        <v>28</v>
      </c>
      <c r="C32" s="46" t="s">
        <v>29</v>
      </c>
      <c r="D32" s="46" t="s">
        <v>30</v>
      </c>
      <c r="E32" s="8">
        <v>9</v>
      </c>
      <c r="F32" s="8" t="s">
        <v>16</v>
      </c>
      <c r="G32" s="28">
        <v>3000000</v>
      </c>
      <c r="H32" s="8" t="s">
        <v>17</v>
      </c>
      <c r="I32" s="29">
        <v>324</v>
      </c>
      <c r="J32" s="29">
        <v>50</v>
      </c>
      <c r="K32" s="30">
        <v>0.04</v>
      </c>
      <c r="L32" s="47">
        <v>43118</v>
      </c>
      <c r="M32" s="630"/>
      <c r="N32" s="631"/>
      <c r="O32" s="631"/>
      <c r="P32" s="631"/>
      <c r="Q32" s="632"/>
    </row>
    <row r="33" spans="1:17" ht="15">
      <c r="A33" s="8">
        <v>18417</v>
      </c>
      <c r="B33" s="8" t="s">
        <v>57</v>
      </c>
      <c r="C33" s="73" t="s">
        <v>55</v>
      </c>
      <c r="D33" s="73" t="s">
        <v>56</v>
      </c>
      <c r="E33" s="8">
        <v>3</v>
      </c>
      <c r="F33" s="8" t="s">
        <v>16</v>
      </c>
      <c r="G33" s="28">
        <v>3000000</v>
      </c>
      <c r="H33" s="8" t="s">
        <v>17</v>
      </c>
      <c r="I33" s="29">
        <v>220</v>
      </c>
      <c r="J33" s="29">
        <v>18</v>
      </c>
      <c r="K33" s="30">
        <v>0.04</v>
      </c>
      <c r="L33" s="47">
        <v>43146</v>
      </c>
      <c r="M33" s="630"/>
      <c r="N33" s="631"/>
      <c r="O33" s="631"/>
      <c r="P33" s="631"/>
      <c r="Q33" s="632"/>
    </row>
    <row r="34" spans="1:17" ht="15">
      <c r="A34" s="8">
        <v>18000</v>
      </c>
      <c r="B34" s="8" t="s">
        <v>63</v>
      </c>
      <c r="C34" s="46" t="s">
        <v>64</v>
      </c>
      <c r="D34" s="46" t="s">
        <v>65</v>
      </c>
      <c r="E34" s="8">
        <v>3</v>
      </c>
      <c r="F34" s="8" t="s">
        <v>16</v>
      </c>
      <c r="G34" s="28">
        <v>1500000</v>
      </c>
      <c r="H34" s="8" t="s">
        <v>22</v>
      </c>
      <c r="I34" s="29">
        <v>105</v>
      </c>
      <c r="J34" s="29">
        <v>25</v>
      </c>
      <c r="K34" s="30">
        <v>0.09</v>
      </c>
      <c r="L34" s="47">
        <v>43192</v>
      </c>
      <c r="M34" s="630"/>
      <c r="N34" s="631"/>
      <c r="O34" s="631"/>
      <c r="P34" s="631"/>
      <c r="Q34" s="632"/>
    </row>
    <row r="35" spans="1:17" ht="15">
      <c r="A35" s="8">
        <v>18002</v>
      </c>
      <c r="B35" s="8" t="s">
        <v>66</v>
      </c>
      <c r="C35" s="46" t="s">
        <v>64</v>
      </c>
      <c r="D35" s="46" t="s">
        <v>65</v>
      </c>
      <c r="E35" s="8">
        <v>3</v>
      </c>
      <c r="F35" s="8" t="s">
        <v>16</v>
      </c>
      <c r="G35" s="28">
        <v>2000000</v>
      </c>
      <c r="H35" s="8" t="s">
        <v>22</v>
      </c>
      <c r="I35" s="29">
        <v>116</v>
      </c>
      <c r="J35" s="29">
        <v>34</v>
      </c>
      <c r="K35" s="30">
        <v>0.09</v>
      </c>
      <c r="L35" s="47">
        <v>43192</v>
      </c>
      <c r="M35" s="630"/>
      <c r="N35" s="609"/>
      <c r="O35" s="609"/>
      <c r="P35" s="609"/>
      <c r="Q35" s="610"/>
    </row>
    <row r="36" spans="1:17" ht="15">
      <c r="A36" s="8">
        <v>18036</v>
      </c>
      <c r="B36" s="8" t="s">
        <v>67</v>
      </c>
      <c r="C36" s="8" t="s">
        <v>68</v>
      </c>
      <c r="D36" s="8" t="s">
        <v>69</v>
      </c>
      <c r="E36" s="8">
        <v>2</v>
      </c>
      <c r="F36" s="8" t="s">
        <v>16</v>
      </c>
      <c r="G36" s="28">
        <v>660000</v>
      </c>
      <c r="H36" s="8" t="s">
        <v>17</v>
      </c>
      <c r="I36" s="29">
        <v>40</v>
      </c>
      <c r="J36" s="29">
        <v>11</v>
      </c>
      <c r="K36" s="30">
        <v>0.09</v>
      </c>
      <c r="L36" s="47">
        <v>43192</v>
      </c>
      <c r="M36" s="630"/>
      <c r="N36" s="609"/>
      <c r="O36" s="609"/>
      <c r="P36" s="609"/>
      <c r="Q36" s="610"/>
    </row>
    <row r="37" spans="1:17" ht="15">
      <c r="A37" s="8">
        <v>18040</v>
      </c>
      <c r="B37" s="8" t="s">
        <v>70</v>
      </c>
      <c r="C37" s="8" t="s">
        <v>71</v>
      </c>
      <c r="D37" s="8" t="s">
        <v>72</v>
      </c>
      <c r="E37" s="8">
        <v>1</v>
      </c>
      <c r="F37" s="8" t="s">
        <v>16</v>
      </c>
      <c r="G37" s="28">
        <v>660000</v>
      </c>
      <c r="H37" s="8" t="s">
        <v>17</v>
      </c>
      <c r="I37" s="29">
        <v>48</v>
      </c>
      <c r="J37" s="29">
        <v>11</v>
      </c>
      <c r="K37" s="30">
        <v>0.09</v>
      </c>
      <c r="L37" s="47">
        <v>43192</v>
      </c>
      <c r="M37" s="630"/>
      <c r="N37" s="609"/>
      <c r="O37" s="609"/>
      <c r="P37" s="609"/>
      <c r="Q37" s="610"/>
    </row>
    <row r="38" spans="1:17" ht="15">
      <c r="A38" s="8">
        <v>18052</v>
      </c>
      <c r="B38" s="8" t="s">
        <v>73</v>
      </c>
      <c r="C38" s="46" t="s">
        <v>29</v>
      </c>
      <c r="D38" s="46" t="s">
        <v>30</v>
      </c>
      <c r="E38" s="8">
        <v>9</v>
      </c>
      <c r="F38" s="8" t="s">
        <v>16</v>
      </c>
      <c r="G38" s="28">
        <v>2025000</v>
      </c>
      <c r="H38" s="8" t="s">
        <v>22</v>
      </c>
      <c r="I38" s="29">
        <v>102</v>
      </c>
      <c r="J38" s="29">
        <v>35</v>
      </c>
      <c r="K38" s="30">
        <v>0.09</v>
      </c>
      <c r="L38" s="47">
        <v>43192</v>
      </c>
      <c r="M38" s="630"/>
      <c r="N38" s="631"/>
      <c r="O38" s="631"/>
      <c r="P38" s="631"/>
      <c r="Q38" s="632"/>
    </row>
    <row r="39" spans="1:17" ht="15">
      <c r="A39" s="8">
        <v>18053</v>
      </c>
      <c r="B39" s="8" t="s">
        <v>74</v>
      </c>
      <c r="C39" s="46" t="s">
        <v>29</v>
      </c>
      <c r="D39" s="46" t="s">
        <v>30</v>
      </c>
      <c r="E39" s="8">
        <v>9</v>
      </c>
      <c r="F39" s="8" t="s">
        <v>16</v>
      </c>
      <c r="G39" s="28">
        <v>1300000</v>
      </c>
      <c r="H39" s="8" t="s">
        <v>17</v>
      </c>
      <c r="I39" s="29">
        <v>88</v>
      </c>
      <c r="J39" s="29">
        <v>24</v>
      </c>
      <c r="K39" s="30">
        <v>0.09</v>
      </c>
      <c r="L39" s="47">
        <v>43192</v>
      </c>
      <c r="M39" s="630"/>
      <c r="N39" s="609"/>
      <c r="O39" s="609"/>
      <c r="P39" s="609"/>
      <c r="Q39" s="610"/>
    </row>
    <row r="40" spans="1:17" ht="15">
      <c r="A40" s="8">
        <v>18054</v>
      </c>
      <c r="B40" s="8" t="s">
        <v>77</v>
      </c>
      <c r="C40" s="46" t="s">
        <v>29</v>
      </c>
      <c r="D40" s="46" t="s">
        <v>30</v>
      </c>
      <c r="E40" s="8">
        <v>9</v>
      </c>
      <c r="F40" s="8" t="s">
        <v>16</v>
      </c>
      <c r="G40" s="28">
        <v>2350000</v>
      </c>
      <c r="H40" s="8" t="s">
        <v>17</v>
      </c>
      <c r="I40" s="29">
        <v>55</v>
      </c>
      <c r="J40" s="29">
        <v>41</v>
      </c>
      <c r="K40" s="30">
        <v>0.09</v>
      </c>
      <c r="L40" s="47">
        <v>43192</v>
      </c>
      <c r="M40" s="633" t="s">
        <v>94</v>
      </c>
      <c r="N40" s="634"/>
      <c r="O40" s="634"/>
      <c r="P40" s="634"/>
      <c r="Q40" s="635"/>
    </row>
    <row r="41" spans="1:17" ht="15">
      <c r="A41" s="8">
        <v>18369</v>
      </c>
      <c r="B41" s="8" t="s">
        <v>88</v>
      </c>
      <c r="C41" s="8" t="s">
        <v>84</v>
      </c>
      <c r="D41" s="8" t="s">
        <v>85</v>
      </c>
      <c r="E41" s="8">
        <v>9</v>
      </c>
      <c r="F41" s="8" t="s">
        <v>16</v>
      </c>
      <c r="G41" s="28">
        <v>1060000</v>
      </c>
      <c r="H41" s="8" t="s">
        <v>22</v>
      </c>
      <c r="I41" s="29">
        <v>35</v>
      </c>
      <c r="J41" s="29">
        <v>11</v>
      </c>
      <c r="K41" s="30">
        <v>0.09</v>
      </c>
      <c r="L41" s="47">
        <v>43192</v>
      </c>
      <c r="M41" s="636"/>
      <c r="N41" s="634"/>
      <c r="O41" s="634"/>
      <c r="P41" s="634"/>
      <c r="Q41" s="635"/>
    </row>
    <row r="42" spans="1:17" ht="15.75" thickBot="1">
      <c r="A42" s="8">
        <v>18421</v>
      </c>
      <c r="B42" s="8" t="s">
        <v>89</v>
      </c>
      <c r="C42" s="46" t="s">
        <v>79</v>
      </c>
      <c r="D42" s="8" t="s">
        <v>80</v>
      </c>
      <c r="E42" s="8">
        <v>7</v>
      </c>
      <c r="F42" s="8" t="s">
        <v>16</v>
      </c>
      <c r="G42" s="28">
        <v>3000000</v>
      </c>
      <c r="H42" s="8" t="s">
        <v>17</v>
      </c>
      <c r="I42" s="29">
        <v>146</v>
      </c>
      <c r="J42" s="29">
        <v>50</v>
      </c>
      <c r="K42" s="30">
        <v>0.04</v>
      </c>
      <c r="L42" s="47">
        <v>43194</v>
      </c>
      <c r="M42" s="621"/>
      <c r="N42" s="622"/>
      <c r="O42" s="622"/>
      <c r="P42" s="622"/>
      <c r="Q42" s="623"/>
    </row>
    <row r="43" spans="1:17" ht="15">
      <c r="A43" s="624" t="s">
        <v>33</v>
      </c>
      <c r="B43" s="625"/>
      <c r="C43" s="625"/>
      <c r="D43" s="625"/>
      <c r="E43" s="625"/>
      <c r="F43" s="625"/>
      <c r="G43" s="48">
        <f>SUM(G33,G36,G37,G41)</f>
        <v>5380000</v>
      </c>
      <c r="H43" s="49" t="s">
        <v>11</v>
      </c>
      <c r="I43" s="50">
        <f>SUM(I33,I36,I37,I41)</f>
        <v>343</v>
      </c>
      <c r="J43" s="50">
        <f>SUM(J33,J36,J37,J41)</f>
        <v>51</v>
      </c>
      <c r="K43" s="144"/>
      <c r="L43" s="110"/>
      <c r="M43" s="110"/>
      <c r="N43" s="110"/>
      <c r="O43" s="110"/>
      <c r="P43" s="110"/>
      <c r="Q43" s="117"/>
    </row>
    <row r="44" spans="1:17" ht="15">
      <c r="A44" s="626" t="s">
        <v>34</v>
      </c>
      <c r="B44" s="627"/>
      <c r="C44" s="627"/>
      <c r="D44" s="627"/>
      <c r="E44" s="627"/>
      <c r="F44" s="627"/>
      <c r="G44" s="28">
        <f>SUM(G30,G31,G32,G34,G35,G38,G39,G40,G42)</f>
        <v>16915000</v>
      </c>
      <c r="H44" s="51" t="s">
        <v>11</v>
      </c>
      <c r="I44" s="52">
        <f>SUM(I31,I32,I34,I35,I38,I39,I40,I42)</f>
        <v>1010</v>
      </c>
      <c r="J44" s="52">
        <f>SUM(J30,J31,J32,J34,J35,J38,J39,J40,J42)</f>
        <v>324</v>
      </c>
      <c r="K44" s="142"/>
      <c r="L44" s="111"/>
      <c r="M44" s="140"/>
      <c r="N44" s="140"/>
      <c r="O44" s="140"/>
      <c r="P44" s="140"/>
      <c r="Q44" s="141"/>
    </row>
    <row r="45" spans="1:17" ht="16.5" thickBot="1">
      <c r="A45" s="628" t="s">
        <v>35</v>
      </c>
      <c r="B45" s="629"/>
      <c r="C45" s="629"/>
      <c r="D45" s="629"/>
      <c r="E45" s="629"/>
      <c r="F45" s="629"/>
      <c r="G45" s="53">
        <f>SUM(G43:G44)</f>
        <v>22295000</v>
      </c>
      <c r="H45" s="54" t="s">
        <v>11</v>
      </c>
      <c r="I45" s="55">
        <f>SUM(I43:I44)</f>
        <v>1353</v>
      </c>
      <c r="J45" s="55">
        <f>SUM(J43:J44)</f>
        <v>375</v>
      </c>
      <c r="K45" s="114"/>
      <c r="L45" s="115"/>
      <c r="M45" s="115"/>
      <c r="N45" s="115"/>
      <c r="O45" s="115"/>
      <c r="P45" s="115"/>
      <c r="Q45" s="116"/>
    </row>
    <row r="46" spans="1:17" ht="15" customHeight="1">
      <c r="A46" s="624" t="s">
        <v>36</v>
      </c>
      <c r="B46" s="625"/>
      <c r="C46" s="625"/>
      <c r="D46" s="625"/>
      <c r="E46" s="625"/>
      <c r="F46" s="625"/>
      <c r="G46" s="56">
        <v>0</v>
      </c>
      <c r="H46" s="49" t="s">
        <v>11</v>
      </c>
      <c r="I46" s="57"/>
      <c r="J46" s="57"/>
      <c r="K46" s="143"/>
      <c r="L46" s="135"/>
      <c r="M46" s="135"/>
      <c r="N46" s="135"/>
      <c r="O46" s="135"/>
      <c r="P46" s="135"/>
      <c r="Q46" s="136"/>
    </row>
    <row r="47" spans="1:17" ht="15" customHeight="1">
      <c r="A47" s="626" t="s">
        <v>37</v>
      </c>
      <c r="B47" s="627"/>
      <c r="C47" s="627"/>
      <c r="D47" s="627"/>
      <c r="E47" s="627"/>
      <c r="F47" s="627"/>
      <c r="G47" s="58">
        <v>0</v>
      </c>
      <c r="H47" s="51" t="s">
        <v>11</v>
      </c>
      <c r="I47" s="59"/>
      <c r="J47" s="59"/>
      <c r="K47" s="60"/>
      <c r="L47" s="140"/>
      <c r="M47" s="118"/>
      <c r="N47" s="118"/>
      <c r="O47" s="118"/>
      <c r="P47" s="118"/>
      <c r="Q47" s="119"/>
    </row>
    <row r="48" spans="1:17" ht="15" customHeight="1" thickBot="1">
      <c r="A48" s="615" t="s">
        <v>38</v>
      </c>
      <c r="B48" s="616"/>
      <c r="C48" s="616"/>
      <c r="D48" s="616"/>
      <c r="E48" s="616"/>
      <c r="F48" s="616"/>
      <c r="G48" s="123">
        <v>0</v>
      </c>
      <c r="H48" s="64" t="s">
        <v>11</v>
      </c>
      <c r="I48" s="65"/>
      <c r="J48" s="66"/>
      <c r="K48" s="120"/>
      <c r="L48" s="121"/>
      <c r="M48" s="121"/>
      <c r="N48" s="121"/>
      <c r="O48" s="121"/>
      <c r="P48" s="121"/>
      <c r="Q48" s="122"/>
    </row>
    <row r="49" spans="1:17" ht="15">
      <c r="A49" s="617" t="s">
        <v>39</v>
      </c>
      <c r="B49" s="618"/>
      <c r="C49" s="618"/>
      <c r="D49" s="618"/>
      <c r="E49" s="618"/>
      <c r="F49" s="618"/>
      <c r="G49" s="67">
        <f>Q24-G46</f>
        <v>9318946</v>
      </c>
      <c r="H49" s="134"/>
      <c r="I49" s="135"/>
      <c r="J49" s="135"/>
      <c r="K49" s="112"/>
      <c r="L49" s="112"/>
      <c r="M49" s="112"/>
      <c r="N49" s="112"/>
      <c r="O49" s="112"/>
      <c r="P49" s="112"/>
      <c r="Q49" s="113"/>
    </row>
    <row r="50" spans="1:17" ht="15">
      <c r="A50" s="619" t="s">
        <v>40</v>
      </c>
      <c r="B50" s="620"/>
      <c r="C50" s="620"/>
      <c r="D50" s="620"/>
      <c r="E50" s="620"/>
      <c r="F50" s="620"/>
      <c r="G50" s="68">
        <f>Q26-G47</f>
        <v>9446231</v>
      </c>
      <c r="H50" s="139"/>
      <c r="I50" s="140"/>
      <c r="J50" s="140"/>
      <c r="K50" s="140"/>
      <c r="L50" s="140"/>
      <c r="M50" s="140"/>
      <c r="N50" s="140"/>
      <c r="O50" s="140"/>
      <c r="P50" s="140"/>
      <c r="Q50" s="141"/>
    </row>
    <row r="51" spans="1:17" ht="15">
      <c r="A51" s="619" t="s">
        <v>41</v>
      </c>
      <c r="B51" s="620"/>
      <c r="C51" s="620"/>
      <c r="D51" s="620"/>
      <c r="E51" s="620"/>
      <c r="F51" s="620"/>
      <c r="G51" s="68">
        <f>Q25-G48</f>
        <v>5000000</v>
      </c>
      <c r="H51" s="139"/>
      <c r="I51" s="140"/>
      <c r="J51" s="140"/>
      <c r="K51" s="140"/>
      <c r="L51" s="140"/>
      <c r="M51" s="125"/>
      <c r="N51" s="125"/>
      <c r="O51" s="125"/>
      <c r="P51" s="125"/>
      <c r="Q51" s="125"/>
    </row>
    <row r="52" spans="6:13" ht="15" customHeight="1">
      <c r="F52" s="130"/>
      <c r="G52" s="69"/>
      <c r="M52" s="129"/>
    </row>
    <row r="53" spans="1:13" ht="15" customHeight="1">
      <c r="A53" s="614" t="s">
        <v>42</v>
      </c>
      <c r="B53" s="614"/>
      <c r="C53" s="614"/>
      <c r="D53" s="614"/>
      <c r="E53" s="614"/>
      <c r="F53" s="614"/>
      <c r="G53" s="614"/>
      <c r="H53" s="614"/>
      <c r="I53" s="614"/>
      <c r="J53" s="614"/>
      <c r="K53" s="614"/>
      <c r="L53" s="614"/>
      <c r="M53" s="614"/>
    </row>
    <row r="54" spans="1:13" ht="15" customHeight="1">
      <c r="A54" s="614" t="s">
        <v>43</v>
      </c>
      <c r="B54" s="614"/>
      <c r="C54" s="614"/>
      <c r="D54" s="614"/>
      <c r="E54" s="614"/>
      <c r="F54" s="614"/>
      <c r="G54" s="614"/>
      <c r="H54" s="614"/>
      <c r="I54" s="614"/>
      <c r="J54" s="614"/>
      <c r="K54" s="614"/>
      <c r="L54" s="614"/>
      <c r="M54" s="614"/>
    </row>
    <row r="55" spans="1:13" ht="15">
      <c r="A55" s="614" t="s">
        <v>44</v>
      </c>
      <c r="B55" s="614"/>
      <c r="C55" s="614"/>
      <c r="D55" s="614"/>
      <c r="E55" s="614"/>
      <c r="F55" s="614"/>
      <c r="G55" s="614"/>
      <c r="H55" s="614"/>
      <c r="I55" s="614"/>
      <c r="J55" s="614"/>
      <c r="K55" s="614"/>
      <c r="L55" s="614"/>
      <c r="M55" s="614"/>
    </row>
  </sheetData>
  <sheetProtection/>
  <mergeCells count="64">
    <mergeCell ref="M42:Q42"/>
    <mergeCell ref="A49:F49"/>
    <mergeCell ref="A50:F50"/>
    <mergeCell ref="A51:F51"/>
    <mergeCell ref="A53:M53"/>
    <mergeCell ref="A54:M54"/>
    <mergeCell ref="A55:M55"/>
    <mergeCell ref="A43:F43"/>
    <mergeCell ref="A44:F44"/>
    <mergeCell ref="A45:F45"/>
    <mergeCell ref="A46:F46"/>
    <mergeCell ref="A47:F47"/>
    <mergeCell ref="A48:F48"/>
    <mergeCell ref="M36:Q36"/>
    <mergeCell ref="M37:Q37"/>
    <mergeCell ref="M38:Q38"/>
    <mergeCell ref="M39:Q39"/>
    <mergeCell ref="M40:Q40"/>
    <mergeCell ref="M41:Q41"/>
    <mergeCell ref="M30:Q30"/>
    <mergeCell ref="M31:Q31"/>
    <mergeCell ref="M32:Q32"/>
    <mergeCell ref="M33:Q33"/>
    <mergeCell ref="M34:Q34"/>
    <mergeCell ref="M35:Q35"/>
    <mergeCell ref="M24:P24"/>
    <mergeCell ref="M25:P25"/>
    <mergeCell ref="M26:P26"/>
    <mergeCell ref="M27:P27"/>
    <mergeCell ref="M28:P28"/>
    <mergeCell ref="M29:Q29"/>
    <mergeCell ref="M17:Q17"/>
    <mergeCell ref="M19:Q19"/>
    <mergeCell ref="A20:F20"/>
    <mergeCell ref="A21:F21"/>
    <mergeCell ref="A22:F22"/>
    <mergeCell ref="H22:Q22"/>
    <mergeCell ref="A15:F15"/>
    <mergeCell ref="H15:Q15"/>
    <mergeCell ref="A16:B16"/>
    <mergeCell ref="H16:J16"/>
    <mergeCell ref="K16:L16"/>
    <mergeCell ref="M16:O16"/>
    <mergeCell ref="P16:Q16"/>
    <mergeCell ref="M10:Q10"/>
    <mergeCell ref="M11:Q11"/>
    <mergeCell ref="M12:Q12"/>
    <mergeCell ref="A13:F13"/>
    <mergeCell ref="K13:Q13"/>
    <mergeCell ref="A14:F14"/>
    <mergeCell ref="K14:Q14"/>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1">
      <selection activeCell="A4" sqref="A4:Q4"/>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669"/>
      <c r="B1" s="669"/>
      <c r="C1" s="669"/>
      <c r="D1" s="669"/>
      <c r="E1" s="669"/>
      <c r="F1" s="669"/>
      <c r="G1" s="669"/>
      <c r="H1" s="669"/>
      <c r="I1" s="669"/>
      <c r="J1" s="669"/>
      <c r="K1" s="669"/>
      <c r="L1" s="669"/>
      <c r="M1" s="669"/>
      <c r="N1" s="669"/>
      <c r="O1" s="669"/>
      <c r="P1" s="669"/>
      <c r="Q1" s="669"/>
    </row>
    <row r="2" spans="1:17" ht="18" customHeight="1">
      <c r="A2" s="670" t="s">
        <v>62</v>
      </c>
      <c r="B2" s="670"/>
      <c r="C2" s="670"/>
      <c r="D2" s="670"/>
      <c r="E2" s="670"/>
      <c r="F2" s="670"/>
      <c r="G2" s="670"/>
      <c r="H2" s="670"/>
      <c r="I2" s="670"/>
      <c r="J2" s="670"/>
      <c r="K2" s="670"/>
      <c r="L2" s="670"/>
      <c r="M2" s="669"/>
      <c r="N2" s="669"/>
      <c r="O2" s="669"/>
      <c r="P2" s="669"/>
      <c r="Q2" s="669"/>
    </row>
    <row r="3" spans="1:17" ht="12.75" customHeight="1">
      <c r="A3" s="671" t="s">
        <v>91</v>
      </c>
      <c r="B3" s="671"/>
      <c r="C3" s="671"/>
      <c r="D3" s="671"/>
      <c r="E3" s="671"/>
      <c r="F3" s="671"/>
      <c r="G3" s="671"/>
      <c r="H3" s="671"/>
      <c r="I3" s="671"/>
      <c r="J3" s="671"/>
      <c r="K3" s="671"/>
      <c r="L3" s="671"/>
      <c r="M3" s="669"/>
      <c r="N3" s="669"/>
      <c r="O3" s="669"/>
      <c r="P3" s="669"/>
      <c r="Q3" s="669"/>
    </row>
    <row r="4" spans="1:17" ht="60" customHeight="1">
      <c r="A4" s="672" t="s">
        <v>0</v>
      </c>
      <c r="B4" s="672"/>
      <c r="C4" s="672"/>
      <c r="D4" s="672"/>
      <c r="E4" s="672"/>
      <c r="F4" s="672"/>
      <c r="G4" s="672"/>
      <c r="H4" s="672"/>
      <c r="I4" s="672"/>
      <c r="J4" s="672"/>
      <c r="K4" s="672"/>
      <c r="L4" s="672"/>
      <c r="M4" s="669"/>
      <c r="N4" s="669"/>
      <c r="O4" s="669"/>
      <c r="P4" s="669"/>
      <c r="Q4" s="669"/>
    </row>
    <row r="5" spans="1:17" ht="14.25" customHeight="1">
      <c r="A5" s="673" t="s">
        <v>92</v>
      </c>
      <c r="B5" s="674"/>
      <c r="C5" s="674"/>
      <c r="D5" s="674"/>
      <c r="E5" s="675"/>
      <c r="F5" s="675"/>
      <c r="G5" s="675"/>
      <c r="H5" s="675"/>
      <c r="I5" s="675"/>
      <c r="J5" s="675"/>
      <c r="K5" s="675"/>
      <c r="L5" s="675"/>
      <c r="M5" s="675"/>
      <c r="N5" s="675"/>
      <c r="O5" s="675"/>
      <c r="P5" s="675"/>
      <c r="Q5" s="675"/>
    </row>
    <row r="6" spans="1:17" ht="14.25" customHeight="1">
      <c r="A6" s="2"/>
      <c r="B6" s="3"/>
      <c r="C6" s="3"/>
      <c r="D6" s="3"/>
      <c r="E6" s="72"/>
      <c r="F6" s="72"/>
      <c r="G6" s="72"/>
      <c r="H6" s="72"/>
      <c r="I6" s="72"/>
      <c r="J6" s="72"/>
      <c r="K6" s="72"/>
      <c r="L6" s="72"/>
      <c r="M6" s="666"/>
      <c r="N6" s="666"/>
      <c r="O6" s="666"/>
      <c r="P6" s="666"/>
      <c r="Q6" s="4"/>
    </row>
    <row r="7" spans="1:17" ht="14.25" customHeight="1">
      <c r="A7" s="2"/>
      <c r="B7" s="3"/>
      <c r="C7" s="3"/>
      <c r="D7" s="3"/>
      <c r="E7" s="90"/>
      <c r="F7" s="90"/>
      <c r="G7" s="90"/>
      <c r="H7" s="90"/>
      <c r="I7" s="90"/>
      <c r="J7" s="90"/>
      <c r="K7" s="90"/>
      <c r="L7" s="90"/>
      <c r="M7" s="666" t="s">
        <v>75</v>
      </c>
      <c r="N7" s="666"/>
      <c r="O7" s="666"/>
      <c r="P7" s="666"/>
      <c r="Q7" s="4">
        <v>3300000</v>
      </c>
    </row>
    <row r="8" spans="1:17" ht="14.25" customHeight="1">
      <c r="A8" s="2"/>
      <c r="B8" s="3"/>
      <c r="C8" s="3"/>
      <c r="D8" s="3"/>
      <c r="E8" s="90"/>
      <c r="F8" s="90"/>
      <c r="G8" s="90"/>
      <c r="H8" s="90"/>
      <c r="I8" s="90"/>
      <c r="J8" s="90"/>
      <c r="K8" s="90"/>
      <c r="L8" s="90"/>
      <c r="M8" s="637" t="s">
        <v>76</v>
      </c>
      <c r="N8" s="637"/>
      <c r="O8" s="637"/>
      <c r="P8" s="637"/>
      <c r="Q8" s="101">
        <v>7972864</v>
      </c>
    </row>
    <row r="9" spans="1:17" ht="15.75">
      <c r="A9" s="667" t="s">
        <v>90</v>
      </c>
      <c r="B9" s="667"/>
      <c r="C9" s="668"/>
      <c r="D9" s="5"/>
      <c r="E9" s="5"/>
      <c r="F9" s="5"/>
      <c r="G9" s="6"/>
      <c r="H9" s="654"/>
      <c r="I9" s="641"/>
      <c r="J9" s="641"/>
      <c r="K9" s="655"/>
      <c r="L9" s="656"/>
      <c r="M9" s="657" t="s">
        <v>2</v>
      </c>
      <c r="N9" s="657"/>
      <c r="O9" s="657"/>
      <c r="P9" s="658">
        <v>11272864</v>
      </c>
      <c r="Q9" s="659"/>
    </row>
    <row r="10" spans="1:17" ht="64.5" customHeight="1">
      <c r="A10" s="7" t="s">
        <v>3</v>
      </c>
      <c r="B10" s="7" t="s">
        <v>4</v>
      </c>
      <c r="C10" s="7" t="s">
        <v>5</v>
      </c>
      <c r="D10" s="7" t="s">
        <v>6</v>
      </c>
      <c r="E10" s="7" t="s">
        <v>7</v>
      </c>
      <c r="F10" s="7" t="s">
        <v>8</v>
      </c>
      <c r="G10" s="7" t="s">
        <v>9</v>
      </c>
      <c r="H10" s="7" t="s">
        <v>10</v>
      </c>
      <c r="I10" s="7" t="s">
        <v>11</v>
      </c>
      <c r="J10" s="7" t="s">
        <v>12</v>
      </c>
      <c r="K10" s="7" t="s">
        <v>13</v>
      </c>
      <c r="L10" s="7" t="s">
        <v>14</v>
      </c>
      <c r="M10" s="642" t="s">
        <v>15</v>
      </c>
      <c r="N10" s="603"/>
      <c r="O10" s="603"/>
      <c r="P10" s="603"/>
      <c r="Q10" s="604"/>
    </row>
    <row r="11" spans="1:17" ht="15">
      <c r="A11" s="8">
        <v>18502</v>
      </c>
      <c r="B11" s="8" t="s">
        <v>58</v>
      </c>
      <c r="C11" s="8" t="s">
        <v>59</v>
      </c>
      <c r="D11" s="8" t="s">
        <v>60</v>
      </c>
      <c r="E11" s="8">
        <v>8</v>
      </c>
      <c r="F11" s="8" t="s">
        <v>16</v>
      </c>
      <c r="G11" s="10">
        <v>1000000</v>
      </c>
      <c r="H11" s="9" t="s">
        <v>61</v>
      </c>
      <c r="I11" s="11">
        <v>29</v>
      </c>
      <c r="J11" s="12">
        <v>13</v>
      </c>
      <c r="K11" s="13"/>
      <c r="L11" s="14">
        <v>43160</v>
      </c>
      <c r="M11" s="660"/>
      <c r="N11" s="661"/>
      <c r="O11" s="661"/>
      <c r="P11" s="661"/>
      <c r="Q11" s="661"/>
    </row>
    <row r="12" spans="1:17" ht="15.75" thickBot="1">
      <c r="A12" s="8">
        <v>18099</v>
      </c>
      <c r="B12" s="8" t="s">
        <v>78</v>
      </c>
      <c r="C12" s="8" t="s">
        <v>79</v>
      </c>
      <c r="D12" s="8" t="s">
        <v>80</v>
      </c>
      <c r="E12" s="8">
        <v>7</v>
      </c>
      <c r="F12" s="91" t="s">
        <v>16</v>
      </c>
      <c r="G12" s="93">
        <v>1000000</v>
      </c>
      <c r="H12" s="92" t="s">
        <v>61</v>
      </c>
      <c r="I12" s="94">
        <v>132</v>
      </c>
      <c r="J12" s="95">
        <v>10</v>
      </c>
      <c r="K12" s="96">
        <v>0.09</v>
      </c>
      <c r="L12" s="97">
        <v>43192</v>
      </c>
      <c r="M12" s="662"/>
      <c r="N12" s="541"/>
      <c r="O12" s="541"/>
      <c r="P12" s="541"/>
      <c r="Q12" s="542"/>
    </row>
    <row r="13" spans="1:17" ht="15" customHeight="1" thickBot="1">
      <c r="A13" s="648" t="s">
        <v>19</v>
      </c>
      <c r="B13" s="649"/>
      <c r="C13" s="649"/>
      <c r="D13" s="649"/>
      <c r="E13" s="649"/>
      <c r="F13" s="649"/>
      <c r="G13" s="15">
        <f>SUM(G11:G12)</f>
        <v>2000000</v>
      </c>
      <c r="H13" s="16" t="s">
        <v>11</v>
      </c>
      <c r="I13" s="17">
        <f>SUM(I11:I12)</f>
        <v>161</v>
      </c>
      <c r="J13" s="18">
        <f>SUM(J11:J12)</f>
        <v>23</v>
      </c>
      <c r="K13" s="663"/>
      <c r="L13" s="664"/>
      <c r="M13" s="664"/>
      <c r="N13" s="664"/>
      <c r="O13" s="664"/>
      <c r="P13" s="664"/>
      <c r="Q13" s="665"/>
    </row>
    <row r="14" spans="1:17" ht="15" customHeight="1" thickBot="1">
      <c r="A14" s="648" t="s">
        <v>47</v>
      </c>
      <c r="B14" s="649"/>
      <c r="C14" s="649"/>
      <c r="D14" s="649"/>
      <c r="E14" s="649"/>
      <c r="F14" s="649"/>
      <c r="G14" s="15">
        <v>0</v>
      </c>
      <c r="H14" s="16" t="s">
        <v>11</v>
      </c>
      <c r="I14" s="17"/>
      <c r="J14" s="17"/>
      <c r="K14" s="663"/>
      <c r="L14" s="664"/>
      <c r="M14" s="664"/>
      <c r="N14" s="664"/>
      <c r="O14" s="664"/>
      <c r="P14" s="664"/>
      <c r="Q14" s="665"/>
    </row>
    <row r="15" spans="1:17" ht="15">
      <c r="A15" s="617" t="s">
        <v>46</v>
      </c>
      <c r="B15" s="618"/>
      <c r="C15" s="618"/>
      <c r="D15" s="618"/>
      <c r="E15" s="618"/>
      <c r="F15" s="618"/>
      <c r="G15" s="19">
        <f>P9</f>
        <v>11272864</v>
      </c>
      <c r="H15" s="650"/>
      <c r="I15" s="651"/>
      <c r="J15" s="651"/>
      <c r="K15" s="651"/>
      <c r="L15" s="651"/>
      <c r="M15" s="651"/>
      <c r="N15" s="651"/>
      <c r="O15" s="651"/>
      <c r="P15" s="651"/>
      <c r="Q15" s="652"/>
    </row>
    <row r="16" spans="1:17" ht="64.5" customHeight="1">
      <c r="A16" s="653" t="s">
        <v>20</v>
      </c>
      <c r="B16" s="653"/>
      <c r="C16" s="20"/>
      <c r="D16" s="20"/>
      <c r="E16" s="21"/>
      <c r="F16" s="20"/>
      <c r="G16" s="22"/>
      <c r="H16" s="654"/>
      <c r="I16" s="641"/>
      <c r="J16" s="641"/>
      <c r="K16" s="655"/>
      <c r="L16" s="656"/>
      <c r="M16" s="657" t="s">
        <v>2</v>
      </c>
      <c r="N16" s="657"/>
      <c r="O16" s="657"/>
      <c r="P16" s="658">
        <v>2967122</v>
      </c>
      <c r="Q16" s="659"/>
    </row>
    <row r="17" spans="1:17" ht="39">
      <c r="A17" s="7" t="s">
        <v>21</v>
      </c>
      <c r="B17" s="7" t="s">
        <v>4</v>
      </c>
      <c r="C17" s="7" t="s">
        <v>5</v>
      </c>
      <c r="D17" s="7" t="s">
        <v>6</v>
      </c>
      <c r="E17" s="7" t="s">
        <v>7</v>
      </c>
      <c r="F17" s="7" t="s">
        <v>8</v>
      </c>
      <c r="G17" s="7" t="s">
        <v>9</v>
      </c>
      <c r="H17" s="7" t="s">
        <v>10</v>
      </c>
      <c r="I17" s="7" t="s">
        <v>11</v>
      </c>
      <c r="J17" s="7" t="s">
        <v>12</v>
      </c>
      <c r="K17" s="7" t="s">
        <v>13</v>
      </c>
      <c r="L17" s="7" t="s">
        <v>14</v>
      </c>
      <c r="M17" s="642" t="s">
        <v>15</v>
      </c>
      <c r="N17" s="603"/>
      <c r="O17" s="603"/>
      <c r="P17" s="603"/>
      <c r="Q17" s="604"/>
    </row>
    <row r="18" spans="1:17" ht="15">
      <c r="A18" s="8">
        <v>18322</v>
      </c>
      <c r="B18" s="8" t="s">
        <v>81</v>
      </c>
      <c r="C18" s="8" t="s">
        <v>82</v>
      </c>
      <c r="D18" s="8" t="s">
        <v>83</v>
      </c>
      <c r="E18" s="8">
        <v>11</v>
      </c>
      <c r="F18" s="8" t="s">
        <v>16</v>
      </c>
      <c r="G18" s="28">
        <v>1600000</v>
      </c>
      <c r="H18" s="8" t="s">
        <v>17</v>
      </c>
      <c r="I18" s="29">
        <v>50</v>
      </c>
      <c r="J18" s="29">
        <v>14</v>
      </c>
      <c r="K18" s="30">
        <v>0.09</v>
      </c>
      <c r="L18" s="47">
        <v>43192</v>
      </c>
      <c r="M18" s="107"/>
      <c r="N18" s="108"/>
      <c r="O18" s="108"/>
      <c r="P18" s="108"/>
      <c r="Q18" s="109"/>
    </row>
    <row r="19" spans="1:17" ht="15" customHeight="1" thickBot="1">
      <c r="A19" s="8">
        <v>18391</v>
      </c>
      <c r="B19" s="23" t="s">
        <v>86</v>
      </c>
      <c r="C19" s="23" t="s">
        <v>87</v>
      </c>
      <c r="D19" s="23" t="s">
        <v>80</v>
      </c>
      <c r="E19" s="23">
        <v>7</v>
      </c>
      <c r="F19" s="23" t="s">
        <v>16</v>
      </c>
      <c r="G19" s="24">
        <v>2000000</v>
      </c>
      <c r="H19" s="23" t="s">
        <v>22</v>
      </c>
      <c r="I19" s="25">
        <v>146</v>
      </c>
      <c r="J19" s="25">
        <v>30</v>
      </c>
      <c r="K19" s="26">
        <v>0.09</v>
      </c>
      <c r="L19" s="27">
        <v>43192</v>
      </c>
      <c r="M19" s="643"/>
      <c r="N19" s="644"/>
      <c r="O19" s="644"/>
      <c r="P19" s="644"/>
      <c r="Q19" s="645"/>
    </row>
    <row r="20" spans="1:17" ht="15.75" thickBot="1">
      <c r="A20" s="646" t="s">
        <v>23</v>
      </c>
      <c r="B20" s="647"/>
      <c r="C20" s="647"/>
      <c r="D20" s="647"/>
      <c r="E20" s="647"/>
      <c r="F20" s="647"/>
      <c r="G20" s="31">
        <f>SUM(G18:G19)</f>
        <v>3600000</v>
      </c>
      <c r="H20" s="32" t="s">
        <v>11</v>
      </c>
      <c r="I20" s="33">
        <f>SUM(I18:I19)</f>
        <v>196</v>
      </c>
      <c r="J20" s="33">
        <f>SUM(J18:J19)</f>
        <v>44</v>
      </c>
      <c r="K20" s="85"/>
      <c r="L20" s="86"/>
      <c r="M20" s="88"/>
      <c r="N20" s="88"/>
      <c r="O20" s="88"/>
      <c r="P20" s="88"/>
      <c r="Q20" s="89"/>
    </row>
    <row r="21" spans="1:17" ht="15.75" thickBot="1">
      <c r="A21" s="648" t="s">
        <v>24</v>
      </c>
      <c r="B21" s="649"/>
      <c r="C21" s="649"/>
      <c r="D21" s="649"/>
      <c r="E21" s="649"/>
      <c r="F21" s="649"/>
      <c r="G21" s="15">
        <v>0</v>
      </c>
      <c r="H21" s="16" t="s">
        <v>11</v>
      </c>
      <c r="I21" s="17"/>
      <c r="J21" s="17"/>
      <c r="K21" s="87"/>
      <c r="L21" s="88"/>
      <c r="M21" s="76"/>
      <c r="N21" s="76"/>
      <c r="O21" s="76"/>
      <c r="P21" s="76"/>
      <c r="Q21" s="77"/>
    </row>
    <row r="22" spans="1:17" ht="15" customHeight="1">
      <c r="A22" s="617" t="s">
        <v>25</v>
      </c>
      <c r="B22" s="618"/>
      <c r="C22" s="618"/>
      <c r="D22" s="618"/>
      <c r="E22" s="618"/>
      <c r="F22" s="618"/>
      <c r="G22" s="19">
        <f>SUM(P16-G21)</f>
        <v>2967122</v>
      </c>
      <c r="H22" s="650"/>
      <c r="I22" s="651"/>
      <c r="J22" s="651"/>
      <c r="K22" s="651"/>
      <c r="L22" s="651"/>
      <c r="M22" s="651"/>
      <c r="N22" s="651"/>
      <c r="O22" s="651"/>
      <c r="P22" s="651"/>
      <c r="Q22" s="652"/>
    </row>
    <row r="23" spans="1:17" ht="15" customHeight="1">
      <c r="A23" s="102"/>
      <c r="B23" s="103"/>
      <c r="C23" s="103"/>
      <c r="D23" s="103"/>
      <c r="E23" s="103"/>
      <c r="F23" s="103"/>
      <c r="G23" s="104"/>
      <c r="H23" s="105"/>
      <c r="I23" s="106"/>
      <c r="J23" s="106"/>
      <c r="K23" s="106"/>
      <c r="L23" s="106"/>
      <c r="M23" s="84"/>
      <c r="N23" s="84"/>
      <c r="O23" s="84"/>
      <c r="P23" s="84"/>
      <c r="Q23" s="41"/>
    </row>
    <row r="24" spans="1:17" ht="15">
      <c r="A24" s="34"/>
      <c r="B24" s="35"/>
      <c r="C24" s="35"/>
      <c r="D24" s="35"/>
      <c r="E24" s="35"/>
      <c r="F24" s="35"/>
      <c r="G24" s="36"/>
      <c r="H24" s="37"/>
      <c r="I24" s="37"/>
      <c r="J24" s="37"/>
      <c r="K24" s="38"/>
      <c r="L24" s="39"/>
      <c r="M24" s="637" t="s">
        <v>52</v>
      </c>
      <c r="N24" s="637"/>
      <c r="O24" s="637"/>
      <c r="P24" s="637"/>
      <c r="Q24" s="101">
        <v>9318946</v>
      </c>
    </row>
    <row r="25" spans="1:17" ht="15">
      <c r="A25" s="34"/>
      <c r="B25" s="35"/>
      <c r="C25" s="35"/>
      <c r="D25" s="35"/>
      <c r="E25" s="35"/>
      <c r="F25" s="35"/>
      <c r="G25" s="36"/>
      <c r="H25" s="37"/>
      <c r="I25" s="37"/>
      <c r="J25" s="37"/>
      <c r="K25" s="38"/>
      <c r="L25" s="39"/>
      <c r="M25" s="638" t="s">
        <v>26</v>
      </c>
      <c r="N25" s="638"/>
      <c r="O25" s="638"/>
      <c r="P25" s="638"/>
      <c r="Q25" s="42">
        <v>5000000</v>
      </c>
    </row>
    <row r="26" spans="1:17" ht="15">
      <c r="A26" s="34"/>
      <c r="B26" s="35"/>
      <c r="C26" s="35"/>
      <c r="D26" s="35"/>
      <c r="E26" s="35"/>
      <c r="F26" s="35"/>
      <c r="G26" s="36"/>
      <c r="H26" s="37"/>
      <c r="I26" s="37"/>
      <c r="J26" s="37"/>
      <c r="K26" s="38"/>
      <c r="L26" s="39"/>
      <c r="M26" s="639" t="s">
        <v>27</v>
      </c>
      <c r="N26" s="639"/>
      <c r="O26" s="639"/>
      <c r="P26" s="639"/>
      <c r="Q26" s="43">
        <v>9446231</v>
      </c>
    </row>
    <row r="27" spans="1:17" ht="15.75" customHeight="1" thickBot="1">
      <c r="A27" s="34"/>
      <c r="B27" s="35"/>
      <c r="C27" s="35"/>
      <c r="D27" s="35"/>
      <c r="E27" s="35"/>
      <c r="F27" s="35"/>
      <c r="G27" s="36"/>
      <c r="H27" s="37"/>
      <c r="I27" s="37"/>
      <c r="J27" s="37"/>
      <c r="K27" s="38"/>
      <c r="L27" s="39"/>
      <c r="M27" s="640" t="s">
        <v>93</v>
      </c>
      <c r="N27" s="640"/>
      <c r="O27" s="640"/>
      <c r="P27" s="640"/>
      <c r="Q27" s="147">
        <f>SUM(Q25:Q26)</f>
        <v>14446231</v>
      </c>
    </row>
    <row r="28" spans="1:17" ht="20.25" customHeight="1">
      <c r="A28" s="148" t="s">
        <v>17</v>
      </c>
      <c r="B28" s="35"/>
      <c r="C28" s="35"/>
      <c r="D28" s="35"/>
      <c r="E28" s="35"/>
      <c r="F28" s="35"/>
      <c r="G28" s="36"/>
      <c r="H28" s="37"/>
      <c r="I28" s="37"/>
      <c r="J28" s="37"/>
      <c r="K28" s="38"/>
      <c r="L28" s="39"/>
      <c r="M28" s="641" t="s">
        <v>48</v>
      </c>
      <c r="N28" s="641"/>
      <c r="O28" s="641"/>
      <c r="P28" s="641"/>
      <c r="Q28" s="124">
        <f>SUM(Q24+Q27)</f>
        <v>23765177</v>
      </c>
    </row>
    <row r="29" spans="1:17" ht="39">
      <c r="A29" s="7" t="s">
        <v>21</v>
      </c>
      <c r="B29" s="7" t="s">
        <v>4</v>
      </c>
      <c r="C29" s="7" t="s">
        <v>5</v>
      </c>
      <c r="D29" s="7" t="s">
        <v>6</v>
      </c>
      <c r="E29" s="7" t="s">
        <v>7</v>
      </c>
      <c r="F29" s="7" t="s">
        <v>8</v>
      </c>
      <c r="G29" s="7" t="s">
        <v>9</v>
      </c>
      <c r="H29" s="7" t="s">
        <v>10</v>
      </c>
      <c r="I29" s="7" t="s">
        <v>11</v>
      </c>
      <c r="J29" s="7" t="s">
        <v>12</v>
      </c>
      <c r="K29" s="7" t="s">
        <v>13</v>
      </c>
      <c r="L29" s="7" t="s">
        <v>14</v>
      </c>
      <c r="M29" s="642" t="s">
        <v>15</v>
      </c>
      <c r="N29" s="603"/>
      <c r="O29" s="603"/>
      <c r="P29" s="603"/>
      <c r="Q29" s="604"/>
    </row>
    <row r="30" spans="1:17" ht="15">
      <c r="A30" s="8">
        <v>18500</v>
      </c>
      <c r="B30" s="8" t="s">
        <v>49</v>
      </c>
      <c r="C30" s="46" t="s">
        <v>29</v>
      </c>
      <c r="D30" s="46" t="s">
        <v>30</v>
      </c>
      <c r="E30" s="8">
        <v>9</v>
      </c>
      <c r="F30" s="8" t="s">
        <v>16</v>
      </c>
      <c r="G30" s="70">
        <v>1950000</v>
      </c>
      <c r="H30" s="8" t="s">
        <v>17</v>
      </c>
      <c r="I30" s="29">
        <v>81</v>
      </c>
      <c r="J30" s="29">
        <v>36</v>
      </c>
      <c r="K30" s="30">
        <v>0.09</v>
      </c>
      <c r="L30" s="47">
        <v>43111</v>
      </c>
      <c r="M30" s="630" t="s">
        <v>50</v>
      </c>
      <c r="N30" s="631"/>
      <c r="O30" s="631"/>
      <c r="P30" s="631"/>
      <c r="Q30" s="632"/>
    </row>
    <row r="31" spans="1:17" ht="15">
      <c r="A31" s="8">
        <v>18501</v>
      </c>
      <c r="B31" s="8" t="s">
        <v>32</v>
      </c>
      <c r="C31" s="46" t="s">
        <v>31</v>
      </c>
      <c r="D31" s="8" t="s">
        <v>18</v>
      </c>
      <c r="E31" s="8">
        <v>3</v>
      </c>
      <c r="F31" s="8" t="s">
        <v>16</v>
      </c>
      <c r="G31" s="28">
        <v>1740000</v>
      </c>
      <c r="H31" s="8" t="s">
        <v>22</v>
      </c>
      <c r="I31" s="29">
        <v>74</v>
      </c>
      <c r="J31" s="29">
        <v>29</v>
      </c>
      <c r="K31" s="30">
        <v>0.09</v>
      </c>
      <c r="L31" s="47">
        <v>43111</v>
      </c>
      <c r="M31" s="630" t="s">
        <v>51</v>
      </c>
      <c r="N31" s="631"/>
      <c r="O31" s="631"/>
      <c r="P31" s="631"/>
      <c r="Q31" s="632"/>
    </row>
    <row r="32" spans="1:17" ht="15">
      <c r="A32" s="8">
        <v>18412</v>
      </c>
      <c r="B32" s="8" t="s">
        <v>28</v>
      </c>
      <c r="C32" s="46" t="s">
        <v>29</v>
      </c>
      <c r="D32" s="46" t="s">
        <v>30</v>
      </c>
      <c r="E32" s="8">
        <v>9</v>
      </c>
      <c r="F32" s="8" t="s">
        <v>16</v>
      </c>
      <c r="G32" s="28">
        <v>3000000</v>
      </c>
      <c r="H32" s="8" t="s">
        <v>17</v>
      </c>
      <c r="I32" s="29">
        <v>324</v>
      </c>
      <c r="J32" s="29">
        <v>50</v>
      </c>
      <c r="K32" s="30">
        <v>0.04</v>
      </c>
      <c r="L32" s="47">
        <v>43118</v>
      </c>
      <c r="M32" s="630"/>
      <c r="N32" s="631"/>
      <c r="O32" s="631"/>
      <c r="P32" s="631"/>
      <c r="Q32" s="632"/>
    </row>
    <row r="33" spans="1:17" ht="15">
      <c r="A33" s="8">
        <v>18417</v>
      </c>
      <c r="B33" s="8" t="s">
        <v>57</v>
      </c>
      <c r="C33" s="73" t="s">
        <v>55</v>
      </c>
      <c r="D33" s="73" t="s">
        <v>56</v>
      </c>
      <c r="E33" s="8">
        <v>3</v>
      </c>
      <c r="F33" s="8" t="s">
        <v>16</v>
      </c>
      <c r="G33" s="28">
        <v>3000000</v>
      </c>
      <c r="H33" s="8" t="s">
        <v>17</v>
      </c>
      <c r="I33" s="29">
        <v>220</v>
      </c>
      <c r="J33" s="29">
        <v>18</v>
      </c>
      <c r="K33" s="30">
        <v>0.04</v>
      </c>
      <c r="L33" s="47">
        <v>43146</v>
      </c>
      <c r="M33" s="630"/>
      <c r="N33" s="631"/>
      <c r="O33" s="631"/>
      <c r="P33" s="631"/>
      <c r="Q33" s="632"/>
    </row>
    <row r="34" spans="1:17" ht="15">
      <c r="A34" s="8">
        <v>18421</v>
      </c>
      <c r="B34" s="8" t="s">
        <v>89</v>
      </c>
      <c r="C34" s="46" t="s">
        <v>79</v>
      </c>
      <c r="D34" s="8" t="s">
        <v>80</v>
      </c>
      <c r="E34" s="8">
        <v>7</v>
      </c>
      <c r="F34" s="8" t="s">
        <v>16</v>
      </c>
      <c r="G34" s="28">
        <v>3000000</v>
      </c>
      <c r="H34" s="8" t="s">
        <v>17</v>
      </c>
      <c r="I34" s="29">
        <v>146</v>
      </c>
      <c r="J34" s="29">
        <v>50</v>
      </c>
      <c r="K34" s="30">
        <v>0.04</v>
      </c>
      <c r="L34" s="47">
        <v>43182</v>
      </c>
      <c r="M34" s="98"/>
      <c r="N34" s="99"/>
      <c r="O34" s="99"/>
      <c r="P34" s="99"/>
      <c r="Q34" s="100"/>
    </row>
    <row r="35" spans="1:17" ht="15">
      <c r="A35" s="8">
        <v>18000</v>
      </c>
      <c r="B35" s="8" t="s">
        <v>63</v>
      </c>
      <c r="C35" s="46" t="s">
        <v>64</v>
      </c>
      <c r="D35" s="46" t="s">
        <v>65</v>
      </c>
      <c r="E35" s="8">
        <v>3</v>
      </c>
      <c r="F35" s="8" t="s">
        <v>16</v>
      </c>
      <c r="G35" s="28">
        <v>1500000</v>
      </c>
      <c r="H35" s="8" t="s">
        <v>22</v>
      </c>
      <c r="I35" s="29">
        <v>105</v>
      </c>
      <c r="J35" s="29">
        <v>25</v>
      </c>
      <c r="K35" s="30">
        <v>0.09</v>
      </c>
      <c r="L35" s="47">
        <v>43192</v>
      </c>
      <c r="M35" s="630"/>
      <c r="N35" s="631"/>
      <c r="O35" s="631"/>
      <c r="P35" s="631"/>
      <c r="Q35" s="632"/>
    </row>
    <row r="36" spans="1:17" ht="15">
      <c r="A36" s="8">
        <v>18002</v>
      </c>
      <c r="B36" s="8" t="s">
        <v>66</v>
      </c>
      <c r="C36" s="46" t="s">
        <v>64</v>
      </c>
      <c r="D36" s="46" t="s">
        <v>65</v>
      </c>
      <c r="E36" s="8">
        <v>3</v>
      </c>
      <c r="F36" s="8" t="s">
        <v>16</v>
      </c>
      <c r="G36" s="28">
        <v>2000000</v>
      </c>
      <c r="H36" s="8" t="s">
        <v>22</v>
      </c>
      <c r="I36" s="29">
        <v>116</v>
      </c>
      <c r="J36" s="29">
        <v>34</v>
      </c>
      <c r="K36" s="30">
        <v>0.09</v>
      </c>
      <c r="L36" s="47">
        <v>43192</v>
      </c>
      <c r="M36" s="630"/>
      <c r="N36" s="609"/>
      <c r="O36" s="609"/>
      <c r="P36" s="609"/>
      <c r="Q36" s="610"/>
    </row>
    <row r="37" spans="1:17" ht="15">
      <c r="A37" s="8">
        <v>18036</v>
      </c>
      <c r="B37" s="8" t="s">
        <v>67</v>
      </c>
      <c r="C37" s="8" t="s">
        <v>68</v>
      </c>
      <c r="D37" s="8" t="s">
        <v>69</v>
      </c>
      <c r="E37" s="8">
        <v>2</v>
      </c>
      <c r="F37" s="8" t="s">
        <v>16</v>
      </c>
      <c r="G37" s="28">
        <v>660000</v>
      </c>
      <c r="H37" s="8" t="s">
        <v>17</v>
      </c>
      <c r="I37" s="29">
        <v>40</v>
      </c>
      <c r="J37" s="29">
        <v>11</v>
      </c>
      <c r="K37" s="30">
        <v>0.09</v>
      </c>
      <c r="L37" s="47">
        <v>43192</v>
      </c>
      <c r="M37" s="630"/>
      <c r="N37" s="609"/>
      <c r="O37" s="609"/>
      <c r="P37" s="609"/>
      <c r="Q37" s="610"/>
    </row>
    <row r="38" spans="1:17" ht="15">
      <c r="A38" s="8">
        <v>18040</v>
      </c>
      <c r="B38" s="8" t="s">
        <v>70</v>
      </c>
      <c r="C38" s="8" t="s">
        <v>71</v>
      </c>
      <c r="D38" s="8" t="s">
        <v>72</v>
      </c>
      <c r="E38" s="8">
        <v>1</v>
      </c>
      <c r="F38" s="8" t="s">
        <v>16</v>
      </c>
      <c r="G38" s="28">
        <v>660000</v>
      </c>
      <c r="H38" s="8" t="s">
        <v>17</v>
      </c>
      <c r="I38" s="29">
        <v>48</v>
      </c>
      <c r="J38" s="29">
        <v>11</v>
      </c>
      <c r="K38" s="30">
        <v>0.09</v>
      </c>
      <c r="L38" s="47">
        <v>43192</v>
      </c>
      <c r="M38" s="630"/>
      <c r="N38" s="609"/>
      <c r="O38" s="609"/>
      <c r="P38" s="609"/>
      <c r="Q38" s="610"/>
    </row>
    <row r="39" spans="1:17" ht="15">
      <c r="A39" s="8">
        <v>18052</v>
      </c>
      <c r="B39" s="8" t="s">
        <v>73</v>
      </c>
      <c r="C39" s="46" t="s">
        <v>29</v>
      </c>
      <c r="D39" s="46" t="s">
        <v>30</v>
      </c>
      <c r="E39" s="8">
        <v>9</v>
      </c>
      <c r="F39" s="8" t="s">
        <v>16</v>
      </c>
      <c r="G39" s="28">
        <v>2025000</v>
      </c>
      <c r="H39" s="8" t="s">
        <v>22</v>
      </c>
      <c r="I39" s="29">
        <v>102</v>
      </c>
      <c r="J39" s="29">
        <v>35</v>
      </c>
      <c r="K39" s="30">
        <v>0.09</v>
      </c>
      <c r="L39" s="47">
        <v>43192</v>
      </c>
      <c r="M39" s="630"/>
      <c r="N39" s="631"/>
      <c r="O39" s="631"/>
      <c r="P39" s="631"/>
      <c r="Q39" s="632"/>
    </row>
    <row r="40" spans="1:17" ht="15">
      <c r="A40" s="8">
        <v>18053</v>
      </c>
      <c r="B40" s="8" t="s">
        <v>74</v>
      </c>
      <c r="C40" s="46" t="s">
        <v>29</v>
      </c>
      <c r="D40" s="46" t="s">
        <v>30</v>
      </c>
      <c r="E40" s="8">
        <v>9</v>
      </c>
      <c r="F40" s="8" t="s">
        <v>16</v>
      </c>
      <c r="G40" s="28">
        <v>1300000</v>
      </c>
      <c r="H40" s="8" t="s">
        <v>17</v>
      </c>
      <c r="I40" s="29">
        <v>88</v>
      </c>
      <c r="J40" s="29">
        <v>24</v>
      </c>
      <c r="K40" s="30">
        <v>0.09</v>
      </c>
      <c r="L40" s="47">
        <v>43192</v>
      </c>
      <c r="M40" s="630"/>
      <c r="N40" s="609"/>
      <c r="O40" s="609"/>
      <c r="P40" s="609"/>
      <c r="Q40" s="610"/>
    </row>
    <row r="41" spans="1:17" ht="15">
      <c r="A41" s="8">
        <v>18054</v>
      </c>
      <c r="B41" s="8" t="s">
        <v>77</v>
      </c>
      <c r="C41" s="46" t="s">
        <v>29</v>
      </c>
      <c r="D41" s="46" t="s">
        <v>30</v>
      </c>
      <c r="E41" s="8">
        <v>9</v>
      </c>
      <c r="F41" s="8" t="s">
        <v>16</v>
      </c>
      <c r="G41" s="28">
        <v>2350000</v>
      </c>
      <c r="H41" s="8" t="s">
        <v>17</v>
      </c>
      <c r="I41" s="29">
        <v>55</v>
      </c>
      <c r="J41" s="29">
        <v>41</v>
      </c>
      <c r="K41" s="30">
        <v>0.09</v>
      </c>
      <c r="L41" s="47">
        <v>43192</v>
      </c>
      <c r="M41" s="633" t="s">
        <v>94</v>
      </c>
      <c r="N41" s="634"/>
      <c r="O41" s="634"/>
      <c r="P41" s="634"/>
      <c r="Q41" s="635"/>
    </row>
    <row r="42" spans="1:17" ht="15.75" thickBot="1">
      <c r="A42" s="8">
        <v>18369</v>
      </c>
      <c r="B42" s="8" t="s">
        <v>88</v>
      </c>
      <c r="C42" s="8" t="s">
        <v>84</v>
      </c>
      <c r="D42" s="8" t="s">
        <v>85</v>
      </c>
      <c r="E42" s="8">
        <v>9</v>
      </c>
      <c r="F42" s="8" t="s">
        <v>16</v>
      </c>
      <c r="G42" s="28">
        <v>1060000</v>
      </c>
      <c r="H42" s="8" t="s">
        <v>22</v>
      </c>
      <c r="I42" s="29">
        <v>35</v>
      </c>
      <c r="J42" s="29">
        <v>11</v>
      </c>
      <c r="K42" s="30">
        <v>0.09</v>
      </c>
      <c r="L42" s="47">
        <v>43192</v>
      </c>
      <c r="M42" s="621"/>
      <c r="N42" s="622"/>
      <c r="O42" s="622"/>
      <c r="P42" s="622"/>
      <c r="Q42" s="623"/>
    </row>
    <row r="43" spans="1:17" ht="15">
      <c r="A43" s="624" t="s">
        <v>33</v>
      </c>
      <c r="B43" s="625"/>
      <c r="C43" s="625"/>
      <c r="D43" s="625"/>
      <c r="E43" s="625"/>
      <c r="F43" s="625"/>
      <c r="G43" s="48">
        <f>SUM(G33,G37,G38,G42)</f>
        <v>5380000</v>
      </c>
      <c r="H43" s="49" t="s">
        <v>11</v>
      </c>
      <c r="I43" s="50">
        <f>SUM(I33,I37,I38,I42)</f>
        <v>343</v>
      </c>
      <c r="J43" s="50">
        <f>SUM(J33,J37,J38,J42)</f>
        <v>51</v>
      </c>
      <c r="K43" s="82"/>
      <c r="L43" s="110"/>
      <c r="M43" s="110"/>
      <c r="N43" s="110"/>
      <c r="O43" s="110"/>
      <c r="P43" s="110"/>
      <c r="Q43" s="117"/>
    </row>
    <row r="44" spans="1:17" ht="15">
      <c r="A44" s="626" t="s">
        <v>34</v>
      </c>
      <c r="B44" s="627"/>
      <c r="C44" s="627"/>
      <c r="D44" s="627"/>
      <c r="E44" s="627"/>
      <c r="F44" s="627"/>
      <c r="G44" s="28">
        <f>SUM(G30,G31,G32,G34,G35,G36,G39,G40,G41)</f>
        <v>18865000</v>
      </c>
      <c r="H44" s="51" t="s">
        <v>11</v>
      </c>
      <c r="I44" s="52">
        <f>SUM(I30,I31,I32,I35,I36,I39,I40)</f>
        <v>890</v>
      </c>
      <c r="J44" s="52">
        <f>SUM(J30,J31,J32,J35,J36,J39,J40)</f>
        <v>233</v>
      </c>
      <c r="K44" s="83"/>
      <c r="L44" s="111"/>
      <c r="M44" s="79"/>
      <c r="N44" s="79"/>
      <c r="O44" s="79"/>
      <c r="P44" s="79"/>
      <c r="Q44" s="80"/>
    </row>
    <row r="45" spans="1:17" ht="16.5" thickBot="1">
      <c r="A45" s="628" t="s">
        <v>35</v>
      </c>
      <c r="B45" s="629"/>
      <c r="C45" s="629"/>
      <c r="D45" s="629"/>
      <c r="E45" s="629"/>
      <c r="F45" s="629"/>
      <c r="G45" s="53">
        <f>SUM(G43:G44)</f>
        <v>24245000</v>
      </c>
      <c r="H45" s="54" t="s">
        <v>11</v>
      </c>
      <c r="I45" s="55">
        <f>SUM(I43:I44)</f>
        <v>1233</v>
      </c>
      <c r="J45" s="55">
        <f>SUM(J43:J44)</f>
        <v>284</v>
      </c>
      <c r="K45" s="114"/>
      <c r="L45" s="115"/>
      <c r="M45" s="115"/>
      <c r="N45" s="115"/>
      <c r="O45" s="115"/>
      <c r="P45" s="115"/>
      <c r="Q45" s="116"/>
    </row>
    <row r="46" spans="1:17" ht="15" customHeight="1">
      <c r="A46" s="624" t="s">
        <v>36</v>
      </c>
      <c r="B46" s="625"/>
      <c r="C46" s="625"/>
      <c r="D46" s="625"/>
      <c r="E46" s="625"/>
      <c r="F46" s="625"/>
      <c r="G46" s="56">
        <v>0</v>
      </c>
      <c r="H46" s="49" t="s">
        <v>11</v>
      </c>
      <c r="I46" s="57"/>
      <c r="J46" s="57"/>
      <c r="K46" s="81"/>
      <c r="L46" s="76"/>
      <c r="M46" s="76"/>
      <c r="N46" s="76"/>
      <c r="O46" s="76"/>
      <c r="P46" s="76"/>
      <c r="Q46" s="77"/>
    </row>
    <row r="47" spans="1:17" ht="15" customHeight="1">
      <c r="A47" s="626" t="s">
        <v>37</v>
      </c>
      <c r="B47" s="627"/>
      <c r="C47" s="627"/>
      <c r="D47" s="627"/>
      <c r="E47" s="627"/>
      <c r="F47" s="627"/>
      <c r="G47" s="58">
        <v>0</v>
      </c>
      <c r="H47" s="51" t="s">
        <v>11</v>
      </c>
      <c r="I47" s="59"/>
      <c r="J47" s="59"/>
      <c r="K47" s="60"/>
      <c r="L47" s="79"/>
      <c r="M47" s="118"/>
      <c r="N47" s="118"/>
      <c r="O47" s="118"/>
      <c r="P47" s="118"/>
      <c r="Q47" s="119"/>
    </row>
    <row r="48" spans="1:17" ht="15" customHeight="1" thickBot="1">
      <c r="A48" s="615" t="s">
        <v>38</v>
      </c>
      <c r="B48" s="616"/>
      <c r="C48" s="616"/>
      <c r="D48" s="616"/>
      <c r="E48" s="616"/>
      <c r="F48" s="616"/>
      <c r="G48" s="123">
        <v>0</v>
      </c>
      <c r="H48" s="64" t="s">
        <v>11</v>
      </c>
      <c r="I48" s="65"/>
      <c r="J48" s="66"/>
      <c r="K48" s="120"/>
      <c r="L48" s="121"/>
      <c r="M48" s="121"/>
      <c r="N48" s="121"/>
      <c r="O48" s="121"/>
      <c r="P48" s="121"/>
      <c r="Q48" s="122"/>
    </row>
    <row r="49" spans="1:17" ht="15">
      <c r="A49" s="617" t="s">
        <v>39</v>
      </c>
      <c r="B49" s="618"/>
      <c r="C49" s="618"/>
      <c r="D49" s="618"/>
      <c r="E49" s="618"/>
      <c r="F49" s="618"/>
      <c r="G49" s="67">
        <f>Q24-G46</f>
        <v>9318946</v>
      </c>
      <c r="H49" s="75"/>
      <c r="I49" s="76"/>
      <c r="J49" s="76"/>
      <c r="K49" s="112"/>
      <c r="L49" s="112"/>
      <c r="M49" s="112"/>
      <c r="N49" s="112"/>
      <c r="O49" s="112"/>
      <c r="P49" s="112"/>
      <c r="Q49" s="113"/>
    </row>
    <row r="50" spans="1:17" ht="15">
      <c r="A50" s="619" t="s">
        <v>40</v>
      </c>
      <c r="B50" s="620"/>
      <c r="C50" s="620"/>
      <c r="D50" s="620"/>
      <c r="E50" s="620"/>
      <c r="F50" s="620"/>
      <c r="G50" s="68">
        <f>Q26-G47</f>
        <v>9446231</v>
      </c>
      <c r="H50" s="78"/>
      <c r="I50" s="79"/>
      <c r="J50" s="79"/>
      <c r="K50" s="79"/>
      <c r="L50" s="79"/>
      <c r="M50" s="79"/>
      <c r="N50" s="79"/>
      <c r="O50" s="79"/>
      <c r="P50" s="79"/>
      <c r="Q50" s="80"/>
    </row>
    <row r="51" spans="1:17" ht="15">
      <c r="A51" s="619" t="s">
        <v>41</v>
      </c>
      <c r="B51" s="620"/>
      <c r="C51" s="620"/>
      <c r="D51" s="620"/>
      <c r="E51" s="620"/>
      <c r="F51" s="620"/>
      <c r="G51" s="68">
        <f>Q25-G48</f>
        <v>5000000</v>
      </c>
      <c r="H51" s="78"/>
      <c r="I51" s="79"/>
      <c r="J51" s="79"/>
      <c r="K51" s="79"/>
      <c r="L51" s="79"/>
      <c r="M51" s="125"/>
      <c r="N51" s="125"/>
      <c r="O51" s="125"/>
      <c r="P51" s="125"/>
      <c r="Q51" s="125"/>
    </row>
    <row r="52" spans="6:13" ht="15" customHeight="1">
      <c r="F52" s="71"/>
      <c r="G52" s="69"/>
      <c r="M52" s="74"/>
    </row>
    <row r="53" spans="1:13" ht="15" customHeight="1">
      <c r="A53" s="614" t="s">
        <v>42</v>
      </c>
      <c r="B53" s="614"/>
      <c r="C53" s="614"/>
      <c r="D53" s="614"/>
      <c r="E53" s="614"/>
      <c r="F53" s="614"/>
      <c r="G53" s="614"/>
      <c r="H53" s="614"/>
      <c r="I53" s="614"/>
      <c r="J53" s="614"/>
      <c r="K53" s="614"/>
      <c r="L53" s="614"/>
      <c r="M53" s="614"/>
    </row>
    <row r="54" spans="1:13" ht="15" customHeight="1">
      <c r="A54" s="614" t="s">
        <v>43</v>
      </c>
      <c r="B54" s="614"/>
      <c r="C54" s="614"/>
      <c r="D54" s="614"/>
      <c r="E54" s="614"/>
      <c r="F54" s="614"/>
      <c r="G54" s="614"/>
      <c r="H54" s="614"/>
      <c r="I54" s="614"/>
      <c r="J54" s="614"/>
      <c r="K54" s="614"/>
      <c r="L54" s="614"/>
      <c r="M54" s="614"/>
    </row>
    <row r="55" spans="1:13" ht="15">
      <c r="A55" s="614" t="s">
        <v>44</v>
      </c>
      <c r="B55" s="614"/>
      <c r="C55" s="614"/>
      <c r="D55" s="614"/>
      <c r="E55" s="614"/>
      <c r="F55" s="614"/>
      <c r="G55" s="614"/>
      <c r="H55" s="614"/>
      <c r="I55" s="614"/>
      <c r="J55" s="614"/>
      <c r="K55" s="614"/>
      <c r="L55" s="614"/>
      <c r="M55" s="614"/>
    </row>
  </sheetData>
  <sheetProtection/>
  <mergeCells count="63">
    <mergeCell ref="A44:F44"/>
    <mergeCell ref="M37:Q37"/>
    <mergeCell ref="M33:Q33"/>
    <mergeCell ref="A51:F51"/>
    <mergeCell ref="A47:F47"/>
    <mergeCell ref="A48:F48"/>
    <mergeCell ref="M12:Q12"/>
    <mergeCell ref="A49:F49"/>
    <mergeCell ref="M29:Q29"/>
    <mergeCell ref="M30:Q30"/>
    <mergeCell ref="A43:F43"/>
    <mergeCell ref="A22:F22"/>
    <mergeCell ref="A15:F15"/>
    <mergeCell ref="H16:J16"/>
    <mergeCell ref="K16:L16"/>
    <mergeCell ref="M19:Q19"/>
    <mergeCell ref="A53:M53"/>
    <mergeCell ref="A54:M54"/>
    <mergeCell ref="M39:Q39"/>
    <mergeCell ref="M32:Q32"/>
    <mergeCell ref="M16:O16"/>
    <mergeCell ref="M26:P26"/>
    <mergeCell ref="M40:Q40"/>
    <mergeCell ref="M35:Q35"/>
    <mergeCell ref="M17:Q17"/>
    <mergeCell ref="A16:B16"/>
    <mergeCell ref="A55:M55"/>
    <mergeCell ref="M24:P24"/>
    <mergeCell ref="M25:P25"/>
    <mergeCell ref="M27:P27"/>
    <mergeCell ref="M28:P28"/>
    <mergeCell ref="A21:F21"/>
    <mergeCell ref="H22:Q22"/>
    <mergeCell ref="A45:F45"/>
    <mergeCell ref="A46:F46"/>
    <mergeCell ref="A50:F50"/>
    <mergeCell ref="M7:P7"/>
    <mergeCell ref="K9:L9"/>
    <mergeCell ref="M9:O9"/>
    <mergeCell ref="P9:Q9"/>
    <mergeCell ref="M10:Q10"/>
    <mergeCell ref="M11:Q11"/>
    <mergeCell ref="M8:P8"/>
    <mergeCell ref="K14:Q14"/>
    <mergeCell ref="M31:Q31"/>
    <mergeCell ref="M36:Q36"/>
    <mergeCell ref="M38:Q38"/>
    <mergeCell ref="A1:Q1"/>
    <mergeCell ref="A2:Q2"/>
    <mergeCell ref="A3:Q3"/>
    <mergeCell ref="A4:Q4"/>
    <mergeCell ref="A5:Q5"/>
    <mergeCell ref="M6:P6"/>
    <mergeCell ref="A9:C9"/>
    <mergeCell ref="H9:J9"/>
    <mergeCell ref="M42:Q42"/>
    <mergeCell ref="A20:F20"/>
    <mergeCell ref="A13:F13"/>
    <mergeCell ref="A14:F14"/>
    <mergeCell ref="H15:Q15"/>
    <mergeCell ref="P16:Q16"/>
    <mergeCell ref="M41:Q41"/>
    <mergeCell ref="K13:Q13"/>
  </mergeCells>
  <printOptions/>
  <pageMargins left="0.7" right="0.7" top="0.5" bottom="0.5" header="0.3" footer="0.3"/>
  <pageSetup fitToHeight="1" fitToWidth="1" horizontalDpi="600" verticalDpi="600" orientation="landscape" scale="4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Q40"/>
  <sheetViews>
    <sheetView showGridLines="0" zoomScalePageLayoutView="0" workbookViewId="0" topLeftCell="A1">
      <selection activeCell="A23" sqref="A23:B23"/>
    </sheetView>
  </sheetViews>
  <sheetFormatPr defaultColWidth="9.140625" defaultRowHeight="15"/>
  <cols>
    <col min="1" max="1" width="11.57421875" style="0" customWidth="1"/>
    <col min="2" max="2" width="43.7109375" style="0" customWidth="1"/>
    <col min="3" max="3" width="17.421875" style="0" customWidth="1"/>
    <col min="4" max="4" width="15.57421875" style="0" customWidth="1"/>
    <col min="5" max="5" width="6.7109375" style="0" customWidth="1"/>
    <col min="6" max="6" width="8.28125" style="0" customWidth="1"/>
    <col min="7" max="7" width="14.57421875" style="0" customWidth="1"/>
    <col min="8" max="8" width="18.57421875" style="0" customWidth="1"/>
    <col min="9" max="9" width="7.00390625" style="0" customWidth="1"/>
    <col min="10" max="10" width="10.7109375" style="0" customWidth="1"/>
    <col min="12" max="12" width="10.7109375" style="0" customWidth="1"/>
    <col min="13" max="14" width="11.7109375" style="0" customWidth="1"/>
    <col min="16" max="16" width="11.8515625" style="0" customWidth="1"/>
    <col min="17" max="17" width="20.140625" style="0" customWidth="1"/>
  </cols>
  <sheetData>
    <row r="1" spans="1:17" ht="116.25" customHeight="1">
      <c r="A1" s="669"/>
      <c r="B1" s="669"/>
      <c r="C1" s="669"/>
      <c r="D1" s="669"/>
      <c r="E1" s="669"/>
      <c r="F1" s="669"/>
      <c r="G1" s="669"/>
      <c r="H1" s="669"/>
      <c r="I1" s="669"/>
      <c r="J1" s="669"/>
      <c r="K1" s="669"/>
      <c r="L1" s="669"/>
      <c r="M1" s="669"/>
      <c r="N1" s="669"/>
      <c r="O1" s="669"/>
      <c r="P1" s="669"/>
      <c r="Q1" s="669"/>
    </row>
    <row r="2" spans="1:17" ht="18" customHeight="1">
      <c r="A2" s="670" t="s">
        <v>53</v>
      </c>
      <c r="B2" s="670"/>
      <c r="C2" s="670"/>
      <c r="D2" s="670"/>
      <c r="E2" s="670"/>
      <c r="F2" s="670"/>
      <c r="G2" s="670"/>
      <c r="H2" s="670"/>
      <c r="I2" s="670"/>
      <c r="J2" s="670"/>
      <c r="K2" s="670"/>
      <c r="L2" s="670"/>
      <c r="M2" s="669"/>
      <c r="N2" s="669"/>
      <c r="O2" s="669"/>
      <c r="P2" s="669"/>
      <c r="Q2" s="669"/>
    </row>
    <row r="3" spans="1:17" ht="12.75" customHeight="1">
      <c r="A3" s="671" t="s">
        <v>54</v>
      </c>
      <c r="B3" s="671"/>
      <c r="C3" s="671"/>
      <c r="D3" s="671"/>
      <c r="E3" s="671"/>
      <c r="F3" s="671"/>
      <c r="G3" s="671"/>
      <c r="H3" s="671"/>
      <c r="I3" s="671"/>
      <c r="J3" s="671"/>
      <c r="K3" s="671"/>
      <c r="L3" s="671"/>
      <c r="M3" s="669"/>
      <c r="N3" s="669"/>
      <c r="O3" s="669"/>
      <c r="P3" s="669"/>
      <c r="Q3" s="669"/>
    </row>
    <row r="4" spans="1:17" ht="60" customHeight="1">
      <c r="A4" s="672" t="s">
        <v>0</v>
      </c>
      <c r="B4" s="672"/>
      <c r="C4" s="672"/>
      <c r="D4" s="672"/>
      <c r="E4" s="672"/>
      <c r="F4" s="672"/>
      <c r="G4" s="672"/>
      <c r="H4" s="672"/>
      <c r="I4" s="672"/>
      <c r="J4" s="672"/>
      <c r="K4" s="672"/>
      <c r="L4" s="672"/>
      <c r="M4" s="669"/>
      <c r="N4" s="669"/>
      <c r="O4" s="669"/>
      <c r="P4" s="669"/>
      <c r="Q4" s="669"/>
    </row>
    <row r="5" spans="1:17" ht="14.25" customHeight="1">
      <c r="A5" s="673" t="s">
        <v>1</v>
      </c>
      <c r="B5" s="674"/>
      <c r="C5" s="674"/>
      <c r="D5" s="674"/>
      <c r="E5" s="675"/>
      <c r="F5" s="675"/>
      <c r="G5" s="675"/>
      <c r="H5" s="675"/>
      <c r="I5" s="675"/>
      <c r="J5" s="675"/>
      <c r="K5" s="675"/>
      <c r="L5" s="675"/>
      <c r="M5" s="675"/>
      <c r="N5" s="675"/>
      <c r="O5" s="675"/>
      <c r="P5" s="675"/>
      <c r="Q5" s="675"/>
    </row>
    <row r="6" spans="1:17" ht="14.25" customHeight="1">
      <c r="A6" s="2"/>
      <c r="B6" s="3"/>
      <c r="C6" s="3"/>
      <c r="D6" s="3"/>
      <c r="E6" s="1"/>
      <c r="F6" s="1"/>
      <c r="G6" s="1"/>
      <c r="H6" s="1"/>
      <c r="I6" s="1"/>
      <c r="J6" s="1"/>
      <c r="K6" s="1"/>
      <c r="L6" s="1"/>
      <c r="M6" s="666"/>
      <c r="N6" s="666"/>
      <c r="O6" s="666"/>
      <c r="P6" s="666"/>
      <c r="Q6" s="4"/>
    </row>
    <row r="7" spans="1:17" ht="15.75">
      <c r="A7" s="667" t="s">
        <v>45</v>
      </c>
      <c r="B7" s="667"/>
      <c r="C7" s="668"/>
      <c r="D7" s="5"/>
      <c r="E7" s="5"/>
      <c r="F7" s="5"/>
      <c r="G7" s="6"/>
      <c r="H7" s="654"/>
      <c r="I7" s="641"/>
      <c r="J7" s="641"/>
      <c r="K7" s="655"/>
      <c r="L7" s="656"/>
      <c r="M7" s="657" t="s">
        <v>2</v>
      </c>
      <c r="N7" s="657"/>
      <c r="O7" s="657"/>
      <c r="P7" s="658">
        <v>3300000</v>
      </c>
      <c r="Q7" s="659"/>
    </row>
    <row r="8" spans="1:17" ht="64.5" customHeight="1">
      <c r="A8" s="7" t="s">
        <v>3</v>
      </c>
      <c r="B8" s="7" t="s">
        <v>4</v>
      </c>
      <c r="C8" s="7" t="s">
        <v>5</v>
      </c>
      <c r="D8" s="7" t="s">
        <v>6</v>
      </c>
      <c r="E8" s="7" t="s">
        <v>7</v>
      </c>
      <c r="F8" s="7" t="s">
        <v>8</v>
      </c>
      <c r="G8" s="7" t="s">
        <v>9</v>
      </c>
      <c r="H8" s="7" t="s">
        <v>10</v>
      </c>
      <c r="I8" s="7" t="s">
        <v>11</v>
      </c>
      <c r="J8" s="7" t="s">
        <v>12</v>
      </c>
      <c r="K8" s="7" t="s">
        <v>13</v>
      </c>
      <c r="L8" s="7" t="s">
        <v>14</v>
      </c>
      <c r="M8" s="642" t="s">
        <v>15</v>
      </c>
      <c r="N8" s="603"/>
      <c r="O8" s="603"/>
      <c r="P8" s="603"/>
      <c r="Q8" s="604"/>
    </row>
    <row r="9" spans="1:17" ht="15.75" thickBot="1">
      <c r="A9" s="8"/>
      <c r="B9" s="8"/>
      <c r="C9" s="9"/>
      <c r="D9" s="9"/>
      <c r="E9" s="8"/>
      <c r="F9" s="9"/>
      <c r="G9" s="10"/>
      <c r="H9" s="9"/>
      <c r="I9" s="11"/>
      <c r="J9" s="12"/>
      <c r="K9" s="13"/>
      <c r="L9" s="14"/>
      <c r="M9" s="662"/>
      <c r="N9" s="676"/>
      <c r="O9" s="676"/>
      <c r="P9" s="676"/>
      <c r="Q9" s="677"/>
    </row>
    <row r="10" spans="1:17" ht="15" customHeight="1" thickBot="1">
      <c r="A10" s="648" t="s">
        <v>19</v>
      </c>
      <c r="B10" s="649"/>
      <c r="C10" s="649"/>
      <c r="D10" s="649"/>
      <c r="E10" s="649"/>
      <c r="F10" s="649"/>
      <c r="G10" s="15">
        <f>SUM(G9:G9)</f>
        <v>0</v>
      </c>
      <c r="H10" s="16" t="s">
        <v>11</v>
      </c>
      <c r="I10" s="17">
        <f>SUM(I9:I9)</f>
        <v>0</v>
      </c>
      <c r="J10" s="18">
        <f>SUM(J9:J9)</f>
        <v>0</v>
      </c>
      <c r="K10" s="663"/>
      <c r="L10" s="664"/>
      <c r="M10" s="664"/>
      <c r="N10" s="664"/>
      <c r="O10" s="664"/>
      <c r="P10" s="664"/>
      <c r="Q10" s="665"/>
    </row>
    <row r="11" spans="1:17" ht="15" customHeight="1" thickBot="1">
      <c r="A11" s="648" t="s">
        <v>47</v>
      </c>
      <c r="B11" s="649"/>
      <c r="C11" s="649"/>
      <c r="D11" s="649"/>
      <c r="E11" s="649"/>
      <c r="F11" s="649"/>
      <c r="G11" s="15">
        <f>SUM(G9:G9)</f>
        <v>0</v>
      </c>
      <c r="H11" s="16" t="s">
        <v>11</v>
      </c>
      <c r="I11" s="17">
        <f>SUM(I9:I9)</f>
        <v>0</v>
      </c>
      <c r="J11" s="17">
        <f>SUM(J9:J9)</f>
        <v>0</v>
      </c>
      <c r="K11" s="663"/>
      <c r="L11" s="664"/>
      <c r="M11" s="664"/>
      <c r="N11" s="664"/>
      <c r="O11" s="664"/>
      <c r="P11" s="664"/>
      <c r="Q11" s="665"/>
    </row>
    <row r="12" spans="1:17" ht="15">
      <c r="A12" s="617" t="s">
        <v>46</v>
      </c>
      <c r="B12" s="618"/>
      <c r="C12" s="618"/>
      <c r="D12" s="618"/>
      <c r="E12" s="618"/>
      <c r="F12" s="618"/>
      <c r="G12" s="19">
        <v>3300000</v>
      </c>
      <c r="H12" s="650"/>
      <c r="I12" s="651"/>
      <c r="J12" s="651"/>
      <c r="K12" s="651"/>
      <c r="L12" s="651"/>
      <c r="M12" s="651"/>
      <c r="N12" s="651"/>
      <c r="O12" s="651"/>
      <c r="P12" s="651"/>
      <c r="Q12" s="652"/>
    </row>
    <row r="13" spans="1:17" ht="64.5" customHeight="1">
      <c r="A13" s="653" t="s">
        <v>20</v>
      </c>
      <c r="B13" s="653"/>
      <c r="C13" s="20"/>
      <c r="D13" s="20"/>
      <c r="E13" s="21"/>
      <c r="F13" s="20"/>
      <c r="G13" s="22"/>
      <c r="H13" s="654"/>
      <c r="I13" s="641"/>
      <c r="J13" s="641"/>
      <c r="K13" s="655"/>
      <c r="L13" s="656"/>
      <c r="M13" s="657" t="s">
        <v>2</v>
      </c>
      <c r="N13" s="657"/>
      <c r="O13" s="657"/>
      <c r="P13" s="658">
        <v>2967122</v>
      </c>
      <c r="Q13" s="659"/>
    </row>
    <row r="14" spans="1:17" ht="39">
      <c r="A14" s="7" t="s">
        <v>21</v>
      </c>
      <c r="B14" s="7" t="s">
        <v>4</v>
      </c>
      <c r="C14" s="7" t="s">
        <v>5</v>
      </c>
      <c r="D14" s="7" t="s">
        <v>6</v>
      </c>
      <c r="E14" s="7" t="s">
        <v>7</v>
      </c>
      <c r="F14" s="7" t="s">
        <v>8</v>
      </c>
      <c r="G14" s="7" t="s">
        <v>9</v>
      </c>
      <c r="H14" s="7" t="s">
        <v>10</v>
      </c>
      <c r="I14" s="7" t="s">
        <v>11</v>
      </c>
      <c r="J14" s="7" t="s">
        <v>12</v>
      </c>
      <c r="K14" s="7" t="s">
        <v>13</v>
      </c>
      <c r="L14" s="7" t="s">
        <v>14</v>
      </c>
      <c r="M14" s="642" t="s">
        <v>15</v>
      </c>
      <c r="N14" s="603"/>
      <c r="O14" s="603"/>
      <c r="P14" s="603"/>
      <c r="Q14" s="604"/>
    </row>
    <row r="15" spans="1:17" ht="15.75" thickBot="1">
      <c r="A15" s="8"/>
      <c r="B15" s="23"/>
      <c r="C15" s="23"/>
      <c r="D15" s="23"/>
      <c r="E15" s="23"/>
      <c r="F15" s="23"/>
      <c r="G15" s="24"/>
      <c r="H15" s="23"/>
      <c r="I15" s="25"/>
      <c r="J15" s="25"/>
      <c r="K15" s="26"/>
      <c r="L15" s="27"/>
      <c r="M15" s="678"/>
      <c r="N15" s="609"/>
      <c r="O15" s="609"/>
      <c r="P15" s="609"/>
      <c r="Q15" s="610"/>
    </row>
    <row r="16" spans="1:17" ht="15" customHeight="1" thickBot="1">
      <c r="A16" s="646" t="s">
        <v>23</v>
      </c>
      <c r="B16" s="647"/>
      <c r="C16" s="647"/>
      <c r="D16" s="647"/>
      <c r="E16" s="647"/>
      <c r="F16" s="647"/>
      <c r="G16" s="31">
        <f>SUM(G15:G15)</f>
        <v>0</v>
      </c>
      <c r="H16" s="32" t="s">
        <v>11</v>
      </c>
      <c r="I16" s="33"/>
      <c r="J16" s="33"/>
      <c r="K16" s="679"/>
      <c r="L16" s="680"/>
      <c r="M16" s="680"/>
      <c r="N16" s="680"/>
      <c r="O16" s="680"/>
      <c r="P16" s="680"/>
      <c r="Q16" s="681"/>
    </row>
    <row r="17" spans="1:17" ht="15.75" thickBot="1">
      <c r="A17" s="648" t="s">
        <v>24</v>
      </c>
      <c r="B17" s="649"/>
      <c r="C17" s="649"/>
      <c r="D17" s="649"/>
      <c r="E17" s="649"/>
      <c r="F17" s="649"/>
      <c r="G17" s="15"/>
      <c r="H17" s="16" t="s">
        <v>11</v>
      </c>
      <c r="I17" s="17"/>
      <c r="J17" s="17"/>
      <c r="K17" s="663"/>
      <c r="L17" s="664"/>
      <c r="M17" s="664"/>
      <c r="N17" s="664"/>
      <c r="O17" s="664"/>
      <c r="P17" s="664"/>
      <c r="Q17" s="665"/>
    </row>
    <row r="18" spans="1:17" ht="15">
      <c r="A18" s="617" t="s">
        <v>25</v>
      </c>
      <c r="B18" s="618"/>
      <c r="C18" s="618"/>
      <c r="D18" s="618"/>
      <c r="E18" s="618"/>
      <c r="F18" s="618"/>
      <c r="G18" s="19">
        <f>SUM(P13-G17)</f>
        <v>2967122</v>
      </c>
      <c r="H18" s="650"/>
      <c r="I18" s="651"/>
      <c r="J18" s="651"/>
      <c r="K18" s="651"/>
      <c r="L18" s="651"/>
      <c r="M18" s="651"/>
      <c r="N18" s="651"/>
      <c r="O18" s="651"/>
      <c r="P18" s="651"/>
      <c r="Q18" s="652"/>
    </row>
    <row r="19" spans="1:17" ht="30" customHeight="1">
      <c r="A19" s="34"/>
      <c r="B19" s="35"/>
      <c r="C19" s="35"/>
      <c r="D19" s="35"/>
      <c r="E19" s="35"/>
      <c r="F19" s="35"/>
      <c r="G19" s="36"/>
      <c r="H19" s="37"/>
      <c r="I19" s="37"/>
      <c r="J19" s="37"/>
      <c r="K19" s="38"/>
      <c r="L19" s="39"/>
      <c r="M19" s="40"/>
      <c r="N19" s="40"/>
      <c r="O19" s="40"/>
      <c r="P19" s="40"/>
      <c r="Q19" s="41"/>
    </row>
    <row r="20" spans="1:17" ht="15">
      <c r="A20" s="34"/>
      <c r="B20" s="35"/>
      <c r="C20" s="35"/>
      <c r="D20" s="35"/>
      <c r="E20" s="35"/>
      <c r="F20" s="35"/>
      <c r="G20" s="36"/>
      <c r="H20" s="37"/>
      <c r="I20" s="37"/>
      <c r="J20" s="37"/>
      <c r="K20" s="38"/>
      <c r="L20" s="39"/>
      <c r="M20" s="666" t="s">
        <v>52</v>
      </c>
      <c r="N20" s="666"/>
      <c r="O20" s="666"/>
      <c r="P20" s="666"/>
      <c r="Q20" s="4">
        <v>8149392</v>
      </c>
    </row>
    <row r="21" spans="1:17" ht="15">
      <c r="A21" s="34"/>
      <c r="B21" s="35"/>
      <c r="C21" s="35"/>
      <c r="D21" s="35"/>
      <c r="E21" s="35"/>
      <c r="F21" s="35"/>
      <c r="G21" s="36"/>
      <c r="H21" s="37"/>
      <c r="I21" s="37"/>
      <c r="J21" s="37"/>
      <c r="K21" s="38"/>
      <c r="L21" s="39"/>
      <c r="M21" s="638" t="s">
        <v>26</v>
      </c>
      <c r="N21" s="638"/>
      <c r="O21" s="638"/>
      <c r="P21" s="638"/>
      <c r="Q21" s="42">
        <v>5000000</v>
      </c>
    </row>
    <row r="22" spans="1:17" ht="15.75" customHeight="1">
      <c r="A22" s="34"/>
      <c r="B22" s="35"/>
      <c r="C22" s="35"/>
      <c r="D22" s="35"/>
      <c r="E22" s="35"/>
      <c r="F22" s="35"/>
      <c r="G22" s="36"/>
      <c r="H22" s="37"/>
      <c r="I22" s="37"/>
      <c r="J22" s="37"/>
      <c r="K22" s="38"/>
      <c r="L22" s="39"/>
      <c r="M22" s="639" t="s">
        <v>27</v>
      </c>
      <c r="N22" s="639"/>
      <c r="O22" s="639"/>
      <c r="P22" s="639"/>
      <c r="Q22" s="43">
        <v>9446231</v>
      </c>
    </row>
    <row r="23" spans="1:17" ht="20.25" customHeight="1">
      <c r="A23" s="653" t="s">
        <v>17</v>
      </c>
      <c r="B23" s="653"/>
      <c r="C23" s="44"/>
      <c r="D23" s="44"/>
      <c r="E23" s="44"/>
      <c r="F23" s="44"/>
      <c r="G23" s="44"/>
      <c r="H23" s="44"/>
      <c r="I23" s="44"/>
      <c r="J23" s="44"/>
      <c r="K23" s="44"/>
      <c r="L23" s="44"/>
      <c r="M23" s="541" t="s">
        <v>48</v>
      </c>
      <c r="N23" s="541"/>
      <c r="O23" s="541"/>
      <c r="P23" s="541"/>
      <c r="Q23" s="45">
        <f>SUM(Q20:Q22)</f>
        <v>22595623</v>
      </c>
    </row>
    <row r="24" spans="1:17" ht="39">
      <c r="A24" s="7" t="s">
        <v>21</v>
      </c>
      <c r="B24" s="7" t="s">
        <v>4</v>
      </c>
      <c r="C24" s="7" t="s">
        <v>5</v>
      </c>
      <c r="D24" s="7" t="s">
        <v>6</v>
      </c>
      <c r="E24" s="7" t="s">
        <v>7</v>
      </c>
      <c r="F24" s="7" t="s">
        <v>8</v>
      </c>
      <c r="G24" s="7" t="s">
        <v>9</v>
      </c>
      <c r="H24" s="7" t="s">
        <v>10</v>
      </c>
      <c r="I24" s="7" t="s">
        <v>11</v>
      </c>
      <c r="J24" s="7" t="s">
        <v>12</v>
      </c>
      <c r="K24" s="7" t="s">
        <v>13</v>
      </c>
      <c r="L24" s="7" t="s">
        <v>14</v>
      </c>
      <c r="M24" s="642" t="s">
        <v>15</v>
      </c>
      <c r="N24" s="603"/>
      <c r="O24" s="603"/>
      <c r="P24" s="603"/>
      <c r="Q24" s="604"/>
    </row>
    <row r="25" spans="1:17" ht="15">
      <c r="A25" s="8">
        <v>18500</v>
      </c>
      <c r="B25" s="8" t="s">
        <v>49</v>
      </c>
      <c r="C25" s="46" t="s">
        <v>29</v>
      </c>
      <c r="D25" s="46" t="s">
        <v>30</v>
      </c>
      <c r="E25" s="8">
        <v>9</v>
      </c>
      <c r="F25" s="8" t="s">
        <v>16</v>
      </c>
      <c r="G25" s="70">
        <v>1950000</v>
      </c>
      <c r="H25" s="8" t="s">
        <v>17</v>
      </c>
      <c r="I25" s="29">
        <v>81</v>
      </c>
      <c r="J25" s="29">
        <v>36</v>
      </c>
      <c r="K25" s="30">
        <v>0.09</v>
      </c>
      <c r="L25" s="47">
        <v>43111</v>
      </c>
      <c r="M25" s="630" t="s">
        <v>50</v>
      </c>
      <c r="N25" s="631"/>
      <c r="O25" s="631"/>
      <c r="P25" s="631"/>
      <c r="Q25" s="632"/>
    </row>
    <row r="26" spans="1:17" ht="15">
      <c r="A26" s="8">
        <v>18501</v>
      </c>
      <c r="B26" s="8" t="s">
        <v>32</v>
      </c>
      <c r="C26" s="46" t="s">
        <v>31</v>
      </c>
      <c r="D26" s="8" t="s">
        <v>18</v>
      </c>
      <c r="E26" s="8">
        <v>3</v>
      </c>
      <c r="F26" s="8" t="s">
        <v>16</v>
      </c>
      <c r="G26" s="28">
        <v>1740000</v>
      </c>
      <c r="H26" s="8" t="s">
        <v>22</v>
      </c>
      <c r="I26" s="29">
        <v>74</v>
      </c>
      <c r="J26" s="29">
        <v>29</v>
      </c>
      <c r="K26" s="30">
        <v>0.09</v>
      </c>
      <c r="L26" s="47">
        <v>43111</v>
      </c>
      <c r="M26" s="630" t="s">
        <v>51</v>
      </c>
      <c r="N26" s="631"/>
      <c r="O26" s="631"/>
      <c r="P26" s="631"/>
      <c r="Q26" s="632"/>
    </row>
    <row r="27" spans="1:17" ht="15" customHeight="1" thickBot="1">
      <c r="A27" s="8">
        <v>18412</v>
      </c>
      <c r="B27" s="8" t="s">
        <v>28</v>
      </c>
      <c r="C27" s="46" t="s">
        <v>29</v>
      </c>
      <c r="D27" s="46" t="s">
        <v>30</v>
      </c>
      <c r="E27" s="8">
        <v>9</v>
      </c>
      <c r="F27" s="8" t="s">
        <v>16</v>
      </c>
      <c r="G27" s="28">
        <v>3000000</v>
      </c>
      <c r="H27" s="8" t="s">
        <v>17</v>
      </c>
      <c r="I27" s="29">
        <v>324</v>
      </c>
      <c r="J27" s="29">
        <v>50</v>
      </c>
      <c r="K27" s="30">
        <v>0.04</v>
      </c>
      <c r="L27" s="47">
        <v>43118</v>
      </c>
      <c r="M27" s="630"/>
      <c r="N27" s="631"/>
      <c r="O27" s="631"/>
      <c r="P27" s="631"/>
      <c r="Q27" s="632"/>
    </row>
    <row r="28" spans="1:17" ht="15">
      <c r="A28" s="624" t="s">
        <v>33</v>
      </c>
      <c r="B28" s="625"/>
      <c r="C28" s="625"/>
      <c r="D28" s="625"/>
      <c r="E28" s="625"/>
      <c r="F28" s="625"/>
      <c r="G28" s="48">
        <v>0</v>
      </c>
      <c r="H28" s="49" t="s">
        <v>11</v>
      </c>
      <c r="I28" s="50"/>
      <c r="J28" s="50"/>
      <c r="K28" s="682"/>
      <c r="L28" s="683"/>
      <c r="M28" s="683"/>
      <c r="N28" s="683"/>
      <c r="O28" s="683"/>
      <c r="P28" s="683"/>
      <c r="Q28" s="684"/>
    </row>
    <row r="29" spans="1:17" ht="15">
      <c r="A29" s="690" t="s">
        <v>34</v>
      </c>
      <c r="B29" s="691"/>
      <c r="C29" s="691"/>
      <c r="D29" s="691"/>
      <c r="E29" s="691"/>
      <c r="F29" s="691"/>
      <c r="G29" s="28">
        <f>SUM(G25:G27)</f>
        <v>6690000</v>
      </c>
      <c r="H29" s="51" t="s">
        <v>11</v>
      </c>
      <c r="I29" s="52"/>
      <c r="J29" s="52"/>
      <c r="K29" s="692"/>
      <c r="L29" s="609"/>
      <c r="M29" s="609"/>
      <c r="N29" s="609"/>
      <c r="O29" s="609"/>
      <c r="P29" s="609"/>
      <c r="Q29" s="610"/>
    </row>
    <row r="30" spans="1:17" ht="16.5" thickBot="1">
      <c r="A30" s="628" t="s">
        <v>35</v>
      </c>
      <c r="B30" s="629"/>
      <c r="C30" s="629"/>
      <c r="D30" s="629"/>
      <c r="E30" s="629"/>
      <c r="F30" s="629"/>
      <c r="G30" s="53">
        <f>SUM(G28:G29)</f>
        <v>6690000</v>
      </c>
      <c r="H30" s="54" t="s">
        <v>11</v>
      </c>
      <c r="I30" s="55"/>
      <c r="J30" s="55"/>
      <c r="K30" s="693"/>
      <c r="L30" s="694"/>
      <c r="M30" s="694"/>
      <c r="N30" s="694"/>
      <c r="O30" s="694"/>
      <c r="P30" s="694"/>
      <c r="Q30" s="695"/>
    </row>
    <row r="31" spans="1:17" ht="15">
      <c r="A31" s="624" t="s">
        <v>36</v>
      </c>
      <c r="B31" s="625"/>
      <c r="C31" s="625"/>
      <c r="D31" s="625"/>
      <c r="E31" s="625"/>
      <c r="F31" s="625"/>
      <c r="G31" s="56">
        <v>0</v>
      </c>
      <c r="H31" s="49" t="s">
        <v>11</v>
      </c>
      <c r="I31" s="57"/>
      <c r="J31" s="57"/>
      <c r="K31" s="696"/>
      <c r="L31" s="651"/>
      <c r="M31" s="651"/>
      <c r="N31" s="651"/>
      <c r="O31" s="651"/>
      <c r="P31" s="651"/>
      <c r="Q31" s="652"/>
    </row>
    <row r="32" spans="1:17" ht="15" customHeight="1">
      <c r="A32" s="690" t="s">
        <v>37</v>
      </c>
      <c r="B32" s="697"/>
      <c r="C32" s="697"/>
      <c r="D32" s="697"/>
      <c r="E32" s="697"/>
      <c r="F32" s="697"/>
      <c r="G32" s="58">
        <v>0</v>
      </c>
      <c r="H32" s="51" t="s">
        <v>11</v>
      </c>
      <c r="I32" s="59"/>
      <c r="J32" s="59"/>
      <c r="K32" s="60"/>
      <c r="L32" s="61"/>
      <c r="M32" s="61"/>
      <c r="N32" s="61"/>
      <c r="O32" s="61"/>
      <c r="P32" s="61"/>
      <c r="Q32" s="62"/>
    </row>
    <row r="33" spans="1:17" ht="15" customHeight="1" thickBot="1">
      <c r="A33" s="698" t="s">
        <v>38</v>
      </c>
      <c r="B33" s="699"/>
      <c r="C33" s="699"/>
      <c r="D33" s="699"/>
      <c r="E33" s="699"/>
      <c r="F33" s="699"/>
      <c r="G33" s="63">
        <v>0</v>
      </c>
      <c r="H33" s="64" t="s">
        <v>11</v>
      </c>
      <c r="I33" s="65"/>
      <c r="J33" s="66"/>
      <c r="K33" s="700"/>
      <c r="L33" s="701"/>
      <c r="M33" s="701"/>
      <c r="N33" s="701"/>
      <c r="O33" s="701"/>
      <c r="P33" s="701"/>
      <c r="Q33" s="702"/>
    </row>
    <row r="34" spans="1:17" ht="15" customHeight="1">
      <c r="A34" s="617" t="s">
        <v>39</v>
      </c>
      <c r="B34" s="618"/>
      <c r="C34" s="618"/>
      <c r="D34" s="618"/>
      <c r="E34" s="618"/>
      <c r="F34" s="618"/>
      <c r="G34" s="67">
        <f>Q20-G31</f>
        <v>8149392</v>
      </c>
      <c r="H34" s="650"/>
      <c r="I34" s="651"/>
      <c r="J34" s="651"/>
      <c r="K34" s="651"/>
      <c r="L34" s="651"/>
      <c r="M34" s="651"/>
      <c r="N34" s="651"/>
      <c r="O34" s="651"/>
      <c r="P34" s="651"/>
      <c r="Q34" s="652"/>
    </row>
    <row r="35" spans="1:17" ht="15">
      <c r="A35" s="685" t="s">
        <v>40</v>
      </c>
      <c r="B35" s="686"/>
      <c r="C35" s="686"/>
      <c r="D35" s="686"/>
      <c r="E35" s="686"/>
      <c r="F35" s="686"/>
      <c r="G35" s="68">
        <f>Q22-G32</f>
        <v>9446231</v>
      </c>
      <c r="H35" s="687"/>
      <c r="I35" s="688"/>
      <c r="J35" s="688"/>
      <c r="K35" s="688"/>
      <c r="L35" s="688"/>
      <c r="M35" s="688"/>
      <c r="N35" s="688"/>
      <c r="O35" s="688"/>
      <c r="P35" s="688"/>
      <c r="Q35" s="689"/>
    </row>
    <row r="36" spans="1:17" ht="15">
      <c r="A36" s="685" t="s">
        <v>41</v>
      </c>
      <c r="B36" s="686"/>
      <c r="C36" s="686"/>
      <c r="D36" s="686"/>
      <c r="E36" s="686"/>
      <c r="F36" s="686"/>
      <c r="G36" s="68">
        <f>Q21-G33</f>
        <v>5000000</v>
      </c>
      <c r="H36" s="687"/>
      <c r="I36" s="688"/>
      <c r="J36" s="688"/>
      <c r="K36" s="688"/>
      <c r="L36" s="688"/>
      <c r="M36" s="688"/>
      <c r="N36" s="688"/>
      <c r="O36" s="688"/>
      <c r="P36" s="688"/>
      <c r="Q36" s="689"/>
    </row>
    <row r="37" spans="6:7" ht="15">
      <c r="F37" s="40"/>
      <c r="G37" s="69"/>
    </row>
    <row r="38" spans="1:13" ht="15">
      <c r="A38" s="614" t="s">
        <v>42</v>
      </c>
      <c r="B38" s="614"/>
      <c r="C38" s="614"/>
      <c r="D38" s="614"/>
      <c r="E38" s="614"/>
      <c r="F38" s="614"/>
      <c r="G38" s="614"/>
      <c r="H38" s="614"/>
      <c r="I38" s="614"/>
      <c r="J38" s="614"/>
      <c r="K38" s="614"/>
      <c r="L38" s="614"/>
      <c r="M38" s="614"/>
    </row>
    <row r="39" spans="1:13" ht="15">
      <c r="A39" s="614" t="s">
        <v>43</v>
      </c>
      <c r="B39" s="614"/>
      <c r="C39" s="614"/>
      <c r="D39" s="614"/>
      <c r="E39" s="614"/>
      <c r="F39" s="614"/>
      <c r="G39" s="614"/>
      <c r="H39" s="614"/>
      <c r="I39" s="614"/>
      <c r="J39" s="614"/>
      <c r="K39" s="614"/>
      <c r="L39" s="614"/>
      <c r="M39" s="614"/>
    </row>
    <row r="40" spans="1:13" ht="15">
      <c r="A40" s="614" t="s">
        <v>44</v>
      </c>
      <c r="B40" s="614"/>
      <c r="C40" s="614"/>
      <c r="D40" s="614"/>
      <c r="E40" s="614"/>
      <c r="F40" s="614"/>
      <c r="G40" s="614"/>
      <c r="H40" s="614"/>
      <c r="I40" s="614"/>
      <c r="J40" s="614"/>
      <c r="K40" s="614"/>
      <c r="L40" s="614"/>
      <c r="M40" s="614"/>
    </row>
  </sheetData>
  <sheetProtection/>
  <mergeCells count="61">
    <mergeCell ref="A36:F36"/>
    <mergeCell ref="H36:Q36"/>
    <mergeCell ref="A38:M38"/>
    <mergeCell ref="A39:M39"/>
    <mergeCell ref="A40:M40"/>
    <mergeCell ref="A7:C7"/>
    <mergeCell ref="A32:F32"/>
    <mergeCell ref="A33:F33"/>
    <mergeCell ref="K33:Q33"/>
    <mergeCell ref="A34:F34"/>
    <mergeCell ref="H34:Q34"/>
    <mergeCell ref="A35:F35"/>
    <mergeCell ref="H35:Q35"/>
    <mergeCell ref="A29:F29"/>
    <mergeCell ref="K29:Q29"/>
    <mergeCell ref="A30:F30"/>
    <mergeCell ref="K30:Q30"/>
    <mergeCell ref="A31:F31"/>
    <mergeCell ref="K31:Q31"/>
    <mergeCell ref="A28:F28"/>
    <mergeCell ref="K28:Q28"/>
    <mergeCell ref="A5:Q5"/>
    <mergeCell ref="M24:Q24"/>
    <mergeCell ref="M25:Q25"/>
    <mergeCell ref="M26:Q26"/>
    <mergeCell ref="M27:Q27"/>
    <mergeCell ref="A18:F18"/>
    <mergeCell ref="H18:Q18"/>
    <mergeCell ref="M20:P20"/>
    <mergeCell ref="M21:P21"/>
    <mergeCell ref="M22:P22"/>
    <mergeCell ref="A23:B23"/>
    <mergeCell ref="M23:P23"/>
    <mergeCell ref="A16:F16"/>
    <mergeCell ref="K16:Q16"/>
    <mergeCell ref="A17:F17"/>
    <mergeCell ref="K17:Q17"/>
    <mergeCell ref="M14:Q14"/>
    <mergeCell ref="M15:Q15"/>
    <mergeCell ref="A12:F12"/>
    <mergeCell ref="H12:Q12"/>
    <mergeCell ref="A13:B13"/>
    <mergeCell ref="H13:J13"/>
    <mergeCell ref="K13:L13"/>
    <mergeCell ref="M13:O13"/>
    <mergeCell ref="P13:Q13"/>
    <mergeCell ref="A10:F10"/>
    <mergeCell ref="K10:Q10"/>
    <mergeCell ref="A11:F11"/>
    <mergeCell ref="K11:Q11"/>
    <mergeCell ref="M8:Q8"/>
    <mergeCell ref="M9:Q9"/>
    <mergeCell ref="H7:J7"/>
    <mergeCell ref="K7:L7"/>
    <mergeCell ref="M7:O7"/>
    <mergeCell ref="P7:Q7"/>
    <mergeCell ref="A1:Q1"/>
    <mergeCell ref="A2:Q2"/>
    <mergeCell ref="A3:Q3"/>
    <mergeCell ref="A4:Q4"/>
    <mergeCell ref="M6:P6"/>
  </mergeCells>
  <printOptions/>
  <pageMargins left="0.7" right="0.7" top="0.75" bottom="0.75" header="0.3" footer="0.3"/>
  <pageSetup fitToHeight="1"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5"/>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172</v>
      </c>
      <c r="B2" s="514"/>
      <c r="C2" s="514"/>
      <c r="D2" s="514"/>
      <c r="E2" s="514"/>
      <c r="F2" s="514"/>
      <c r="G2" s="514"/>
      <c r="H2" s="514"/>
      <c r="I2" s="514"/>
      <c r="J2" s="514"/>
      <c r="K2" s="514"/>
      <c r="L2" s="514"/>
      <c r="M2" s="513"/>
      <c r="N2" s="513"/>
      <c r="O2" s="513"/>
      <c r="P2" s="513"/>
      <c r="Q2" s="513"/>
    </row>
    <row r="3" spans="1:17" ht="12.75" customHeight="1">
      <c r="A3" s="515" t="s">
        <v>154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474"/>
      <c r="F6" s="474"/>
      <c r="G6" s="474"/>
      <c r="H6" s="474"/>
      <c r="I6" s="474"/>
      <c r="J6" s="474"/>
      <c r="K6" s="474"/>
      <c r="L6" s="474"/>
      <c r="M6" s="520"/>
      <c r="N6" s="520"/>
      <c r="O6" s="520"/>
      <c r="P6" s="520"/>
      <c r="Q6" s="196"/>
    </row>
    <row r="7" spans="1:17" ht="14.25" customHeight="1">
      <c r="A7" s="193"/>
      <c r="B7" s="194"/>
      <c r="C7" s="194"/>
      <c r="D7" s="194"/>
      <c r="E7" s="474"/>
      <c r="F7" s="474"/>
      <c r="G7" s="474"/>
      <c r="H7" s="474"/>
      <c r="I7" s="474"/>
      <c r="J7" s="474"/>
      <c r="K7" s="474"/>
      <c r="L7" s="474"/>
      <c r="M7" s="520" t="s">
        <v>75</v>
      </c>
      <c r="N7" s="520"/>
      <c r="O7" s="520"/>
      <c r="P7" s="520"/>
      <c r="Q7" s="196">
        <v>3140000</v>
      </c>
    </row>
    <row r="8" spans="1:17" ht="14.25" customHeight="1">
      <c r="A8" s="193"/>
      <c r="B8" s="194"/>
      <c r="C8" s="194"/>
      <c r="D8" s="194"/>
      <c r="E8" s="474"/>
      <c r="F8" s="474"/>
      <c r="G8" s="474"/>
      <c r="H8" s="474"/>
      <c r="I8" s="474"/>
      <c r="J8" s="474"/>
      <c r="K8" s="474"/>
      <c r="L8" s="474"/>
      <c r="M8" s="521" t="s">
        <v>76</v>
      </c>
      <c r="N8" s="521"/>
      <c r="O8" s="521"/>
      <c r="P8" s="521"/>
      <c r="Q8" s="197">
        <v>9386000</v>
      </c>
    </row>
    <row r="9" spans="1:17" ht="15.75">
      <c r="A9" s="522" t="s">
        <v>90</v>
      </c>
      <c r="B9" s="522"/>
      <c r="C9" s="523"/>
      <c r="D9" s="198"/>
      <c r="E9" s="198"/>
      <c r="F9" s="198"/>
      <c r="G9" s="199"/>
      <c r="H9" s="524"/>
      <c r="I9" s="525"/>
      <c r="J9" s="525"/>
      <c r="K9" s="526"/>
      <c r="L9" s="527"/>
      <c r="M9" s="528" t="s">
        <v>2</v>
      </c>
      <c r="N9" s="528"/>
      <c r="O9" s="528"/>
      <c r="P9" s="529">
        <f>SUM(Q7:Q8)</f>
        <v>12526000</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476">
        <v>13</v>
      </c>
      <c r="K11" s="342"/>
      <c r="L11" s="343">
        <v>43160</v>
      </c>
      <c r="M11" s="534" t="s">
        <v>111</v>
      </c>
      <c r="N11" s="535"/>
      <c r="O11" s="535"/>
      <c r="P11" s="535"/>
      <c r="Q11" s="535"/>
    </row>
    <row r="12" spans="1:17" s="458" customFormat="1"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7"/>
      <c r="O12" s="537"/>
      <c r="P12" s="537"/>
      <c r="Q12" s="538"/>
    </row>
    <row r="13" spans="1:17" s="458" customFormat="1"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7"/>
      <c r="O13" s="537"/>
      <c r="P13" s="537"/>
      <c r="Q13" s="538"/>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477"/>
      <c r="N15" s="478"/>
      <c r="O15" s="478"/>
      <c r="P15" s="478"/>
      <c r="Q15" s="479"/>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536" t="s">
        <v>173</v>
      </c>
      <c r="N16" s="541"/>
      <c r="O16" s="541"/>
      <c r="P16" s="541"/>
      <c r="Q16" s="542"/>
    </row>
    <row r="17" spans="1:17" ht="15">
      <c r="A17" s="201">
        <v>18448</v>
      </c>
      <c r="B17" s="201" t="s">
        <v>146</v>
      </c>
      <c r="C17" s="201" t="s">
        <v>79</v>
      </c>
      <c r="D17" s="201" t="s">
        <v>80</v>
      </c>
      <c r="E17" s="201">
        <v>7</v>
      </c>
      <c r="F17" s="209" t="s">
        <v>16</v>
      </c>
      <c r="G17" s="210">
        <v>2000000</v>
      </c>
      <c r="H17" s="209" t="s">
        <v>22</v>
      </c>
      <c r="I17" s="212">
        <v>279</v>
      </c>
      <c r="J17" s="213">
        <v>15</v>
      </c>
      <c r="K17" s="214">
        <v>0.04</v>
      </c>
      <c r="L17" s="215">
        <v>43402</v>
      </c>
      <c r="M17" s="536" t="s">
        <v>173</v>
      </c>
      <c r="N17" s="541"/>
      <c r="O17" s="541"/>
      <c r="P17" s="541"/>
      <c r="Q17" s="542"/>
    </row>
    <row r="18" spans="1:17" ht="15">
      <c r="A18" s="201">
        <v>18137</v>
      </c>
      <c r="B18" s="201" t="s">
        <v>161</v>
      </c>
      <c r="C18" s="201" t="s">
        <v>162</v>
      </c>
      <c r="D18" s="201" t="s">
        <v>163</v>
      </c>
      <c r="E18" s="201">
        <v>6</v>
      </c>
      <c r="F18" s="209" t="s">
        <v>16</v>
      </c>
      <c r="G18" s="210">
        <v>1386000</v>
      </c>
      <c r="H18" s="209" t="s">
        <v>22</v>
      </c>
      <c r="I18" s="212">
        <v>170</v>
      </c>
      <c r="J18" s="213">
        <v>11</v>
      </c>
      <c r="K18" s="214">
        <v>0.09</v>
      </c>
      <c r="L18" s="215">
        <v>43430</v>
      </c>
      <c r="M18" s="543" t="s">
        <v>117</v>
      </c>
      <c r="N18" s="544"/>
      <c r="O18" s="544"/>
      <c r="P18" s="544"/>
      <c r="Q18" s="545"/>
    </row>
    <row r="19" spans="1:17" ht="15.75" thickBot="1">
      <c r="A19" s="201">
        <v>18509</v>
      </c>
      <c r="B19" s="201" t="s">
        <v>167</v>
      </c>
      <c r="C19" s="201" t="s">
        <v>168</v>
      </c>
      <c r="D19" s="201" t="s">
        <v>169</v>
      </c>
      <c r="E19" s="201">
        <v>9</v>
      </c>
      <c r="F19" s="209" t="s">
        <v>16</v>
      </c>
      <c r="G19" s="210">
        <v>1140000</v>
      </c>
      <c r="H19" s="209" t="s">
        <v>22</v>
      </c>
      <c r="I19" s="212">
        <v>136</v>
      </c>
      <c r="J19" s="213">
        <v>8</v>
      </c>
      <c r="K19" s="214">
        <v>0.09</v>
      </c>
      <c r="L19" s="215">
        <v>43434</v>
      </c>
      <c r="M19" s="543" t="s">
        <v>170</v>
      </c>
      <c r="N19" s="544"/>
      <c r="O19" s="544"/>
      <c r="P19" s="544"/>
      <c r="Q19" s="545"/>
    </row>
    <row r="20" spans="1:17" ht="15" customHeight="1" thickBot="1">
      <c r="A20" s="546" t="s">
        <v>19</v>
      </c>
      <c r="B20" s="547"/>
      <c r="C20" s="547"/>
      <c r="D20" s="547"/>
      <c r="E20" s="547"/>
      <c r="F20" s="547"/>
      <c r="G20" s="216">
        <f>SUM(G11:G19)</f>
        <v>12526000</v>
      </c>
      <c r="H20" s="217" t="s">
        <v>11</v>
      </c>
      <c r="I20" s="219">
        <f>SUM(I12:I19)</f>
        <v>938</v>
      </c>
      <c r="J20" s="219">
        <f>SUM(J12:J19)</f>
        <v>92</v>
      </c>
      <c r="K20" s="548"/>
      <c r="L20" s="549"/>
      <c r="M20" s="549"/>
      <c r="N20" s="549"/>
      <c r="O20" s="549"/>
      <c r="P20" s="549"/>
      <c r="Q20" s="550"/>
    </row>
    <row r="21" spans="1:17" ht="15" customHeight="1" thickBot="1">
      <c r="A21" s="546" t="s">
        <v>47</v>
      </c>
      <c r="B21" s="547"/>
      <c r="C21" s="547"/>
      <c r="D21" s="547"/>
      <c r="E21" s="547"/>
      <c r="F21" s="547"/>
      <c r="G21" s="216">
        <f>SUM(G12,G13,G16,G17)</f>
        <v>6000000</v>
      </c>
      <c r="H21" s="217" t="s">
        <v>11</v>
      </c>
      <c r="I21" s="218">
        <f>I14</f>
        <v>30</v>
      </c>
      <c r="J21" s="218">
        <f>J12</f>
        <v>10</v>
      </c>
      <c r="K21" s="548"/>
      <c r="L21" s="549"/>
      <c r="M21" s="549"/>
      <c r="N21" s="549"/>
      <c r="O21" s="549"/>
      <c r="P21" s="549"/>
      <c r="Q21" s="550"/>
    </row>
    <row r="22" spans="1:17" ht="15" customHeight="1" thickBot="1">
      <c r="A22" s="551" t="s">
        <v>174</v>
      </c>
      <c r="B22" s="552"/>
      <c r="C22" s="552"/>
      <c r="D22" s="552"/>
      <c r="E22" s="552"/>
      <c r="F22" s="552"/>
      <c r="G22" s="506">
        <f>Q8-SUM(G12,G13,G17)</f>
        <v>5386000</v>
      </c>
      <c r="H22" s="507"/>
      <c r="I22" s="508"/>
      <c r="J22" s="508"/>
      <c r="K22" s="509"/>
      <c r="L22" s="510"/>
      <c r="M22" s="510"/>
      <c r="N22" s="510"/>
      <c r="O22" s="510"/>
      <c r="P22" s="510"/>
      <c r="Q22" s="511"/>
    </row>
    <row r="23" spans="1:17" ht="15">
      <c r="A23" s="551" t="s">
        <v>175</v>
      </c>
      <c r="B23" s="552"/>
      <c r="C23" s="552"/>
      <c r="D23" s="552"/>
      <c r="E23" s="552"/>
      <c r="F23" s="552"/>
      <c r="G23" s="220">
        <f>Q7-G16</f>
        <v>1140000</v>
      </c>
      <c r="H23" s="553"/>
      <c r="I23" s="554"/>
      <c r="J23" s="554"/>
      <c r="K23" s="554"/>
      <c r="L23" s="554"/>
      <c r="M23" s="554"/>
      <c r="N23" s="554"/>
      <c r="O23" s="554"/>
      <c r="P23" s="554"/>
      <c r="Q23" s="555"/>
    </row>
    <row r="24" spans="1:17" ht="64.5" customHeight="1">
      <c r="A24" s="556" t="s">
        <v>20</v>
      </c>
      <c r="B24" s="556"/>
      <c r="C24" s="221"/>
      <c r="D24" s="221"/>
      <c r="E24" s="222"/>
      <c r="F24" s="221"/>
      <c r="G24" s="223"/>
      <c r="H24" s="524"/>
      <c r="I24" s="525"/>
      <c r="J24" s="525"/>
      <c r="K24" s="526"/>
      <c r="L24" s="527"/>
      <c r="M24" s="528" t="s">
        <v>2</v>
      </c>
      <c r="N24" s="528"/>
      <c r="O24" s="528"/>
      <c r="P24" s="529">
        <v>1600000</v>
      </c>
      <c r="Q24" s="530"/>
    </row>
    <row r="25" spans="1:17" ht="39">
      <c r="A25" s="200" t="s">
        <v>21</v>
      </c>
      <c r="B25" s="200" t="s">
        <v>4</v>
      </c>
      <c r="C25" s="200" t="s">
        <v>5</v>
      </c>
      <c r="D25" s="200" t="s">
        <v>6</v>
      </c>
      <c r="E25" s="200" t="s">
        <v>7</v>
      </c>
      <c r="F25" s="200" t="s">
        <v>8</v>
      </c>
      <c r="G25" s="200" t="s">
        <v>9</v>
      </c>
      <c r="H25" s="200" t="s">
        <v>10</v>
      </c>
      <c r="I25" s="200" t="s">
        <v>11</v>
      </c>
      <c r="J25" s="200" t="s">
        <v>12</v>
      </c>
      <c r="K25" s="200" t="s">
        <v>13</v>
      </c>
      <c r="L25" s="200" t="s">
        <v>14</v>
      </c>
      <c r="M25" s="531" t="s">
        <v>15</v>
      </c>
      <c r="N25" s="532"/>
      <c r="O25" s="532"/>
      <c r="P25" s="532"/>
      <c r="Q25" s="533"/>
    </row>
    <row r="26" spans="1:17" s="458" customFormat="1" ht="15">
      <c r="A26" s="201">
        <v>18322</v>
      </c>
      <c r="B26" s="201" t="s">
        <v>81</v>
      </c>
      <c r="C26" s="201" t="s">
        <v>82</v>
      </c>
      <c r="D26" s="201" t="s">
        <v>83</v>
      </c>
      <c r="E26" s="201">
        <v>11</v>
      </c>
      <c r="F26" s="201" t="s">
        <v>16</v>
      </c>
      <c r="G26" s="224">
        <v>1600000</v>
      </c>
      <c r="H26" s="201" t="s">
        <v>17</v>
      </c>
      <c r="I26" s="225">
        <v>50</v>
      </c>
      <c r="J26" s="225">
        <v>14</v>
      </c>
      <c r="K26" s="226">
        <v>0.09</v>
      </c>
      <c r="L26" s="227">
        <v>43192</v>
      </c>
      <c r="M26" s="536" t="s">
        <v>135</v>
      </c>
      <c r="N26" s="537"/>
      <c r="O26" s="537"/>
      <c r="P26" s="537"/>
      <c r="Q26" s="538"/>
    </row>
    <row r="27" spans="1:17" ht="15" customHeight="1" thickBot="1">
      <c r="A27" s="332">
        <v>18391</v>
      </c>
      <c r="B27" s="332" t="s">
        <v>86</v>
      </c>
      <c r="C27" s="332" t="s">
        <v>87</v>
      </c>
      <c r="D27" s="332" t="s">
        <v>80</v>
      </c>
      <c r="E27" s="332">
        <v>7</v>
      </c>
      <c r="F27" s="332" t="s">
        <v>16</v>
      </c>
      <c r="G27" s="333">
        <v>0</v>
      </c>
      <c r="H27" s="332" t="s">
        <v>22</v>
      </c>
      <c r="I27" s="334">
        <v>146</v>
      </c>
      <c r="J27" s="334">
        <v>30</v>
      </c>
      <c r="K27" s="335">
        <v>0.09</v>
      </c>
      <c r="L27" s="336">
        <v>43192</v>
      </c>
      <c r="M27" s="557"/>
      <c r="N27" s="558"/>
      <c r="O27" s="558"/>
      <c r="P27" s="558"/>
      <c r="Q27" s="559"/>
    </row>
    <row r="28" spans="1:17" ht="15.75" thickBot="1">
      <c r="A28" s="560" t="s">
        <v>23</v>
      </c>
      <c r="B28" s="561"/>
      <c r="C28" s="561"/>
      <c r="D28" s="561"/>
      <c r="E28" s="561"/>
      <c r="F28" s="561"/>
      <c r="G28" s="236">
        <f>SUM(G26:G27)</f>
        <v>1600000</v>
      </c>
      <c r="H28" s="237" t="s">
        <v>11</v>
      </c>
      <c r="I28" s="238">
        <f>SUM(I26:I27)</f>
        <v>196</v>
      </c>
      <c r="J28" s="238">
        <f>SUM(J26:J27)</f>
        <v>44</v>
      </c>
      <c r="K28" s="239"/>
      <c r="L28" s="240"/>
      <c r="M28" s="481"/>
      <c r="N28" s="481"/>
      <c r="O28" s="481"/>
      <c r="P28" s="481"/>
      <c r="Q28" s="482"/>
    </row>
    <row r="29" spans="1:17" ht="15.75" thickBot="1">
      <c r="A29" s="546" t="s">
        <v>24</v>
      </c>
      <c r="B29" s="547"/>
      <c r="C29" s="547"/>
      <c r="D29" s="547"/>
      <c r="E29" s="547"/>
      <c r="F29" s="547"/>
      <c r="G29" s="216">
        <f>G26</f>
        <v>1600000</v>
      </c>
      <c r="H29" s="217" t="s">
        <v>11</v>
      </c>
      <c r="I29" s="218">
        <f>I26</f>
        <v>50</v>
      </c>
      <c r="J29" s="218">
        <f>J26</f>
        <v>14</v>
      </c>
      <c r="K29" s="480"/>
      <c r="L29" s="481"/>
      <c r="M29" s="484"/>
      <c r="N29" s="484"/>
      <c r="O29" s="484"/>
      <c r="P29" s="484"/>
      <c r="Q29" s="485"/>
    </row>
    <row r="30" spans="1:17" ht="15" customHeight="1">
      <c r="A30" s="551" t="s">
        <v>25</v>
      </c>
      <c r="B30" s="552"/>
      <c r="C30" s="552"/>
      <c r="D30" s="552"/>
      <c r="E30" s="552"/>
      <c r="F30" s="552"/>
      <c r="G30" s="220">
        <f>SUM(P24-G29)</f>
        <v>0</v>
      </c>
      <c r="H30" s="553"/>
      <c r="I30" s="554"/>
      <c r="J30" s="554"/>
      <c r="K30" s="554"/>
      <c r="L30" s="554"/>
      <c r="M30" s="554"/>
      <c r="N30" s="554"/>
      <c r="O30" s="554"/>
      <c r="P30" s="554"/>
      <c r="Q30" s="555"/>
    </row>
    <row r="31" spans="1:17" ht="15" customHeight="1">
      <c r="A31" s="246"/>
      <c r="B31" s="222"/>
      <c r="C31" s="222"/>
      <c r="D31" s="222"/>
      <c r="E31" s="222"/>
      <c r="F31" s="222"/>
      <c r="G31" s="247"/>
      <c r="H31" s="248"/>
      <c r="I31" s="249"/>
      <c r="J31" s="249"/>
      <c r="K31" s="249"/>
      <c r="L31" s="249"/>
      <c r="M31" s="475"/>
      <c r="N31" s="475"/>
      <c r="O31" s="475"/>
      <c r="P31" s="475"/>
      <c r="Q31" s="251"/>
    </row>
    <row r="32" spans="1:17" ht="15">
      <c r="A32" s="252"/>
      <c r="B32" s="253"/>
      <c r="C32" s="253"/>
      <c r="D32" s="253"/>
      <c r="E32" s="253"/>
      <c r="F32" s="253"/>
      <c r="G32" s="254"/>
      <c r="H32" s="255"/>
      <c r="I32" s="255"/>
      <c r="J32" s="255"/>
      <c r="K32" s="256"/>
      <c r="L32" s="257"/>
      <c r="M32" s="521" t="s">
        <v>52</v>
      </c>
      <c r="N32" s="521"/>
      <c r="O32" s="521"/>
      <c r="P32" s="521"/>
      <c r="Q32" s="197">
        <v>15014248</v>
      </c>
    </row>
    <row r="33" spans="1:17" ht="15">
      <c r="A33" s="252"/>
      <c r="B33" s="253"/>
      <c r="C33" s="253"/>
      <c r="D33" s="253"/>
      <c r="E33" s="253"/>
      <c r="F33" s="253"/>
      <c r="G33" s="254"/>
      <c r="H33" s="255"/>
      <c r="I33" s="255"/>
      <c r="J33" s="255"/>
      <c r="K33" s="256"/>
      <c r="L33" s="257"/>
      <c r="M33" s="562" t="s">
        <v>26</v>
      </c>
      <c r="N33" s="562"/>
      <c r="O33" s="562"/>
      <c r="P33" s="562"/>
      <c r="Q33" s="258">
        <v>3600000</v>
      </c>
    </row>
    <row r="34" spans="1:17" ht="15">
      <c r="A34" s="252"/>
      <c r="B34" s="253"/>
      <c r="C34" s="253"/>
      <c r="D34" s="253"/>
      <c r="E34" s="253"/>
      <c r="F34" s="253"/>
      <c r="G34" s="254"/>
      <c r="H34" s="255"/>
      <c r="I34" s="255"/>
      <c r="J34" s="255"/>
      <c r="K34" s="256"/>
      <c r="L34" s="257"/>
      <c r="M34" s="563" t="s">
        <v>27</v>
      </c>
      <c r="N34" s="563"/>
      <c r="O34" s="563"/>
      <c r="P34" s="563"/>
      <c r="Q34" s="259">
        <v>1980000</v>
      </c>
    </row>
    <row r="35" spans="1:17" ht="15.75" customHeight="1" thickBot="1">
      <c r="A35" s="252"/>
      <c r="B35" s="253"/>
      <c r="C35" s="253"/>
      <c r="D35" s="253"/>
      <c r="E35" s="253"/>
      <c r="F35" s="253"/>
      <c r="G35" s="254"/>
      <c r="H35" s="255"/>
      <c r="I35" s="255"/>
      <c r="J35" s="255"/>
      <c r="K35" s="256"/>
      <c r="L35" s="257"/>
      <c r="M35" s="564" t="s">
        <v>93</v>
      </c>
      <c r="N35" s="564"/>
      <c r="O35" s="564"/>
      <c r="P35" s="564"/>
      <c r="Q35" s="260">
        <f>SUM(Q33:Q34)</f>
        <v>5580000</v>
      </c>
    </row>
    <row r="36" spans="1:17" ht="20.25" customHeight="1">
      <c r="A36" s="261" t="s">
        <v>17</v>
      </c>
      <c r="B36" s="253"/>
      <c r="C36" s="253"/>
      <c r="D36" s="253"/>
      <c r="E36" s="253"/>
      <c r="F36" s="253"/>
      <c r="G36" s="254"/>
      <c r="H36" s="255"/>
      <c r="I36" s="255"/>
      <c r="J36" s="255"/>
      <c r="K36" s="256"/>
      <c r="L36" s="257"/>
      <c r="M36" s="525" t="s">
        <v>48</v>
      </c>
      <c r="N36" s="525"/>
      <c r="O36" s="525"/>
      <c r="P36" s="525"/>
      <c r="Q36" s="262">
        <f>SUM(Q32+Q35)</f>
        <v>20594248</v>
      </c>
    </row>
    <row r="37" spans="1:17" ht="39">
      <c r="A37" s="200" t="s">
        <v>21</v>
      </c>
      <c r="B37" s="200" t="s">
        <v>4</v>
      </c>
      <c r="C37" s="200" t="s">
        <v>5</v>
      </c>
      <c r="D37" s="200" t="s">
        <v>6</v>
      </c>
      <c r="E37" s="200" t="s">
        <v>7</v>
      </c>
      <c r="F37" s="200" t="s">
        <v>8</v>
      </c>
      <c r="G37" s="200" t="s">
        <v>9</v>
      </c>
      <c r="H37" s="200" t="s">
        <v>10</v>
      </c>
      <c r="I37" s="200" t="s">
        <v>11</v>
      </c>
      <c r="J37" s="200" t="s">
        <v>12</v>
      </c>
      <c r="K37" s="200" t="s">
        <v>13</v>
      </c>
      <c r="L37" s="200" t="s">
        <v>14</v>
      </c>
      <c r="M37" s="531" t="s">
        <v>15</v>
      </c>
      <c r="N37" s="532"/>
      <c r="O37" s="532"/>
      <c r="P37" s="532"/>
      <c r="Q37" s="533"/>
    </row>
    <row r="38" spans="1:17" ht="15">
      <c r="A38" s="332">
        <v>18500</v>
      </c>
      <c r="B38" s="332" t="s">
        <v>49</v>
      </c>
      <c r="C38" s="332" t="s">
        <v>29</v>
      </c>
      <c r="D38" s="332" t="s">
        <v>30</v>
      </c>
      <c r="E38" s="332">
        <v>9</v>
      </c>
      <c r="F38" s="332" t="s">
        <v>16</v>
      </c>
      <c r="G38" s="333">
        <v>0</v>
      </c>
      <c r="H38" s="332" t="s">
        <v>17</v>
      </c>
      <c r="I38" s="334">
        <v>81</v>
      </c>
      <c r="J38" s="334">
        <v>36</v>
      </c>
      <c r="K38" s="335">
        <v>0.09</v>
      </c>
      <c r="L38" s="336">
        <v>43111</v>
      </c>
      <c r="M38" s="565" t="s">
        <v>96</v>
      </c>
      <c r="N38" s="566"/>
      <c r="O38" s="566"/>
      <c r="P38" s="566"/>
      <c r="Q38" s="567"/>
    </row>
    <row r="39" spans="1:17" ht="15">
      <c r="A39" s="332">
        <v>18501</v>
      </c>
      <c r="B39" s="332" t="s">
        <v>32</v>
      </c>
      <c r="C39" s="332" t="s">
        <v>31</v>
      </c>
      <c r="D39" s="332" t="s">
        <v>18</v>
      </c>
      <c r="E39" s="332">
        <v>3</v>
      </c>
      <c r="F39" s="332" t="s">
        <v>16</v>
      </c>
      <c r="G39" s="333">
        <v>0</v>
      </c>
      <c r="H39" s="332" t="s">
        <v>22</v>
      </c>
      <c r="I39" s="334">
        <v>74</v>
      </c>
      <c r="J39" s="334">
        <v>29</v>
      </c>
      <c r="K39" s="335">
        <v>0.09</v>
      </c>
      <c r="L39" s="336">
        <v>43111</v>
      </c>
      <c r="M39" s="565" t="s">
        <v>97</v>
      </c>
      <c r="N39" s="566"/>
      <c r="O39" s="566"/>
      <c r="P39" s="566"/>
      <c r="Q39" s="567"/>
    </row>
    <row r="40" spans="1:17" ht="15">
      <c r="A40" s="332">
        <v>18412</v>
      </c>
      <c r="B40" s="332" t="s">
        <v>28</v>
      </c>
      <c r="C40" s="332" t="s">
        <v>29</v>
      </c>
      <c r="D40" s="332" t="s">
        <v>30</v>
      </c>
      <c r="E40" s="332">
        <v>9</v>
      </c>
      <c r="F40" s="332" t="s">
        <v>16</v>
      </c>
      <c r="G40" s="333">
        <v>0</v>
      </c>
      <c r="H40" s="332" t="s">
        <v>17</v>
      </c>
      <c r="I40" s="334">
        <v>324</v>
      </c>
      <c r="J40" s="334">
        <v>50</v>
      </c>
      <c r="K40" s="335">
        <v>0.04</v>
      </c>
      <c r="L40" s="336">
        <v>43118</v>
      </c>
      <c r="M40" s="565" t="s">
        <v>100</v>
      </c>
      <c r="N40" s="566"/>
      <c r="O40" s="566"/>
      <c r="P40" s="566"/>
      <c r="Q40" s="567"/>
    </row>
    <row r="41" spans="1:17" ht="15">
      <c r="A41" s="332">
        <v>18417</v>
      </c>
      <c r="B41" s="332" t="s">
        <v>57</v>
      </c>
      <c r="C41" s="332" t="s">
        <v>55</v>
      </c>
      <c r="D41" s="332" t="s">
        <v>56</v>
      </c>
      <c r="E41" s="332">
        <v>3</v>
      </c>
      <c r="F41" s="332" t="s">
        <v>16</v>
      </c>
      <c r="G41" s="333">
        <v>0</v>
      </c>
      <c r="H41" s="332" t="s">
        <v>17</v>
      </c>
      <c r="I41" s="334">
        <v>220</v>
      </c>
      <c r="J41" s="334">
        <v>18</v>
      </c>
      <c r="K41" s="335">
        <v>0.04</v>
      </c>
      <c r="L41" s="336">
        <v>43146</v>
      </c>
      <c r="M41" s="565" t="s">
        <v>144</v>
      </c>
      <c r="N41" s="566"/>
      <c r="O41" s="566"/>
      <c r="P41" s="566"/>
      <c r="Q41" s="567"/>
    </row>
    <row r="42" spans="1:17" ht="15">
      <c r="A42" s="332">
        <v>18000</v>
      </c>
      <c r="B42" s="332" t="s">
        <v>63</v>
      </c>
      <c r="C42" s="332" t="s">
        <v>64</v>
      </c>
      <c r="D42" s="332" t="s">
        <v>65</v>
      </c>
      <c r="E42" s="332">
        <v>3</v>
      </c>
      <c r="F42" s="332" t="s">
        <v>16</v>
      </c>
      <c r="G42" s="333">
        <v>0</v>
      </c>
      <c r="H42" s="332" t="s">
        <v>22</v>
      </c>
      <c r="I42" s="334">
        <v>105</v>
      </c>
      <c r="J42" s="334">
        <v>25</v>
      </c>
      <c r="K42" s="335">
        <v>0.09</v>
      </c>
      <c r="L42" s="336">
        <v>43192</v>
      </c>
      <c r="M42" s="565"/>
      <c r="N42" s="566"/>
      <c r="O42" s="566"/>
      <c r="P42" s="566"/>
      <c r="Q42" s="567"/>
    </row>
    <row r="43" spans="1:17" ht="15">
      <c r="A43" s="332">
        <v>18002</v>
      </c>
      <c r="B43" s="332" t="s">
        <v>66</v>
      </c>
      <c r="C43" s="332" t="s">
        <v>64</v>
      </c>
      <c r="D43" s="332" t="s">
        <v>65</v>
      </c>
      <c r="E43" s="332">
        <v>3</v>
      </c>
      <c r="F43" s="332" t="s">
        <v>16</v>
      </c>
      <c r="G43" s="333">
        <v>0</v>
      </c>
      <c r="H43" s="332" t="s">
        <v>22</v>
      </c>
      <c r="I43" s="334">
        <v>116</v>
      </c>
      <c r="J43" s="334">
        <v>34</v>
      </c>
      <c r="K43" s="335">
        <v>0.09</v>
      </c>
      <c r="L43" s="336">
        <v>43192</v>
      </c>
      <c r="M43" s="565"/>
      <c r="N43" s="566"/>
      <c r="O43" s="566"/>
      <c r="P43" s="566"/>
      <c r="Q43" s="567"/>
    </row>
    <row r="44" spans="1:17" s="458" customFormat="1" ht="15">
      <c r="A44" s="201">
        <v>18036</v>
      </c>
      <c r="B44" s="201" t="s">
        <v>67</v>
      </c>
      <c r="C44" s="201" t="s">
        <v>68</v>
      </c>
      <c r="D44" s="201" t="s">
        <v>69</v>
      </c>
      <c r="E44" s="201">
        <v>2</v>
      </c>
      <c r="F44" s="201" t="s">
        <v>16</v>
      </c>
      <c r="G44" s="264">
        <v>660000</v>
      </c>
      <c r="H44" s="201" t="s">
        <v>17</v>
      </c>
      <c r="I44" s="225">
        <v>40</v>
      </c>
      <c r="J44" s="225">
        <v>11</v>
      </c>
      <c r="K44" s="226">
        <v>0.09</v>
      </c>
      <c r="L44" s="227">
        <v>43192</v>
      </c>
      <c r="M44" s="536" t="s">
        <v>135</v>
      </c>
      <c r="N44" s="537"/>
      <c r="O44" s="537"/>
      <c r="P44" s="537"/>
      <c r="Q44" s="538"/>
    </row>
    <row r="45" spans="1:17" s="458" customFormat="1" ht="15">
      <c r="A45" s="201">
        <v>18040</v>
      </c>
      <c r="B45" s="201" t="s">
        <v>70</v>
      </c>
      <c r="C45" s="201" t="s">
        <v>71</v>
      </c>
      <c r="D45" s="201" t="s">
        <v>72</v>
      </c>
      <c r="E45" s="201">
        <v>1</v>
      </c>
      <c r="F45" s="201" t="s">
        <v>16</v>
      </c>
      <c r="G45" s="264">
        <v>660000</v>
      </c>
      <c r="H45" s="201" t="s">
        <v>17</v>
      </c>
      <c r="I45" s="225">
        <v>48</v>
      </c>
      <c r="J45" s="225">
        <v>11</v>
      </c>
      <c r="K45" s="226">
        <v>0.09</v>
      </c>
      <c r="L45" s="227">
        <v>43192</v>
      </c>
      <c r="M45" s="536" t="s">
        <v>135</v>
      </c>
      <c r="N45" s="537"/>
      <c r="O45" s="537"/>
      <c r="P45" s="537"/>
      <c r="Q45" s="538"/>
    </row>
    <row r="46" spans="1:17" ht="15">
      <c r="A46" s="332">
        <v>18052</v>
      </c>
      <c r="B46" s="332" t="s">
        <v>73</v>
      </c>
      <c r="C46" s="332" t="s">
        <v>29</v>
      </c>
      <c r="D46" s="332" t="s">
        <v>30</v>
      </c>
      <c r="E46" s="332">
        <v>9</v>
      </c>
      <c r="F46" s="332" t="s">
        <v>16</v>
      </c>
      <c r="G46" s="333">
        <v>0</v>
      </c>
      <c r="H46" s="332" t="s">
        <v>22</v>
      </c>
      <c r="I46" s="334">
        <v>102</v>
      </c>
      <c r="J46" s="334">
        <v>35</v>
      </c>
      <c r="K46" s="335">
        <v>0.09</v>
      </c>
      <c r="L46" s="336">
        <v>43192</v>
      </c>
      <c r="M46" s="565"/>
      <c r="N46" s="566"/>
      <c r="O46" s="566"/>
      <c r="P46" s="566"/>
      <c r="Q46" s="567"/>
    </row>
    <row r="47" spans="1:17" ht="15">
      <c r="A47" s="332">
        <v>18053</v>
      </c>
      <c r="B47" s="332" t="s">
        <v>74</v>
      </c>
      <c r="C47" s="332" t="s">
        <v>29</v>
      </c>
      <c r="D47" s="332" t="s">
        <v>30</v>
      </c>
      <c r="E47" s="332">
        <v>9</v>
      </c>
      <c r="F47" s="332" t="s">
        <v>16</v>
      </c>
      <c r="G47" s="333">
        <v>0</v>
      </c>
      <c r="H47" s="332" t="s">
        <v>17</v>
      </c>
      <c r="I47" s="334">
        <v>88</v>
      </c>
      <c r="J47" s="334">
        <v>24</v>
      </c>
      <c r="K47" s="335">
        <v>0.09</v>
      </c>
      <c r="L47" s="336">
        <v>43192</v>
      </c>
      <c r="M47" s="565" t="s">
        <v>105</v>
      </c>
      <c r="N47" s="566"/>
      <c r="O47" s="566"/>
      <c r="P47" s="566"/>
      <c r="Q47" s="567"/>
    </row>
    <row r="48" spans="1:17" ht="15">
      <c r="A48" s="332">
        <v>18054</v>
      </c>
      <c r="B48" s="332" t="s">
        <v>77</v>
      </c>
      <c r="C48" s="332" t="s">
        <v>29</v>
      </c>
      <c r="D48" s="332" t="s">
        <v>30</v>
      </c>
      <c r="E48" s="332">
        <v>9</v>
      </c>
      <c r="F48" s="332" t="s">
        <v>16</v>
      </c>
      <c r="G48" s="333">
        <v>0</v>
      </c>
      <c r="H48" s="332" t="s">
        <v>17</v>
      </c>
      <c r="I48" s="334">
        <v>55</v>
      </c>
      <c r="J48" s="334">
        <v>41</v>
      </c>
      <c r="K48" s="335">
        <v>0.09</v>
      </c>
      <c r="L48" s="336">
        <v>43192</v>
      </c>
      <c r="M48" s="568" t="s">
        <v>94</v>
      </c>
      <c r="N48" s="569"/>
      <c r="O48" s="569"/>
      <c r="P48" s="569"/>
      <c r="Q48" s="570"/>
    </row>
    <row r="49" spans="1:17" s="458" customFormat="1" ht="15">
      <c r="A49" s="201">
        <v>18369</v>
      </c>
      <c r="B49" s="201" t="s">
        <v>88</v>
      </c>
      <c r="C49" s="201" t="s">
        <v>84</v>
      </c>
      <c r="D49" s="201" t="s">
        <v>85</v>
      </c>
      <c r="E49" s="201">
        <v>9</v>
      </c>
      <c r="F49" s="201" t="s">
        <v>16</v>
      </c>
      <c r="G49" s="264">
        <v>1060000</v>
      </c>
      <c r="H49" s="201" t="s">
        <v>22</v>
      </c>
      <c r="I49" s="225">
        <v>35</v>
      </c>
      <c r="J49" s="225">
        <v>11</v>
      </c>
      <c r="K49" s="226">
        <v>0.09</v>
      </c>
      <c r="L49" s="227">
        <v>43192</v>
      </c>
      <c r="M49" s="536" t="s">
        <v>135</v>
      </c>
      <c r="N49" s="537"/>
      <c r="O49" s="537"/>
      <c r="P49" s="537"/>
      <c r="Q49" s="538"/>
    </row>
    <row r="50" spans="1:17" ht="15">
      <c r="A50" s="332">
        <v>18421</v>
      </c>
      <c r="B50" s="332" t="s">
        <v>89</v>
      </c>
      <c r="C50" s="332" t="s">
        <v>79</v>
      </c>
      <c r="D50" s="332" t="s">
        <v>80</v>
      </c>
      <c r="E50" s="332">
        <v>7</v>
      </c>
      <c r="F50" s="332" t="s">
        <v>16</v>
      </c>
      <c r="G50" s="333">
        <v>0</v>
      </c>
      <c r="H50" s="332" t="s">
        <v>17</v>
      </c>
      <c r="I50" s="334">
        <v>146</v>
      </c>
      <c r="J50" s="334">
        <v>50</v>
      </c>
      <c r="K50" s="335">
        <v>0.04</v>
      </c>
      <c r="L50" s="336">
        <v>43194</v>
      </c>
      <c r="M50" s="568" t="s">
        <v>109</v>
      </c>
      <c r="N50" s="569"/>
      <c r="O50" s="569"/>
      <c r="P50" s="569"/>
      <c r="Q50" s="570"/>
    </row>
    <row r="51" spans="1:17" s="458" customFormat="1" ht="15">
      <c r="A51" s="201">
        <v>18259</v>
      </c>
      <c r="B51" s="201" t="s">
        <v>114</v>
      </c>
      <c r="C51" s="201" t="s">
        <v>115</v>
      </c>
      <c r="D51" s="201" t="s">
        <v>116</v>
      </c>
      <c r="E51" s="201">
        <v>2</v>
      </c>
      <c r="F51" s="201" t="s">
        <v>16</v>
      </c>
      <c r="G51" s="224">
        <v>1659248</v>
      </c>
      <c r="H51" s="201" t="s">
        <v>17</v>
      </c>
      <c r="I51" s="225">
        <v>36</v>
      </c>
      <c r="J51" s="225">
        <v>11</v>
      </c>
      <c r="K51" s="226">
        <v>0.09</v>
      </c>
      <c r="L51" s="227">
        <v>43342</v>
      </c>
      <c r="M51" s="571" t="s">
        <v>153</v>
      </c>
      <c r="N51" s="572"/>
      <c r="O51" s="572"/>
      <c r="P51" s="572"/>
      <c r="Q51" s="573"/>
    </row>
    <row r="52" spans="1:17" s="458" customFormat="1" ht="15">
      <c r="A52" s="201">
        <v>18407</v>
      </c>
      <c r="B52" s="201" t="s">
        <v>119</v>
      </c>
      <c r="C52" s="263" t="s">
        <v>120</v>
      </c>
      <c r="D52" s="263" t="s">
        <v>18</v>
      </c>
      <c r="E52" s="201">
        <v>3</v>
      </c>
      <c r="F52" s="201" t="s">
        <v>16</v>
      </c>
      <c r="G52" s="224">
        <v>3600000</v>
      </c>
      <c r="H52" s="201" t="s">
        <v>22</v>
      </c>
      <c r="I52" s="225">
        <v>272</v>
      </c>
      <c r="J52" s="225">
        <v>27</v>
      </c>
      <c r="K52" s="226">
        <v>0.04</v>
      </c>
      <c r="L52" s="227">
        <v>43343</v>
      </c>
      <c r="M52" s="571" t="s">
        <v>153</v>
      </c>
      <c r="N52" s="572"/>
      <c r="O52" s="572"/>
      <c r="P52" s="572"/>
      <c r="Q52" s="573"/>
    </row>
    <row r="53" spans="1:17" s="458" customFormat="1" ht="15">
      <c r="A53" s="201">
        <v>18223</v>
      </c>
      <c r="B53" s="201" t="s">
        <v>123</v>
      </c>
      <c r="C53" s="201" t="s">
        <v>121</v>
      </c>
      <c r="D53" s="201" t="s">
        <v>122</v>
      </c>
      <c r="E53" s="201">
        <v>1</v>
      </c>
      <c r="F53" s="201" t="s">
        <v>16</v>
      </c>
      <c r="G53" s="224">
        <v>1000000</v>
      </c>
      <c r="H53" s="201" t="s">
        <v>17</v>
      </c>
      <c r="I53" s="225">
        <v>60</v>
      </c>
      <c r="J53" s="225">
        <v>10</v>
      </c>
      <c r="K53" s="226">
        <v>0.09</v>
      </c>
      <c r="L53" s="227">
        <v>43356</v>
      </c>
      <c r="M53" s="571" t="s">
        <v>153</v>
      </c>
      <c r="N53" s="572"/>
      <c r="O53" s="572"/>
      <c r="P53" s="572"/>
      <c r="Q53" s="573"/>
    </row>
    <row r="54" spans="1:17" s="458" customFormat="1" ht="15">
      <c r="A54" s="201">
        <v>18274</v>
      </c>
      <c r="B54" s="201" t="s">
        <v>124</v>
      </c>
      <c r="C54" s="201" t="s">
        <v>125</v>
      </c>
      <c r="D54" s="201" t="s">
        <v>126</v>
      </c>
      <c r="E54" s="201">
        <v>3</v>
      </c>
      <c r="F54" s="201" t="s">
        <v>16</v>
      </c>
      <c r="G54" s="224">
        <v>1000000</v>
      </c>
      <c r="H54" s="201" t="s">
        <v>22</v>
      </c>
      <c r="I54" s="225">
        <v>48</v>
      </c>
      <c r="J54" s="225">
        <v>10</v>
      </c>
      <c r="K54" s="226">
        <v>0.09</v>
      </c>
      <c r="L54" s="227">
        <v>43356</v>
      </c>
      <c r="M54" s="571" t="s">
        <v>153</v>
      </c>
      <c r="N54" s="572"/>
      <c r="O54" s="572"/>
      <c r="P54" s="572"/>
      <c r="Q54" s="573"/>
    </row>
    <row r="55" spans="1:17" s="458" customFormat="1" ht="15">
      <c r="A55" s="201">
        <v>18454</v>
      </c>
      <c r="B55" s="201" t="s">
        <v>131</v>
      </c>
      <c r="C55" s="201" t="s">
        <v>132</v>
      </c>
      <c r="D55" s="201" t="s">
        <v>133</v>
      </c>
      <c r="E55" s="201">
        <v>4</v>
      </c>
      <c r="F55" s="201" t="s">
        <v>134</v>
      </c>
      <c r="G55" s="224">
        <v>4000000</v>
      </c>
      <c r="H55" s="201" t="s">
        <v>17</v>
      </c>
      <c r="I55" s="225">
        <v>93</v>
      </c>
      <c r="J55" s="225">
        <v>19</v>
      </c>
      <c r="K55" s="226">
        <v>0.04</v>
      </c>
      <c r="L55" s="227">
        <v>43364</v>
      </c>
      <c r="M55" s="571"/>
      <c r="N55" s="572"/>
      <c r="O55" s="572"/>
      <c r="P55" s="572"/>
      <c r="Q55" s="573"/>
    </row>
    <row r="56" spans="1:17" s="458" customFormat="1" ht="15">
      <c r="A56" s="201">
        <v>18019</v>
      </c>
      <c r="B56" s="201" t="s">
        <v>138</v>
      </c>
      <c r="C56" s="201" t="s">
        <v>85</v>
      </c>
      <c r="D56" s="201" t="s">
        <v>137</v>
      </c>
      <c r="E56" s="201">
        <v>9</v>
      </c>
      <c r="F56" s="201" t="s">
        <v>16</v>
      </c>
      <c r="G56" s="224">
        <v>3090000</v>
      </c>
      <c r="H56" s="201" t="s">
        <v>22</v>
      </c>
      <c r="I56" s="225">
        <v>66</v>
      </c>
      <c r="J56" s="225">
        <v>20</v>
      </c>
      <c r="K56" s="226">
        <v>0.09</v>
      </c>
      <c r="L56" s="227">
        <v>43368</v>
      </c>
      <c r="M56" s="536" t="s">
        <v>171</v>
      </c>
      <c r="N56" s="574"/>
      <c r="O56" s="574"/>
      <c r="P56" s="574"/>
      <c r="Q56" s="575"/>
    </row>
    <row r="57" spans="1:17" ht="15">
      <c r="A57" s="332">
        <v>18036</v>
      </c>
      <c r="B57" s="332" t="s">
        <v>67</v>
      </c>
      <c r="C57" s="332" t="s">
        <v>68</v>
      </c>
      <c r="D57" s="332" t="s">
        <v>69</v>
      </c>
      <c r="E57" s="332">
        <v>2</v>
      </c>
      <c r="F57" s="332" t="s">
        <v>16</v>
      </c>
      <c r="G57" s="333">
        <v>0</v>
      </c>
      <c r="H57" s="332" t="s">
        <v>17</v>
      </c>
      <c r="I57" s="334">
        <v>40</v>
      </c>
      <c r="J57" s="334">
        <v>25</v>
      </c>
      <c r="K57" s="335">
        <v>0.09</v>
      </c>
      <c r="L57" s="336">
        <v>43374</v>
      </c>
      <c r="M57" s="576" t="s">
        <v>143</v>
      </c>
      <c r="N57" s="577"/>
      <c r="O57" s="577"/>
      <c r="P57" s="577"/>
      <c r="Q57" s="578"/>
    </row>
    <row r="58" spans="1:17" ht="15">
      <c r="A58" s="332">
        <v>18040</v>
      </c>
      <c r="B58" s="332" t="s">
        <v>70</v>
      </c>
      <c r="C58" s="332" t="s">
        <v>71</v>
      </c>
      <c r="D58" s="332" t="s">
        <v>72</v>
      </c>
      <c r="E58" s="332">
        <v>1</v>
      </c>
      <c r="F58" s="332" t="s">
        <v>16</v>
      </c>
      <c r="G58" s="333">
        <v>0</v>
      </c>
      <c r="H58" s="332" t="s">
        <v>17</v>
      </c>
      <c r="I58" s="334">
        <v>48</v>
      </c>
      <c r="J58" s="334">
        <v>37</v>
      </c>
      <c r="K58" s="335">
        <v>0.09</v>
      </c>
      <c r="L58" s="336">
        <v>43374</v>
      </c>
      <c r="M58" s="576" t="s">
        <v>143</v>
      </c>
      <c r="N58" s="577"/>
      <c r="O58" s="577"/>
      <c r="P58" s="577"/>
      <c r="Q58" s="578"/>
    </row>
    <row r="59" spans="1:17" s="458" customFormat="1" ht="15">
      <c r="A59" s="487">
        <v>18505</v>
      </c>
      <c r="B59" s="209" t="s">
        <v>147</v>
      </c>
      <c r="C59" s="402" t="s">
        <v>120</v>
      </c>
      <c r="D59" s="402" t="s">
        <v>18</v>
      </c>
      <c r="E59" s="209">
        <v>3</v>
      </c>
      <c r="F59" s="209" t="s">
        <v>16</v>
      </c>
      <c r="G59" s="403">
        <v>1500000</v>
      </c>
      <c r="H59" s="209" t="s">
        <v>17</v>
      </c>
      <c r="I59" s="211">
        <v>110</v>
      </c>
      <c r="J59" s="211">
        <v>8</v>
      </c>
      <c r="K59" s="405">
        <v>0.09</v>
      </c>
      <c r="L59" s="215">
        <v>43398</v>
      </c>
      <c r="M59" s="579" t="s">
        <v>148</v>
      </c>
      <c r="N59" s="580"/>
      <c r="O59" s="580"/>
      <c r="P59" s="580"/>
      <c r="Q59" s="581"/>
    </row>
    <row r="60" spans="1:17" s="458" customFormat="1" ht="15">
      <c r="A60" s="486">
        <v>18506</v>
      </c>
      <c r="B60" s="201" t="s">
        <v>156</v>
      </c>
      <c r="C60" s="201" t="s">
        <v>157</v>
      </c>
      <c r="D60" s="201" t="s">
        <v>158</v>
      </c>
      <c r="E60" s="201">
        <v>8</v>
      </c>
      <c r="F60" s="201" t="s">
        <v>16</v>
      </c>
      <c r="G60" s="224">
        <v>445000</v>
      </c>
      <c r="H60" s="201" t="s">
        <v>22</v>
      </c>
      <c r="I60" s="203">
        <v>45</v>
      </c>
      <c r="J60" s="203">
        <v>6</v>
      </c>
      <c r="K60" s="226">
        <v>0.09</v>
      </c>
      <c r="L60" s="207">
        <v>43423</v>
      </c>
      <c r="M60" s="571" t="s">
        <v>159</v>
      </c>
      <c r="N60" s="572"/>
      <c r="O60" s="572"/>
      <c r="P60" s="572"/>
      <c r="Q60" s="573"/>
    </row>
    <row r="61" spans="1:17" s="458" customFormat="1" ht="15">
      <c r="A61" s="488">
        <v>18507</v>
      </c>
      <c r="B61" s="466" t="s">
        <v>152</v>
      </c>
      <c r="C61" s="466" t="s">
        <v>151</v>
      </c>
      <c r="D61" s="466" t="s">
        <v>151</v>
      </c>
      <c r="E61" s="466">
        <v>7</v>
      </c>
      <c r="F61" s="466"/>
      <c r="G61" s="467">
        <v>480000</v>
      </c>
      <c r="H61" s="466" t="s">
        <v>22</v>
      </c>
      <c r="I61" s="468">
        <v>48</v>
      </c>
      <c r="J61" s="468"/>
      <c r="K61" s="469"/>
      <c r="L61" s="470">
        <v>43434</v>
      </c>
      <c r="M61" s="582"/>
      <c r="N61" s="521"/>
      <c r="O61" s="521"/>
      <c r="P61" s="521"/>
      <c r="Q61" s="583"/>
    </row>
    <row r="62" spans="1:17" s="458" customFormat="1" ht="15.75" thickBot="1">
      <c r="A62" s="486">
        <v>18369</v>
      </c>
      <c r="B62" s="201" t="s">
        <v>88</v>
      </c>
      <c r="C62" s="201" t="s">
        <v>84</v>
      </c>
      <c r="D62" s="201" t="s">
        <v>85</v>
      </c>
      <c r="E62" s="201">
        <v>9</v>
      </c>
      <c r="F62" s="201" t="s">
        <v>16</v>
      </c>
      <c r="G62" s="264">
        <v>1440000</v>
      </c>
      <c r="H62" s="201" t="s">
        <v>22</v>
      </c>
      <c r="I62" s="225">
        <v>35</v>
      </c>
      <c r="J62" s="225">
        <v>11</v>
      </c>
      <c r="K62" s="226">
        <v>0.09</v>
      </c>
      <c r="L62" s="227">
        <v>43434</v>
      </c>
      <c r="M62" s="536" t="s">
        <v>165</v>
      </c>
      <c r="N62" s="537"/>
      <c r="O62" s="537"/>
      <c r="P62" s="537"/>
      <c r="Q62" s="538"/>
    </row>
    <row r="63" spans="1:17" ht="15">
      <c r="A63" s="584" t="s">
        <v>33</v>
      </c>
      <c r="B63" s="585"/>
      <c r="C63" s="585"/>
      <c r="D63" s="585"/>
      <c r="E63" s="585"/>
      <c r="F63" s="585"/>
      <c r="G63" s="270">
        <f>SUM(G41,G44,G45,G49,G51,G53,G54,G55,G56,G57,G58,G60,G61,G62)</f>
        <v>15494248</v>
      </c>
      <c r="H63" s="271" t="s">
        <v>11</v>
      </c>
      <c r="I63" s="272">
        <f>SUM(I44,I45,I49,I51,I53,I54,I55,I56)</f>
        <v>426</v>
      </c>
      <c r="J63" s="272">
        <f>SUM(J41,J44,J45,J49,J51,J53,J54,J55,J56)</f>
        <v>121</v>
      </c>
      <c r="K63" s="273"/>
      <c r="L63" s="274"/>
      <c r="M63" s="274"/>
      <c r="N63" s="274"/>
      <c r="O63" s="274"/>
      <c r="P63" s="274"/>
      <c r="Q63" s="275"/>
    </row>
    <row r="64" spans="1:17" ht="15">
      <c r="A64" s="586" t="s">
        <v>34</v>
      </c>
      <c r="B64" s="587"/>
      <c r="C64" s="587"/>
      <c r="D64" s="587"/>
      <c r="E64" s="587"/>
      <c r="F64" s="587"/>
      <c r="G64" s="224">
        <f>SUM(G38,G39,G40,G42,G43,G46,G47,G48,G52,G59)</f>
        <v>5100000</v>
      </c>
      <c r="H64" s="276" t="s">
        <v>11</v>
      </c>
      <c r="I64" s="277">
        <f>SUM(I42,I43,I46,I48,I52)</f>
        <v>650</v>
      </c>
      <c r="J64" s="277">
        <f>SUM(J42,J43,J46,J48,J52)</f>
        <v>162</v>
      </c>
      <c r="K64" s="278"/>
      <c r="L64" s="279"/>
      <c r="M64" s="280"/>
      <c r="N64" s="280"/>
      <c r="O64" s="280"/>
      <c r="P64" s="280"/>
      <c r="Q64" s="281"/>
    </row>
    <row r="65" spans="1:17" ht="16.5" thickBot="1">
      <c r="A65" s="588" t="s">
        <v>35</v>
      </c>
      <c r="B65" s="589"/>
      <c r="C65" s="589"/>
      <c r="D65" s="589"/>
      <c r="E65" s="589"/>
      <c r="F65" s="589"/>
      <c r="G65" s="282">
        <f>SUM(G63:G64)</f>
        <v>20594248</v>
      </c>
      <c r="H65" s="283" t="s">
        <v>11</v>
      </c>
      <c r="I65" s="284">
        <f>SUM(I63:I64)</f>
        <v>1076</v>
      </c>
      <c r="J65" s="284">
        <f>SUM(J63:J64)</f>
        <v>283</v>
      </c>
      <c r="K65" s="285"/>
      <c r="L65" s="286"/>
      <c r="M65" s="286"/>
      <c r="N65" s="286"/>
      <c r="O65" s="286"/>
      <c r="P65" s="286"/>
      <c r="Q65" s="287"/>
    </row>
    <row r="66" spans="1:17" ht="15" customHeight="1">
      <c r="A66" s="584" t="s">
        <v>36</v>
      </c>
      <c r="B66" s="585"/>
      <c r="C66" s="585"/>
      <c r="D66" s="585"/>
      <c r="E66" s="585"/>
      <c r="F66" s="585"/>
      <c r="G66" s="288">
        <f>SUM(G44,G45,G49,G51,G53,G54,G56)</f>
        <v>9129248</v>
      </c>
      <c r="H66" s="271" t="s">
        <v>11</v>
      </c>
      <c r="I66" s="289">
        <f>SUM(I44,I45,I49)</f>
        <v>123</v>
      </c>
      <c r="J66" s="289">
        <f>SUM(J44,J45,J49)</f>
        <v>33</v>
      </c>
      <c r="K66" s="290"/>
      <c r="L66" s="484"/>
      <c r="M66" s="484"/>
      <c r="N66" s="484"/>
      <c r="O66" s="484"/>
      <c r="P66" s="484"/>
      <c r="Q66" s="485"/>
    </row>
    <row r="67" spans="1:17" ht="15" customHeight="1">
      <c r="A67" s="586" t="s">
        <v>37</v>
      </c>
      <c r="B67" s="587"/>
      <c r="C67" s="587"/>
      <c r="D67" s="587"/>
      <c r="E67" s="587"/>
      <c r="F67" s="587"/>
      <c r="G67" s="337">
        <v>0</v>
      </c>
      <c r="H67" s="276" t="s">
        <v>11</v>
      </c>
      <c r="I67" s="292"/>
      <c r="J67" s="292"/>
      <c r="K67" s="293"/>
      <c r="L67" s="280"/>
      <c r="M67" s="294"/>
      <c r="N67" s="294"/>
      <c r="O67" s="294"/>
      <c r="P67" s="294"/>
      <c r="Q67" s="295"/>
    </row>
    <row r="68" spans="1:17" ht="15" customHeight="1" thickBot="1">
      <c r="A68" s="591" t="s">
        <v>38</v>
      </c>
      <c r="B68" s="592"/>
      <c r="C68" s="592"/>
      <c r="D68" s="592"/>
      <c r="E68" s="592"/>
      <c r="F68" s="592"/>
      <c r="G68" s="338">
        <f>G52</f>
        <v>3600000</v>
      </c>
      <c r="H68" s="297" t="s">
        <v>11</v>
      </c>
      <c r="I68" s="298">
        <f>I52</f>
        <v>272</v>
      </c>
      <c r="J68" s="299">
        <f>J52</f>
        <v>27</v>
      </c>
      <c r="K68" s="300"/>
      <c r="L68" s="301"/>
      <c r="M68" s="301"/>
      <c r="N68" s="301"/>
      <c r="O68" s="301"/>
      <c r="P68" s="301"/>
      <c r="Q68" s="302"/>
    </row>
    <row r="69" spans="1:17" ht="15">
      <c r="A69" s="551" t="s">
        <v>39</v>
      </c>
      <c r="B69" s="552"/>
      <c r="C69" s="552"/>
      <c r="D69" s="552"/>
      <c r="E69" s="552"/>
      <c r="F69" s="552"/>
      <c r="G69" s="303">
        <f>Q32-G66</f>
        <v>5885000</v>
      </c>
      <c r="H69" s="483"/>
      <c r="I69" s="484"/>
      <c r="J69" s="484"/>
      <c r="K69" s="305"/>
      <c r="L69" s="305"/>
      <c r="M69" s="305"/>
      <c r="N69" s="305"/>
      <c r="O69" s="305"/>
      <c r="P69" s="305"/>
      <c r="Q69" s="306"/>
    </row>
    <row r="70" spans="1:17" ht="15">
      <c r="A70" s="593" t="s">
        <v>40</v>
      </c>
      <c r="B70" s="594"/>
      <c r="C70" s="594"/>
      <c r="D70" s="594"/>
      <c r="E70" s="594"/>
      <c r="F70" s="594"/>
      <c r="G70" s="307">
        <f>Q34-G67</f>
        <v>1980000</v>
      </c>
      <c r="H70" s="308"/>
      <c r="I70" s="280"/>
      <c r="J70" s="280"/>
      <c r="K70" s="280"/>
      <c r="L70" s="280"/>
      <c r="M70" s="280"/>
      <c r="N70" s="280"/>
      <c r="O70" s="280"/>
      <c r="P70" s="280"/>
      <c r="Q70" s="281"/>
    </row>
    <row r="71" spans="1:17" ht="15">
      <c r="A71" s="593" t="s">
        <v>41</v>
      </c>
      <c r="B71" s="594"/>
      <c r="C71" s="594"/>
      <c r="D71" s="594"/>
      <c r="E71" s="594"/>
      <c r="F71" s="594"/>
      <c r="G71" s="307">
        <f>Q33-G68</f>
        <v>0</v>
      </c>
      <c r="H71" s="308"/>
      <c r="I71" s="280"/>
      <c r="J71" s="280"/>
      <c r="K71" s="280"/>
      <c r="L71" s="280"/>
      <c r="M71" s="309"/>
      <c r="N71" s="309"/>
      <c r="O71" s="309"/>
      <c r="P71" s="309"/>
      <c r="Q71" s="309"/>
    </row>
    <row r="72" spans="6:13" ht="15" customHeight="1">
      <c r="F72" s="475"/>
      <c r="G72" s="310"/>
      <c r="M72" s="489"/>
    </row>
    <row r="73" spans="1:13" ht="15" customHeight="1">
      <c r="A73" s="590" t="s">
        <v>42</v>
      </c>
      <c r="B73" s="590"/>
      <c r="C73" s="590"/>
      <c r="D73" s="590"/>
      <c r="E73" s="590"/>
      <c r="F73" s="590"/>
      <c r="G73" s="590"/>
      <c r="H73" s="590"/>
      <c r="I73" s="590"/>
      <c r="J73" s="590"/>
      <c r="K73" s="590"/>
      <c r="L73" s="590"/>
      <c r="M73" s="590"/>
    </row>
    <row r="74" spans="1:13" ht="15" customHeight="1">
      <c r="A74" s="590" t="s">
        <v>43</v>
      </c>
      <c r="B74" s="590"/>
      <c r="C74" s="590"/>
      <c r="D74" s="590"/>
      <c r="E74" s="590"/>
      <c r="F74" s="590"/>
      <c r="G74" s="590"/>
      <c r="H74" s="590"/>
      <c r="I74" s="590"/>
      <c r="J74" s="590"/>
      <c r="K74" s="590"/>
      <c r="L74" s="590"/>
      <c r="M74" s="590"/>
    </row>
    <row r="75" spans="1:13" ht="15">
      <c r="A75" s="590" t="s">
        <v>44</v>
      </c>
      <c r="B75" s="590"/>
      <c r="C75" s="590"/>
      <c r="D75" s="590"/>
      <c r="E75" s="590"/>
      <c r="F75" s="590"/>
      <c r="G75" s="590"/>
      <c r="H75" s="590"/>
      <c r="I75" s="590"/>
      <c r="J75" s="590"/>
      <c r="K75" s="590"/>
      <c r="L75" s="590"/>
      <c r="M75" s="590"/>
    </row>
  </sheetData>
  <sheetProtection/>
  <mergeCells count="84">
    <mergeCell ref="A75:M75"/>
    <mergeCell ref="A68:F68"/>
    <mergeCell ref="A69:F69"/>
    <mergeCell ref="A70:F70"/>
    <mergeCell ref="A71:F71"/>
    <mergeCell ref="A73:M73"/>
    <mergeCell ref="A74:M74"/>
    <mergeCell ref="M62:Q62"/>
    <mergeCell ref="A63:F63"/>
    <mergeCell ref="A64:F64"/>
    <mergeCell ref="A65:F65"/>
    <mergeCell ref="A66:F66"/>
    <mergeCell ref="A67:F67"/>
    <mergeCell ref="M56:Q56"/>
    <mergeCell ref="M57:Q57"/>
    <mergeCell ref="M58:Q58"/>
    <mergeCell ref="M59:Q59"/>
    <mergeCell ref="M60:Q60"/>
    <mergeCell ref="M61:Q61"/>
    <mergeCell ref="M50:Q50"/>
    <mergeCell ref="M51:Q51"/>
    <mergeCell ref="M52:Q52"/>
    <mergeCell ref="M53:Q53"/>
    <mergeCell ref="M54:Q54"/>
    <mergeCell ref="M55:Q55"/>
    <mergeCell ref="M44:Q44"/>
    <mergeCell ref="M45:Q45"/>
    <mergeCell ref="M46:Q46"/>
    <mergeCell ref="M47:Q47"/>
    <mergeCell ref="M48:Q48"/>
    <mergeCell ref="M49:Q49"/>
    <mergeCell ref="M38:Q38"/>
    <mergeCell ref="M39:Q39"/>
    <mergeCell ref="M40:Q40"/>
    <mergeCell ref="M41:Q41"/>
    <mergeCell ref="M42:Q42"/>
    <mergeCell ref="M43:Q43"/>
    <mergeCell ref="M32:P32"/>
    <mergeCell ref="M33:P33"/>
    <mergeCell ref="M34:P34"/>
    <mergeCell ref="M35:P35"/>
    <mergeCell ref="M36:P36"/>
    <mergeCell ref="M37:Q37"/>
    <mergeCell ref="M26:Q26"/>
    <mergeCell ref="M27:Q27"/>
    <mergeCell ref="A28:F28"/>
    <mergeCell ref="A29:F29"/>
    <mergeCell ref="A30:F30"/>
    <mergeCell ref="H30:Q30"/>
    <mergeCell ref="A24:B24"/>
    <mergeCell ref="H24:J24"/>
    <mergeCell ref="K24:L24"/>
    <mergeCell ref="M24:O24"/>
    <mergeCell ref="P24:Q24"/>
    <mergeCell ref="M25:Q25"/>
    <mergeCell ref="M19:Q19"/>
    <mergeCell ref="A20:F20"/>
    <mergeCell ref="K20:Q20"/>
    <mergeCell ref="A21:F21"/>
    <mergeCell ref="K21:Q21"/>
    <mergeCell ref="A23:F23"/>
    <mergeCell ref="H23:Q23"/>
    <mergeCell ref="A22:F22"/>
    <mergeCell ref="M10:Q10"/>
    <mergeCell ref="M11:Q11"/>
    <mergeCell ref="M12:Q12"/>
    <mergeCell ref="M13:Q13"/>
    <mergeCell ref="M14:Q14"/>
    <mergeCell ref="M18:Q18"/>
    <mergeCell ref="M16:Q16"/>
    <mergeCell ref="M17:Q17"/>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74"/>
  <sheetViews>
    <sheetView showGridLines="0" zoomScalePageLayoutView="0" workbookViewId="0" topLeftCell="A25">
      <selection activeCell="G48" sqref="G48"/>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166</v>
      </c>
      <c r="B2" s="514"/>
      <c r="C2" s="514"/>
      <c r="D2" s="514"/>
      <c r="E2" s="514"/>
      <c r="F2" s="514"/>
      <c r="G2" s="514"/>
      <c r="H2" s="514"/>
      <c r="I2" s="514"/>
      <c r="J2" s="514"/>
      <c r="K2" s="514"/>
      <c r="L2" s="514"/>
      <c r="M2" s="513"/>
      <c r="N2" s="513"/>
      <c r="O2" s="513"/>
      <c r="P2" s="513"/>
      <c r="Q2" s="513"/>
    </row>
    <row r="3" spans="1:17" ht="12.75" customHeight="1">
      <c r="A3" s="515" t="s">
        <v>154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456"/>
      <c r="F6" s="456"/>
      <c r="G6" s="456"/>
      <c r="H6" s="456"/>
      <c r="I6" s="456"/>
      <c r="J6" s="456"/>
      <c r="K6" s="456"/>
      <c r="L6" s="456"/>
      <c r="M6" s="520"/>
      <c r="N6" s="520"/>
      <c r="O6" s="520"/>
      <c r="P6" s="520"/>
      <c r="Q6" s="196"/>
    </row>
    <row r="7" spans="1:17" ht="14.25" customHeight="1">
      <c r="A7" s="193"/>
      <c r="B7" s="194"/>
      <c r="C7" s="194"/>
      <c r="D7" s="194"/>
      <c r="E7" s="456"/>
      <c r="F7" s="456"/>
      <c r="G7" s="456"/>
      <c r="H7" s="456"/>
      <c r="I7" s="456"/>
      <c r="J7" s="456"/>
      <c r="K7" s="456"/>
      <c r="L7" s="456"/>
      <c r="M7" s="520" t="s">
        <v>75</v>
      </c>
      <c r="N7" s="520"/>
      <c r="O7" s="520"/>
      <c r="P7" s="520"/>
      <c r="Q7" s="196">
        <v>3300000</v>
      </c>
    </row>
    <row r="8" spans="1:17" ht="14.25" customHeight="1">
      <c r="A8" s="193"/>
      <c r="B8" s="194"/>
      <c r="C8" s="194"/>
      <c r="D8" s="194"/>
      <c r="E8" s="456"/>
      <c r="F8" s="456"/>
      <c r="G8" s="456"/>
      <c r="H8" s="456"/>
      <c r="I8" s="456"/>
      <c r="J8" s="456"/>
      <c r="K8" s="456"/>
      <c r="L8" s="456"/>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454">
        <v>13</v>
      </c>
      <c r="K11" s="342"/>
      <c r="L11" s="343">
        <v>43160</v>
      </c>
      <c r="M11" s="534" t="s">
        <v>111</v>
      </c>
      <c r="N11" s="535"/>
      <c r="O11" s="535"/>
      <c r="P11" s="535"/>
      <c r="Q11" s="535"/>
    </row>
    <row r="12" spans="1:17" s="458" customFormat="1"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7"/>
      <c r="O12" s="537"/>
      <c r="P12" s="537"/>
      <c r="Q12" s="538"/>
    </row>
    <row r="13" spans="1:17" s="458" customFormat="1"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7"/>
      <c r="O13" s="537"/>
      <c r="P13" s="537"/>
      <c r="Q13" s="538"/>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444"/>
      <c r="N15" s="446"/>
      <c r="O15" s="446"/>
      <c r="P15" s="446"/>
      <c r="Q15" s="447"/>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444"/>
      <c r="N16" s="446"/>
      <c r="O16" s="446"/>
      <c r="P16" s="446"/>
      <c r="Q16" s="447"/>
    </row>
    <row r="17" spans="1:17" ht="15">
      <c r="A17" s="201">
        <v>18448</v>
      </c>
      <c r="B17" s="201" t="s">
        <v>146</v>
      </c>
      <c r="C17" s="201" t="s">
        <v>79</v>
      </c>
      <c r="D17" s="201" t="s">
        <v>80</v>
      </c>
      <c r="E17" s="201">
        <v>7</v>
      </c>
      <c r="F17" s="209" t="s">
        <v>16</v>
      </c>
      <c r="G17" s="210">
        <v>2000000</v>
      </c>
      <c r="H17" s="209" t="s">
        <v>22</v>
      </c>
      <c r="I17" s="212">
        <v>279</v>
      </c>
      <c r="J17" s="213">
        <v>15</v>
      </c>
      <c r="K17" s="214">
        <v>0.04</v>
      </c>
      <c r="L17" s="215">
        <v>43402</v>
      </c>
      <c r="M17" s="471"/>
      <c r="N17" s="472"/>
      <c r="O17" s="472"/>
      <c r="P17" s="472"/>
      <c r="Q17" s="473"/>
    </row>
    <row r="18" spans="1:17" ht="15">
      <c r="A18" s="201">
        <v>18137</v>
      </c>
      <c r="B18" s="201" t="s">
        <v>161</v>
      </c>
      <c r="C18" s="201" t="s">
        <v>162</v>
      </c>
      <c r="D18" s="201" t="s">
        <v>163</v>
      </c>
      <c r="E18" s="201">
        <v>6</v>
      </c>
      <c r="F18" s="209" t="s">
        <v>16</v>
      </c>
      <c r="G18" s="210">
        <v>1386000</v>
      </c>
      <c r="H18" s="209" t="s">
        <v>22</v>
      </c>
      <c r="I18" s="212">
        <v>170</v>
      </c>
      <c r="J18" s="213">
        <v>11</v>
      </c>
      <c r="K18" s="214">
        <v>0.09</v>
      </c>
      <c r="L18" s="215">
        <v>43430</v>
      </c>
      <c r="M18" s="543" t="s">
        <v>117</v>
      </c>
      <c r="N18" s="544"/>
      <c r="O18" s="544"/>
      <c r="P18" s="544"/>
      <c r="Q18" s="545"/>
    </row>
    <row r="19" spans="1:17" ht="15.75" thickBot="1">
      <c r="A19" s="201">
        <v>18509</v>
      </c>
      <c r="B19" s="201" t="s">
        <v>167</v>
      </c>
      <c r="C19" s="201" t="s">
        <v>168</v>
      </c>
      <c r="D19" s="201" t="s">
        <v>169</v>
      </c>
      <c r="E19" s="201">
        <v>9</v>
      </c>
      <c r="F19" s="209" t="s">
        <v>16</v>
      </c>
      <c r="G19" s="210">
        <v>1140000</v>
      </c>
      <c r="H19" s="209" t="s">
        <v>22</v>
      </c>
      <c r="I19" s="212">
        <v>136</v>
      </c>
      <c r="J19" s="213">
        <v>8</v>
      </c>
      <c r="K19" s="214">
        <v>0.09</v>
      </c>
      <c r="L19" s="215">
        <v>43434</v>
      </c>
      <c r="M19" s="543" t="s">
        <v>170</v>
      </c>
      <c r="N19" s="544"/>
      <c r="O19" s="544"/>
      <c r="P19" s="544"/>
      <c r="Q19" s="545"/>
    </row>
    <row r="20" spans="1:17" ht="15" customHeight="1" thickBot="1">
      <c r="A20" s="546" t="s">
        <v>19</v>
      </c>
      <c r="B20" s="547"/>
      <c r="C20" s="547"/>
      <c r="D20" s="547"/>
      <c r="E20" s="547"/>
      <c r="F20" s="547"/>
      <c r="G20" s="216">
        <f>SUM(G11:G19)</f>
        <v>12526000</v>
      </c>
      <c r="H20" s="217" t="s">
        <v>11</v>
      </c>
      <c r="I20" s="219">
        <f>SUM(I12:I19)</f>
        <v>938</v>
      </c>
      <c r="J20" s="219">
        <f>SUM(J12:J19)</f>
        <v>92</v>
      </c>
      <c r="K20" s="548"/>
      <c r="L20" s="549"/>
      <c r="M20" s="549"/>
      <c r="N20" s="549"/>
      <c r="O20" s="549"/>
      <c r="P20" s="549"/>
      <c r="Q20" s="550"/>
    </row>
    <row r="21" spans="1:17" ht="15" customHeight="1" thickBot="1">
      <c r="A21" s="546" t="s">
        <v>47</v>
      </c>
      <c r="B21" s="547"/>
      <c r="C21" s="547"/>
      <c r="D21" s="547"/>
      <c r="E21" s="547"/>
      <c r="F21" s="547"/>
      <c r="G21" s="216">
        <f>SUM(G12,G13)</f>
        <v>2000000</v>
      </c>
      <c r="H21" s="217" t="s">
        <v>11</v>
      </c>
      <c r="I21" s="218">
        <f>I14</f>
        <v>30</v>
      </c>
      <c r="J21" s="218">
        <f>J12</f>
        <v>10</v>
      </c>
      <c r="K21" s="548"/>
      <c r="L21" s="549"/>
      <c r="M21" s="549"/>
      <c r="N21" s="549"/>
      <c r="O21" s="549"/>
      <c r="P21" s="549"/>
      <c r="Q21" s="550"/>
    </row>
    <row r="22" spans="1:17" ht="15">
      <c r="A22" s="551" t="s">
        <v>46</v>
      </c>
      <c r="B22" s="552"/>
      <c r="C22" s="552"/>
      <c r="D22" s="552"/>
      <c r="E22" s="552"/>
      <c r="F22" s="552"/>
      <c r="G22" s="220">
        <f>P9-G21</f>
        <v>20324041</v>
      </c>
      <c r="H22" s="553"/>
      <c r="I22" s="554"/>
      <c r="J22" s="554"/>
      <c r="K22" s="554"/>
      <c r="L22" s="554"/>
      <c r="M22" s="554"/>
      <c r="N22" s="554"/>
      <c r="O22" s="554"/>
      <c r="P22" s="554"/>
      <c r="Q22" s="555"/>
    </row>
    <row r="23" spans="1:17" ht="64.5" customHeight="1">
      <c r="A23" s="556" t="s">
        <v>20</v>
      </c>
      <c r="B23" s="556"/>
      <c r="C23" s="221"/>
      <c r="D23" s="221"/>
      <c r="E23" s="222"/>
      <c r="F23" s="221"/>
      <c r="G23" s="223"/>
      <c r="H23" s="524"/>
      <c r="I23" s="525"/>
      <c r="J23" s="525"/>
      <c r="K23" s="526"/>
      <c r="L23" s="527"/>
      <c r="M23" s="528" t="s">
        <v>2</v>
      </c>
      <c r="N23" s="528"/>
      <c r="O23" s="528"/>
      <c r="P23" s="529">
        <v>8215058</v>
      </c>
      <c r="Q23" s="530"/>
    </row>
    <row r="24" spans="1:17" ht="39">
      <c r="A24" s="200" t="s">
        <v>21</v>
      </c>
      <c r="B24" s="200" t="s">
        <v>4</v>
      </c>
      <c r="C24" s="200" t="s">
        <v>5</v>
      </c>
      <c r="D24" s="200" t="s">
        <v>6</v>
      </c>
      <c r="E24" s="200" t="s">
        <v>7</v>
      </c>
      <c r="F24" s="200" t="s">
        <v>8</v>
      </c>
      <c r="G24" s="200" t="s">
        <v>9</v>
      </c>
      <c r="H24" s="200" t="s">
        <v>10</v>
      </c>
      <c r="I24" s="200" t="s">
        <v>11</v>
      </c>
      <c r="J24" s="200" t="s">
        <v>12</v>
      </c>
      <c r="K24" s="200" t="s">
        <v>13</v>
      </c>
      <c r="L24" s="200" t="s">
        <v>14</v>
      </c>
      <c r="M24" s="531" t="s">
        <v>15</v>
      </c>
      <c r="N24" s="532"/>
      <c r="O24" s="532"/>
      <c r="P24" s="532"/>
      <c r="Q24" s="533"/>
    </row>
    <row r="25" spans="1:17" s="458" customFormat="1" ht="15">
      <c r="A25" s="201">
        <v>18322</v>
      </c>
      <c r="B25" s="201" t="s">
        <v>81</v>
      </c>
      <c r="C25" s="201" t="s">
        <v>82</v>
      </c>
      <c r="D25" s="201" t="s">
        <v>83</v>
      </c>
      <c r="E25" s="201">
        <v>11</v>
      </c>
      <c r="F25" s="201" t="s">
        <v>16</v>
      </c>
      <c r="G25" s="224">
        <v>1600000</v>
      </c>
      <c r="H25" s="201" t="s">
        <v>17</v>
      </c>
      <c r="I25" s="225">
        <v>50</v>
      </c>
      <c r="J25" s="225">
        <v>14</v>
      </c>
      <c r="K25" s="226">
        <v>0.09</v>
      </c>
      <c r="L25" s="227">
        <v>43192</v>
      </c>
      <c r="M25" s="536" t="s">
        <v>135</v>
      </c>
      <c r="N25" s="537"/>
      <c r="O25" s="537"/>
      <c r="P25" s="537"/>
      <c r="Q25" s="538"/>
    </row>
    <row r="26" spans="1:17" ht="15" customHeight="1" thickBot="1">
      <c r="A26" s="201">
        <v>18391</v>
      </c>
      <c r="B26" s="231" t="s">
        <v>86</v>
      </c>
      <c r="C26" s="231" t="s">
        <v>87</v>
      </c>
      <c r="D26" s="231" t="s">
        <v>80</v>
      </c>
      <c r="E26" s="231">
        <v>7</v>
      </c>
      <c r="F26" s="231" t="s">
        <v>16</v>
      </c>
      <c r="G26" s="232">
        <v>2000000</v>
      </c>
      <c r="H26" s="231" t="s">
        <v>22</v>
      </c>
      <c r="I26" s="233">
        <v>146</v>
      </c>
      <c r="J26" s="233">
        <v>30</v>
      </c>
      <c r="K26" s="234">
        <v>0.09</v>
      </c>
      <c r="L26" s="235">
        <v>43192</v>
      </c>
      <c r="M26" s="597"/>
      <c r="N26" s="598"/>
      <c r="O26" s="598"/>
      <c r="P26" s="598"/>
      <c r="Q26" s="599"/>
    </row>
    <row r="27" spans="1:17" ht="15.75" thickBot="1">
      <c r="A27" s="560" t="s">
        <v>23</v>
      </c>
      <c r="B27" s="561"/>
      <c r="C27" s="561"/>
      <c r="D27" s="561"/>
      <c r="E27" s="561"/>
      <c r="F27" s="561"/>
      <c r="G27" s="236">
        <f>SUM(G25:G26)</f>
        <v>3600000</v>
      </c>
      <c r="H27" s="237" t="s">
        <v>11</v>
      </c>
      <c r="I27" s="238">
        <f>SUM(I25:I26)</f>
        <v>196</v>
      </c>
      <c r="J27" s="238">
        <f>SUM(J25:J26)</f>
        <v>44</v>
      </c>
      <c r="K27" s="239"/>
      <c r="L27" s="240"/>
      <c r="M27" s="452"/>
      <c r="N27" s="452"/>
      <c r="O27" s="452"/>
      <c r="P27" s="452"/>
      <c r="Q27" s="453"/>
    </row>
    <row r="28" spans="1:17" ht="15.75" thickBot="1">
      <c r="A28" s="546" t="s">
        <v>24</v>
      </c>
      <c r="B28" s="547"/>
      <c r="C28" s="547"/>
      <c r="D28" s="547"/>
      <c r="E28" s="547"/>
      <c r="F28" s="547"/>
      <c r="G28" s="216">
        <f>G25</f>
        <v>1600000</v>
      </c>
      <c r="H28" s="217" t="s">
        <v>11</v>
      </c>
      <c r="I28" s="218">
        <f>I25</f>
        <v>50</v>
      </c>
      <c r="J28" s="218">
        <f>J25</f>
        <v>14</v>
      </c>
      <c r="K28" s="451"/>
      <c r="L28" s="452"/>
      <c r="M28" s="449"/>
      <c r="N28" s="449"/>
      <c r="O28" s="449"/>
      <c r="P28" s="449"/>
      <c r="Q28" s="450"/>
    </row>
    <row r="29" spans="1:17" ht="15" customHeight="1">
      <c r="A29" s="551" t="s">
        <v>25</v>
      </c>
      <c r="B29" s="552"/>
      <c r="C29" s="552"/>
      <c r="D29" s="552"/>
      <c r="E29" s="552"/>
      <c r="F29" s="552"/>
      <c r="G29" s="220">
        <f>SUM(P23-G28)</f>
        <v>6615058</v>
      </c>
      <c r="H29" s="553"/>
      <c r="I29" s="554"/>
      <c r="J29" s="554"/>
      <c r="K29" s="554"/>
      <c r="L29" s="554"/>
      <c r="M29" s="554"/>
      <c r="N29" s="554"/>
      <c r="O29" s="554"/>
      <c r="P29" s="554"/>
      <c r="Q29" s="555"/>
    </row>
    <row r="30" spans="1:17" ht="15" customHeight="1">
      <c r="A30" s="246"/>
      <c r="B30" s="222"/>
      <c r="C30" s="222"/>
      <c r="D30" s="222"/>
      <c r="E30" s="222"/>
      <c r="F30" s="222"/>
      <c r="G30" s="247"/>
      <c r="H30" s="248"/>
      <c r="I30" s="249"/>
      <c r="J30" s="249"/>
      <c r="K30" s="249"/>
      <c r="L30" s="249"/>
      <c r="M30" s="455"/>
      <c r="N30" s="455"/>
      <c r="O30" s="455"/>
      <c r="P30" s="455"/>
      <c r="Q30" s="251"/>
    </row>
    <row r="31" spans="1:17" ht="15">
      <c r="A31" s="252"/>
      <c r="B31" s="253"/>
      <c r="C31" s="253"/>
      <c r="D31" s="253"/>
      <c r="E31" s="253"/>
      <c r="F31" s="253"/>
      <c r="G31" s="254"/>
      <c r="H31" s="255"/>
      <c r="I31" s="255"/>
      <c r="J31" s="255"/>
      <c r="K31" s="256"/>
      <c r="L31" s="257"/>
      <c r="M31" s="521" t="s">
        <v>52</v>
      </c>
      <c r="N31" s="521"/>
      <c r="O31" s="521"/>
      <c r="P31" s="521"/>
      <c r="Q31" s="197">
        <v>17318946</v>
      </c>
    </row>
    <row r="32" spans="1:17" ht="15">
      <c r="A32" s="252"/>
      <c r="B32" s="253"/>
      <c r="C32" s="253"/>
      <c r="D32" s="253"/>
      <c r="E32" s="253"/>
      <c r="F32" s="253"/>
      <c r="G32" s="254"/>
      <c r="H32" s="255"/>
      <c r="I32" s="255"/>
      <c r="J32" s="255"/>
      <c r="K32" s="256"/>
      <c r="L32" s="257"/>
      <c r="M32" s="562" t="s">
        <v>26</v>
      </c>
      <c r="N32" s="562"/>
      <c r="O32" s="562"/>
      <c r="P32" s="562"/>
      <c r="Q32" s="258">
        <v>5000000</v>
      </c>
    </row>
    <row r="33" spans="1:17" ht="15">
      <c r="A33" s="252"/>
      <c r="B33" s="253"/>
      <c r="C33" s="253"/>
      <c r="D33" s="253"/>
      <c r="E33" s="253"/>
      <c r="F33" s="253"/>
      <c r="G33" s="254"/>
      <c r="H33" s="255"/>
      <c r="I33" s="255"/>
      <c r="J33" s="255"/>
      <c r="K33" s="256"/>
      <c r="L33" s="257"/>
      <c r="M33" s="563" t="s">
        <v>27</v>
      </c>
      <c r="N33" s="563"/>
      <c r="O33" s="563"/>
      <c r="P33" s="563"/>
      <c r="Q33" s="259">
        <v>9446231</v>
      </c>
    </row>
    <row r="34" spans="1:17" ht="15.75" customHeight="1" thickBot="1">
      <c r="A34" s="252"/>
      <c r="B34" s="253"/>
      <c r="C34" s="253"/>
      <c r="D34" s="253"/>
      <c r="E34" s="253"/>
      <c r="F34" s="253"/>
      <c r="G34" s="254"/>
      <c r="H34" s="255"/>
      <c r="I34" s="255"/>
      <c r="J34" s="255"/>
      <c r="K34" s="256"/>
      <c r="L34" s="257"/>
      <c r="M34" s="564" t="s">
        <v>93</v>
      </c>
      <c r="N34" s="564"/>
      <c r="O34" s="564"/>
      <c r="P34" s="564"/>
      <c r="Q34" s="260">
        <f>SUM(Q32:Q33)</f>
        <v>14446231</v>
      </c>
    </row>
    <row r="35" spans="1:17" ht="20.25" customHeight="1">
      <c r="A35" s="261" t="s">
        <v>17</v>
      </c>
      <c r="B35" s="253"/>
      <c r="C35" s="253"/>
      <c r="D35" s="253"/>
      <c r="E35" s="253"/>
      <c r="F35" s="253"/>
      <c r="G35" s="254"/>
      <c r="H35" s="255"/>
      <c r="I35" s="255"/>
      <c r="J35" s="255"/>
      <c r="K35" s="256"/>
      <c r="L35" s="257"/>
      <c r="M35" s="525" t="s">
        <v>48</v>
      </c>
      <c r="N35" s="525"/>
      <c r="O35" s="525"/>
      <c r="P35" s="525"/>
      <c r="Q35" s="262">
        <f>SUM(Q31+Q34)</f>
        <v>31765177</v>
      </c>
    </row>
    <row r="36" spans="1:17" ht="39">
      <c r="A36" s="200" t="s">
        <v>21</v>
      </c>
      <c r="B36" s="200" t="s">
        <v>4</v>
      </c>
      <c r="C36" s="200" t="s">
        <v>5</v>
      </c>
      <c r="D36" s="200" t="s">
        <v>6</v>
      </c>
      <c r="E36" s="200" t="s">
        <v>7</v>
      </c>
      <c r="F36" s="200" t="s">
        <v>8</v>
      </c>
      <c r="G36" s="200" t="s">
        <v>9</v>
      </c>
      <c r="H36" s="200" t="s">
        <v>10</v>
      </c>
      <c r="I36" s="200" t="s">
        <v>11</v>
      </c>
      <c r="J36" s="200" t="s">
        <v>12</v>
      </c>
      <c r="K36" s="200" t="s">
        <v>13</v>
      </c>
      <c r="L36" s="200" t="s">
        <v>14</v>
      </c>
      <c r="M36" s="531" t="s">
        <v>15</v>
      </c>
      <c r="N36" s="532"/>
      <c r="O36" s="532"/>
      <c r="P36" s="532"/>
      <c r="Q36" s="533"/>
    </row>
    <row r="37" spans="1:17" ht="15">
      <c r="A37" s="332">
        <v>18500</v>
      </c>
      <c r="B37" s="332" t="s">
        <v>49</v>
      </c>
      <c r="C37" s="332" t="s">
        <v>29</v>
      </c>
      <c r="D37" s="332" t="s">
        <v>30</v>
      </c>
      <c r="E37" s="332">
        <v>9</v>
      </c>
      <c r="F37" s="332" t="s">
        <v>16</v>
      </c>
      <c r="G37" s="333">
        <v>0</v>
      </c>
      <c r="H37" s="332" t="s">
        <v>17</v>
      </c>
      <c r="I37" s="334">
        <v>81</v>
      </c>
      <c r="J37" s="334">
        <v>36</v>
      </c>
      <c r="K37" s="335">
        <v>0.09</v>
      </c>
      <c r="L37" s="336">
        <v>43111</v>
      </c>
      <c r="M37" s="565" t="s">
        <v>96</v>
      </c>
      <c r="N37" s="566"/>
      <c r="O37" s="566"/>
      <c r="P37" s="566"/>
      <c r="Q37" s="567"/>
    </row>
    <row r="38" spans="1:17" ht="15">
      <c r="A38" s="332">
        <v>18501</v>
      </c>
      <c r="B38" s="332" t="s">
        <v>32</v>
      </c>
      <c r="C38" s="332" t="s">
        <v>31</v>
      </c>
      <c r="D38" s="332" t="s">
        <v>18</v>
      </c>
      <c r="E38" s="332">
        <v>3</v>
      </c>
      <c r="F38" s="332" t="s">
        <v>16</v>
      </c>
      <c r="G38" s="333">
        <v>0</v>
      </c>
      <c r="H38" s="332" t="s">
        <v>22</v>
      </c>
      <c r="I38" s="334">
        <v>74</v>
      </c>
      <c r="J38" s="334">
        <v>29</v>
      </c>
      <c r="K38" s="335">
        <v>0.09</v>
      </c>
      <c r="L38" s="336">
        <v>43111</v>
      </c>
      <c r="M38" s="565" t="s">
        <v>97</v>
      </c>
      <c r="N38" s="566"/>
      <c r="O38" s="566"/>
      <c r="P38" s="566"/>
      <c r="Q38" s="567"/>
    </row>
    <row r="39" spans="1:17" ht="15">
      <c r="A39" s="332">
        <v>18412</v>
      </c>
      <c r="B39" s="332" t="s">
        <v>28</v>
      </c>
      <c r="C39" s="332" t="s">
        <v>29</v>
      </c>
      <c r="D39" s="332" t="s">
        <v>30</v>
      </c>
      <c r="E39" s="332">
        <v>9</v>
      </c>
      <c r="F39" s="332" t="s">
        <v>16</v>
      </c>
      <c r="G39" s="333">
        <v>0</v>
      </c>
      <c r="H39" s="332" t="s">
        <v>17</v>
      </c>
      <c r="I39" s="334">
        <v>324</v>
      </c>
      <c r="J39" s="334">
        <v>50</v>
      </c>
      <c r="K39" s="335">
        <v>0.04</v>
      </c>
      <c r="L39" s="336">
        <v>43118</v>
      </c>
      <c r="M39" s="565" t="s">
        <v>100</v>
      </c>
      <c r="N39" s="566"/>
      <c r="O39" s="566"/>
      <c r="P39" s="566"/>
      <c r="Q39" s="567"/>
    </row>
    <row r="40" spans="1:17" ht="15">
      <c r="A40" s="332">
        <v>18417</v>
      </c>
      <c r="B40" s="332" t="s">
        <v>57</v>
      </c>
      <c r="C40" s="332" t="s">
        <v>55</v>
      </c>
      <c r="D40" s="332" t="s">
        <v>56</v>
      </c>
      <c r="E40" s="332">
        <v>3</v>
      </c>
      <c r="F40" s="332" t="s">
        <v>16</v>
      </c>
      <c r="G40" s="333">
        <v>0</v>
      </c>
      <c r="H40" s="332" t="s">
        <v>17</v>
      </c>
      <c r="I40" s="334">
        <v>220</v>
      </c>
      <c r="J40" s="334">
        <v>18</v>
      </c>
      <c r="K40" s="335">
        <v>0.04</v>
      </c>
      <c r="L40" s="336">
        <v>43146</v>
      </c>
      <c r="M40" s="565" t="s">
        <v>144</v>
      </c>
      <c r="N40" s="566"/>
      <c r="O40" s="566"/>
      <c r="P40" s="566"/>
      <c r="Q40" s="567"/>
    </row>
    <row r="41" spans="1:17" ht="15">
      <c r="A41" s="201">
        <v>18000</v>
      </c>
      <c r="B41" s="201" t="s">
        <v>63</v>
      </c>
      <c r="C41" s="263" t="s">
        <v>64</v>
      </c>
      <c r="D41" s="263" t="s">
        <v>65</v>
      </c>
      <c r="E41" s="201">
        <v>3</v>
      </c>
      <c r="F41" s="201" t="s">
        <v>16</v>
      </c>
      <c r="G41" s="264">
        <v>1500000</v>
      </c>
      <c r="H41" s="201" t="s">
        <v>22</v>
      </c>
      <c r="I41" s="225">
        <v>105</v>
      </c>
      <c r="J41" s="225">
        <v>25</v>
      </c>
      <c r="K41" s="226">
        <v>0.09</v>
      </c>
      <c r="L41" s="227">
        <v>43192</v>
      </c>
      <c r="M41" s="571"/>
      <c r="N41" s="572"/>
      <c r="O41" s="572"/>
      <c r="P41" s="572"/>
      <c r="Q41" s="573"/>
    </row>
    <row r="42" spans="1:17" ht="15">
      <c r="A42" s="201">
        <v>18002</v>
      </c>
      <c r="B42" s="201" t="s">
        <v>66</v>
      </c>
      <c r="C42" s="263" t="s">
        <v>64</v>
      </c>
      <c r="D42" s="263" t="s">
        <v>65</v>
      </c>
      <c r="E42" s="201">
        <v>3</v>
      </c>
      <c r="F42" s="201" t="s">
        <v>16</v>
      </c>
      <c r="G42" s="264">
        <v>2000000</v>
      </c>
      <c r="H42" s="201" t="s">
        <v>22</v>
      </c>
      <c r="I42" s="225">
        <v>116</v>
      </c>
      <c r="J42" s="225">
        <v>34</v>
      </c>
      <c r="K42" s="226">
        <v>0.09</v>
      </c>
      <c r="L42" s="227">
        <v>43192</v>
      </c>
      <c r="M42" s="571"/>
      <c r="N42" s="595"/>
      <c r="O42" s="595"/>
      <c r="P42" s="595"/>
      <c r="Q42" s="596"/>
    </row>
    <row r="43" spans="1:17" s="458" customFormat="1" ht="15">
      <c r="A43" s="201">
        <v>18036</v>
      </c>
      <c r="B43" s="201" t="s">
        <v>67</v>
      </c>
      <c r="C43" s="201" t="s">
        <v>68</v>
      </c>
      <c r="D43" s="201" t="s">
        <v>69</v>
      </c>
      <c r="E43" s="201">
        <v>2</v>
      </c>
      <c r="F43" s="201" t="s">
        <v>16</v>
      </c>
      <c r="G43" s="264">
        <v>660000</v>
      </c>
      <c r="H43" s="201" t="s">
        <v>17</v>
      </c>
      <c r="I43" s="225">
        <v>40</v>
      </c>
      <c r="J43" s="225">
        <v>11</v>
      </c>
      <c r="K43" s="226">
        <v>0.09</v>
      </c>
      <c r="L43" s="227">
        <v>43192</v>
      </c>
      <c r="M43" s="536" t="s">
        <v>135</v>
      </c>
      <c r="N43" s="537"/>
      <c r="O43" s="537"/>
      <c r="P43" s="537"/>
      <c r="Q43" s="538"/>
    </row>
    <row r="44" spans="1:17" s="458" customFormat="1" ht="15">
      <c r="A44" s="201">
        <v>18040</v>
      </c>
      <c r="B44" s="201" t="s">
        <v>70</v>
      </c>
      <c r="C44" s="201" t="s">
        <v>71</v>
      </c>
      <c r="D44" s="201" t="s">
        <v>72</v>
      </c>
      <c r="E44" s="201">
        <v>1</v>
      </c>
      <c r="F44" s="201" t="s">
        <v>16</v>
      </c>
      <c r="G44" s="264">
        <v>660000</v>
      </c>
      <c r="H44" s="201" t="s">
        <v>17</v>
      </c>
      <c r="I44" s="225">
        <v>48</v>
      </c>
      <c r="J44" s="225">
        <v>11</v>
      </c>
      <c r="K44" s="226">
        <v>0.09</v>
      </c>
      <c r="L44" s="227">
        <v>43192</v>
      </c>
      <c r="M44" s="536" t="s">
        <v>135</v>
      </c>
      <c r="N44" s="537"/>
      <c r="O44" s="537"/>
      <c r="P44" s="537"/>
      <c r="Q44" s="538"/>
    </row>
    <row r="45" spans="1:17" ht="15">
      <c r="A45" s="201">
        <v>18052</v>
      </c>
      <c r="B45" s="201" t="s">
        <v>73</v>
      </c>
      <c r="C45" s="263" t="s">
        <v>29</v>
      </c>
      <c r="D45" s="263" t="s">
        <v>30</v>
      </c>
      <c r="E45" s="201">
        <v>9</v>
      </c>
      <c r="F45" s="201" t="s">
        <v>16</v>
      </c>
      <c r="G45" s="264">
        <v>2025000</v>
      </c>
      <c r="H45" s="201" t="s">
        <v>22</v>
      </c>
      <c r="I45" s="225">
        <v>102</v>
      </c>
      <c r="J45" s="225">
        <v>35</v>
      </c>
      <c r="K45" s="226">
        <v>0.09</v>
      </c>
      <c r="L45" s="227">
        <v>43192</v>
      </c>
      <c r="M45" s="571"/>
      <c r="N45" s="572"/>
      <c r="O45" s="572"/>
      <c r="P45" s="572"/>
      <c r="Q45" s="573"/>
    </row>
    <row r="46" spans="1:17" ht="15">
      <c r="A46" s="332">
        <v>18053</v>
      </c>
      <c r="B46" s="332" t="s">
        <v>74</v>
      </c>
      <c r="C46" s="332" t="s">
        <v>29</v>
      </c>
      <c r="D46" s="332" t="s">
        <v>30</v>
      </c>
      <c r="E46" s="332">
        <v>9</v>
      </c>
      <c r="F46" s="332" t="s">
        <v>16</v>
      </c>
      <c r="G46" s="333">
        <v>0</v>
      </c>
      <c r="H46" s="332" t="s">
        <v>17</v>
      </c>
      <c r="I46" s="334">
        <v>88</v>
      </c>
      <c r="J46" s="334">
        <v>24</v>
      </c>
      <c r="K46" s="335">
        <v>0.09</v>
      </c>
      <c r="L46" s="336">
        <v>43192</v>
      </c>
      <c r="M46" s="565" t="s">
        <v>105</v>
      </c>
      <c r="N46" s="566"/>
      <c r="O46" s="566"/>
      <c r="P46" s="566"/>
      <c r="Q46" s="567"/>
    </row>
    <row r="47" spans="1:17" ht="15">
      <c r="A47" s="201">
        <v>18054</v>
      </c>
      <c r="B47" s="201" t="s">
        <v>77</v>
      </c>
      <c r="C47" s="263" t="s">
        <v>29</v>
      </c>
      <c r="D47" s="263" t="s">
        <v>30</v>
      </c>
      <c r="E47" s="201">
        <v>9</v>
      </c>
      <c r="F47" s="201" t="s">
        <v>16</v>
      </c>
      <c r="G47" s="264">
        <v>2350000</v>
      </c>
      <c r="H47" s="201" t="s">
        <v>17</v>
      </c>
      <c r="I47" s="225">
        <v>55</v>
      </c>
      <c r="J47" s="225">
        <v>41</v>
      </c>
      <c r="K47" s="226">
        <v>0.09</v>
      </c>
      <c r="L47" s="227">
        <v>43192</v>
      </c>
      <c r="M47" s="543" t="s">
        <v>94</v>
      </c>
      <c r="N47" s="544"/>
      <c r="O47" s="544"/>
      <c r="P47" s="544"/>
      <c r="Q47" s="545"/>
    </row>
    <row r="48" spans="1:17" s="458" customFormat="1" ht="15">
      <c r="A48" s="201">
        <v>18369</v>
      </c>
      <c r="B48" s="201" t="s">
        <v>88</v>
      </c>
      <c r="C48" s="201" t="s">
        <v>84</v>
      </c>
      <c r="D48" s="201" t="s">
        <v>85</v>
      </c>
      <c r="E48" s="201">
        <v>9</v>
      </c>
      <c r="F48" s="201" t="s">
        <v>16</v>
      </c>
      <c r="G48" s="264">
        <v>1060000</v>
      </c>
      <c r="H48" s="201" t="s">
        <v>22</v>
      </c>
      <c r="I48" s="225">
        <v>35</v>
      </c>
      <c r="J48" s="225">
        <v>11</v>
      </c>
      <c r="K48" s="226">
        <v>0.09</v>
      </c>
      <c r="L48" s="227">
        <v>43192</v>
      </c>
      <c r="M48" s="536" t="s">
        <v>135</v>
      </c>
      <c r="N48" s="537"/>
      <c r="O48" s="537"/>
      <c r="P48" s="537"/>
      <c r="Q48" s="538"/>
    </row>
    <row r="49" spans="1:17" ht="15">
      <c r="A49" s="332">
        <v>18421</v>
      </c>
      <c r="B49" s="332" t="s">
        <v>89</v>
      </c>
      <c r="C49" s="332" t="s">
        <v>79</v>
      </c>
      <c r="D49" s="332" t="s">
        <v>80</v>
      </c>
      <c r="E49" s="332">
        <v>7</v>
      </c>
      <c r="F49" s="332" t="s">
        <v>16</v>
      </c>
      <c r="G49" s="333">
        <v>0</v>
      </c>
      <c r="H49" s="332" t="s">
        <v>17</v>
      </c>
      <c r="I49" s="334">
        <v>146</v>
      </c>
      <c r="J49" s="334">
        <v>50</v>
      </c>
      <c r="K49" s="335">
        <v>0.04</v>
      </c>
      <c r="L49" s="336">
        <v>43194</v>
      </c>
      <c r="M49" s="568" t="s">
        <v>109</v>
      </c>
      <c r="N49" s="569"/>
      <c r="O49" s="569"/>
      <c r="P49" s="569"/>
      <c r="Q49" s="570"/>
    </row>
    <row r="50" spans="1:17" s="458" customFormat="1" ht="15">
      <c r="A50" s="201">
        <v>18259</v>
      </c>
      <c r="B50" s="201" t="s">
        <v>114</v>
      </c>
      <c r="C50" s="201" t="s">
        <v>115</v>
      </c>
      <c r="D50" s="201" t="s">
        <v>116</v>
      </c>
      <c r="E50" s="201">
        <v>2</v>
      </c>
      <c r="F50" s="201" t="s">
        <v>16</v>
      </c>
      <c r="G50" s="224">
        <v>1659248</v>
      </c>
      <c r="H50" s="201" t="s">
        <v>17</v>
      </c>
      <c r="I50" s="225">
        <v>36</v>
      </c>
      <c r="J50" s="225">
        <v>11</v>
      </c>
      <c r="K50" s="226">
        <v>0.09</v>
      </c>
      <c r="L50" s="227">
        <v>43342</v>
      </c>
      <c r="M50" s="571" t="s">
        <v>153</v>
      </c>
      <c r="N50" s="572"/>
      <c r="O50" s="572"/>
      <c r="P50" s="572"/>
      <c r="Q50" s="573"/>
    </row>
    <row r="51" spans="1:17" s="458" customFormat="1" ht="15">
      <c r="A51" s="201">
        <v>18407</v>
      </c>
      <c r="B51" s="201" t="s">
        <v>119</v>
      </c>
      <c r="C51" s="263" t="s">
        <v>120</v>
      </c>
      <c r="D51" s="263" t="s">
        <v>18</v>
      </c>
      <c r="E51" s="201">
        <v>3</v>
      </c>
      <c r="F51" s="201" t="s">
        <v>16</v>
      </c>
      <c r="G51" s="224">
        <v>3600000</v>
      </c>
      <c r="H51" s="201" t="s">
        <v>22</v>
      </c>
      <c r="I51" s="225">
        <v>272</v>
      </c>
      <c r="J51" s="225">
        <v>27</v>
      </c>
      <c r="K51" s="226">
        <v>0.04</v>
      </c>
      <c r="L51" s="227">
        <v>43343</v>
      </c>
      <c r="M51" s="571" t="s">
        <v>153</v>
      </c>
      <c r="N51" s="572"/>
      <c r="O51" s="572"/>
      <c r="P51" s="572"/>
      <c r="Q51" s="573"/>
    </row>
    <row r="52" spans="1:17" s="458" customFormat="1" ht="15">
      <c r="A52" s="201">
        <v>18223</v>
      </c>
      <c r="B52" s="201" t="s">
        <v>123</v>
      </c>
      <c r="C52" s="201" t="s">
        <v>121</v>
      </c>
      <c r="D52" s="201" t="s">
        <v>122</v>
      </c>
      <c r="E52" s="201">
        <v>1</v>
      </c>
      <c r="F52" s="201" t="s">
        <v>16</v>
      </c>
      <c r="G52" s="224">
        <v>1000000</v>
      </c>
      <c r="H52" s="201" t="s">
        <v>17</v>
      </c>
      <c r="I52" s="225">
        <v>60</v>
      </c>
      <c r="J52" s="225">
        <v>10</v>
      </c>
      <c r="K52" s="226">
        <v>0.09</v>
      </c>
      <c r="L52" s="227">
        <v>43356</v>
      </c>
      <c r="M52" s="571" t="s">
        <v>153</v>
      </c>
      <c r="N52" s="572"/>
      <c r="O52" s="572"/>
      <c r="P52" s="572"/>
      <c r="Q52" s="573"/>
    </row>
    <row r="53" spans="1:17" s="458" customFormat="1" ht="15">
      <c r="A53" s="201">
        <v>18274</v>
      </c>
      <c r="B53" s="201" t="s">
        <v>124</v>
      </c>
      <c r="C53" s="201" t="s">
        <v>125</v>
      </c>
      <c r="D53" s="201" t="s">
        <v>126</v>
      </c>
      <c r="E53" s="201">
        <v>3</v>
      </c>
      <c r="F53" s="201" t="s">
        <v>16</v>
      </c>
      <c r="G53" s="224">
        <v>1000000</v>
      </c>
      <c r="H53" s="201" t="s">
        <v>22</v>
      </c>
      <c r="I53" s="225">
        <v>48</v>
      </c>
      <c r="J53" s="225">
        <v>10</v>
      </c>
      <c r="K53" s="226">
        <v>0.09</v>
      </c>
      <c r="L53" s="227">
        <v>43356</v>
      </c>
      <c r="M53" s="571" t="s">
        <v>153</v>
      </c>
      <c r="N53" s="572"/>
      <c r="O53" s="572"/>
      <c r="P53" s="572"/>
      <c r="Q53" s="573"/>
    </row>
    <row r="54" spans="1:17" s="458" customFormat="1" ht="15">
      <c r="A54" s="201">
        <v>18454</v>
      </c>
      <c r="B54" s="201" t="s">
        <v>131</v>
      </c>
      <c r="C54" s="201" t="s">
        <v>132</v>
      </c>
      <c r="D54" s="201" t="s">
        <v>133</v>
      </c>
      <c r="E54" s="201">
        <v>4</v>
      </c>
      <c r="F54" s="201" t="s">
        <v>134</v>
      </c>
      <c r="G54" s="224">
        <v>4000000</v>
      </c>
      <c r="H54" s="201" t="s">
        <v>17</v>
      </c>
      <c r="I54" s="225">
        <v>93</v>
      </c>
      <c r="J54" s="225">
        <v>19</v>
      </c>
      <c r="K54" s="226">
        <v>0.04</v>
      </c>
      <c r="L54" s="227">
        <v>43364</v>
      </c>
      <c r="M54" s="571"/>
      <c r="N54" s="572"/>
      <c r="O54" s="572"/>
      <c r="P54" s="572"/>
      <c r="Q54" s="573"/>
    </row>
    <row r="55" spans="1:17" s="458" customFormat="1" ht="15">
      <c r="A55" s="201">
        <v>18019</v>
      </c>
      <c r="B55" s="201" t="s">
        <v>138</v>
      </c>
      <c r="C55" s="201" t="s">
        <v>85</v>
      </c>
      <c r="D55" s="201" t="s">
        <v>137</v>
      </c>
      <c r="E55" s="201">
        <v>9</v>
      </c>
      <c r="F55" s="201" t="s">
        <v>16</v>
      </c>
      <c r="G55" s="224">
        <v>3090000</v>
      </c>
      <c r="H55" s="201" t="s">
        <v>22</v>
      </c>
      <c r="I55" s="225">
        <v>66</v>
      </c>
      <c r="J55" s="225">
        <v>20</v>
      </c>
      <c r="K55" s="226">
        <v>0.09</v>
      </c>
      <c r="L55" s="227">
        <v>43368</v>
      </c>
      <c r="M55" s="536" t="s">
        <v>160</v>
      </c>
      <c r="N55" s="574"/>
      <c r="O55" s="574"/>
      <c r="P55" s="574"/>
      <c r="Q55" s="575"/>
    </row>
    <row r="56" spans="1:17" ht="15">
      <c r="A56" s="332">
        <v>18036</v>
      </c>
      <c r="B56" s="332" t="s">
        <v>67</v>
      </c>
      <c r="C56" s="332" t="s">
        <v>68</v>
      </c>
      <c r="D56" s="332" t="s">
        <v>69</v>
      </c>
      <c r="E56" s="332">
        <v>2</v>
      </c>
      <c r="F56" s="332" t="s">
        <v>16</v>
      </c>
      <c r="G56" s="333">
        <v>0</v>
      </c>
      <c r="H56" s="332" t="s">
        <v>17</v>
      </c>
      <c r="I56" s="334">
        <v>40</v>
      </c>
      <c r="J56" s="334">
        <v>25</v>
      </c>
      <c r="K56" s="335">
        <v>0.09</v>
      </c>
      <c r="L56" s="336">
        <v>43374</v>
      </c>
      <c r="M56" s="576" t="s">
        <v>143</v>
      </c>
      <c r="N56" s="577"/>
      <c r="O56" s="577"/>
      <c r="P56" s="577"/>
      <c r="Q56" s="578"/>
    </row>
    <row r="57" spans="1:17" ht="15">
      <c r="A57" s="332">
        <v>18040</v>
      </c>
      <c r="B57" s="332" t="s">
        <v>70</v>
      </c>
      <c r="C57" s="332" t="s">
        <v>71</v>
      </c>
      <c r="D57" s="332" t="s">
        <v>72</v>
      </c>
      <c r="E57" s="332">
        <v>1</v>
      </c>
      <c r="F57" s="332" t="s">
        <v>16</v>
      </c>
      <c r="G57" s="333">
        <v>0</v>
      </c>
      <c r="H57" s="332" t="s">
        <v>17</v>
      </c>
      <c r="I57" s="334">
        <v>48</v>
      </c>
      <c r="J57" s="334">
        <v>37</v>
      </c>
      <c r="K57" s="335">
        <v>0.09</v>
      </c>
      <c r="L57" s="336">
        <v>43374</v>
      </c>
      <c r="M57" s="576" t="s">
        <v>143</v>
      </c>
      <c r="N57" s="577"/>
      <c r="O57" s="577"/>
      <c r="P57" s="577"/>
      <c r="Q57" s="578"/>
    </row>
    <row r="58" spans="1:17" s="458" customFormat="1" ht="15">
      <c r="A58" s="457">
        <v>18505</v>
      </c>
      <c r="B58" s="209" t="s">
        <v>147</v>
      </c>
      <c r="C58" s="402" t="s">
        <v>120</v>
      </c>
      <c r="D58" s="402" t="s">
        <v>18</v>
      </c>
      <c r="E58" s="209">
        <v>3</v>
      </c>
      <c r="F58" s="209" t="s">
        <v>16</v>
      </c>
      <c r="G58" s="403">
        <v>1500000</v>
      </c>
      <c r="H58" s="209" t="s">
        <v>17</v>
      </c>
      <c r="I58" s="211">
        <v>110</v>
      </c>
      <c r="J58" s="211">
        <v>8</v>
      </c>
      <c r="K58" s="405">
        <v>0.09</v>
      </c>
      <c r="L58" s="215">
        <v>43398</v>
      </c>
      <c r="M58" s="579" t="s">
        <v>148</v>
      </c>
      <c r="N58" s="580"/>
      <c r="O58" s="580"/>
      <c r="P58" s="580"/>
      <c r="Q58" s="581"/>
    </row>
    <row r="59" spans="1:17" s="458" customFormat="1" ht="15">
      <c r="A59" s="445">
        <v>18506</v>
      </c>
      <c r="B59" s="201" t="s">
        <v>156</v>
      </c>
      <c r="C59" s="201" t="s">
        <v>157</v>
      </c>
      <c r="D59" s="201" t="s">
        <v>158</v>
      </c>
      <c r="E59" s="201">
        <v>8</v>
      </c>
      <c r="F59" s="201" t="s">
        <v>16</v>
      </c>
      <c r="G59" s="224">
        <v>445000</v>
      </c>
      <c r="H59" s="201" t="s">
        <v>22</v>
      </c>
      <c r="I59" s="203">
        <v>45</v>
      </c>
      <c r="J59" s="203">
        <v>6</v>
      </c>
      <c r="K59" s="226">
        <v>0.09</v>
      </c>
      <c r="L59" s="207">
        <v>43423</v>
      </c>
      <c r="M59" s="571" t="s">
        <v>159</v>
      </c>
      <c r="N59" s="572"/>
      <c r="O59" s="572"/>
      <c r="P59" s="572"/>
      <c r="Q59" s="573"/>
    </row>
    <row r="60" spans="1:17" s="458" customFormat="1" ht="15">
      <c r="A60" s="465">
        <v>18507</v>
      </c>
      <c r="B60" s="466" t="s">
        <v>152</v>
      </c>
      <c r="C60" s="466" t="s">
        <v>151</v>
      </c>
      <c r="D60" s="466" t="s">
        <v>151</v>
      </c>
      <c r="E60" s="466">
        <v>7</v>
      </c>
      <c r="F60" s="466"/>
      <c r="G60" s="467">
        <v>480000</v>
      </c>
      <c r="H60" s="466" t="s">
        <v>22</v>
      </c>
      <c r="I60" s="468">
        <v>48</v>
      </c>
      <c r="J60" s="468"/>
      <c r="K60" s="469"/>
      <c r="L60" s="470">
        <v>43434</v>
      </c>
      <c r="M60" s="582"/>
      <c r="N60" s="521"/>
      <c r="O60" s="521"/>
      <c r="P60" s="521"/>
      <c r="Q60" s="583"/>
    </row>
    <row r="61" spans="1:17" s="458" customFormat="1" ht="15.75" thickBot="1">
      <c r="A61" s="445">
        <v>18369</v>
      </c>
      <c r="B61" s="201" t="s">
        <v>88</v>
      </c>
      <c r="C61" s="201" t="s">
        <v>84</v>
      </c>
      <c r="D61" s="201" t="s">
        <v>85</v>
      </c>
      <c r="E61" s="201">
        <v>9</v>
      </c>
      <c r="F61" s="201" t="s">
        <v>16</v>
      </c>
      <c r="G61" s="264">
        <v>1440000</v>
      </c>
      <c r="H61" s="201" t="s">
        <v>22</v>
      </c>
      <c r="I61" s="225">
        <v>35</v>
      </c>
      <c r="J61" s="225">
        <v>11</v>
      </c>
      <c r="K61" s="226">
        <v>0.09</v>
      </c>
      <c r="L61" s="227">
        <v>43434</v>
      </c>
      <c r="M61" s="536" t="s">
        <v>165</v>
      </c>
      <c r="N61" s="537"/>
      <c r="O61" s="537"/>
      <c r="P61" s="537"/>
      <c r="Q61" s="538"/>
    </row>
    <row r="62" spans="1:17" ht="15">
      <c r="A62" s="584" t="s">
        <v>33</v>
      </c>
      <c r="B62" s="585"/>
      <c r="C62" s="585"/>
      <c r="D62" s="585"/>
      <c r="E62" s="585"/>
      <c r="F62" s="585"/>
      <c r="G62" s="270">
        <f>SUM(G40,G43,G44,G48,G50,G52,G53,G54,G55,G56,G57,G59,G60,G61)</f>
        <v>15494248</v>
      </c>
      <c r="H62" s="271" t="s">
        <v>11</v>
      </c>
      <c r="I62" s="272">
        <f>SUM(I43,I44,I48,I50,I52,I53,I54,I55)</f>
        <v>426</v>
      </c>
      <c r="J62" s="272">
        <f>SUM(J40,J43,J44,J48,J50,J52,J53,J54,J55)</f>
        <v>121</v>
      </c>
      <c r="K62" s="273"/>
      <c r="L62" s="274"/>
      <c r="M62" s="274"/>
      <c r="N62" s="274"/>
      <c r="O62" s="274"/>
      <c r="P62" s="274"/>
      <c r="Q62" s="275"/>
    </row>
    <row r="63" spans="1:17" ht="15">
      <c r="A63" s="586" t="s">
        <v>34</v>
      </c>
      <c r="B63" s="587"/>
      <c r="C63" s="587"/>
      <c r="D63" s="587"/>
      <c r="E63" s="587"/>
      <c r="F63" s="587"/>
      <c r="G63" s="224">
        <f>SUM(G37,G38,G39,G41,G42,G45,G46,G47,G51,G58)</f>
        <v>12975000</v>
      </c>
      <c r="H63" s="276" t="s">
        <v>11</v>
      </c>
      <c r="I63" s="277">
        <f>SUM(I41,I42,I45,I47,I51)</f>
        <v>650</v>
      </c>
      <c r="J63" s="277">
        <f>SUM(J41,J42,J45,J47,J51)</f>
        <v>162</v>
      </c>
      <c r="K63" s="278"/>
      <c r="L63" s="279"/>
      <c r="M63" s="280"/>
      <c r="N63" s="280"/>
      <c r="O63" s="280"/>
      <c r="P63" s="280"/>
      <c r="Q63" s="281"/>
    </row>
    <row r="64" spans="1:17" ht="16.5" thickBot="1">
      <c r="A64" s="588" t="s">
        <v>35</v>
      </c>
      <c r="B64" s="589"/>
      <c r="C64" s="589"/>
      <c r="D64" s="589"/>
      <c r="E64" s="589"/>
      <c r="F64" s="589"/>
      <c r="G64" s="282">
        <f>SUM(G62:G63)</f>
        <v>28469248</v>
      </c>
      <c r="H64" s="283" t="s">
        <v>11</v>
      </c>
      <c r="I64" s="284">
        <f>SUM(I62:I63)</f>
        <v>1076</v>
      </c>
      <c r="J64" s="284">
        <f>SUM(J62:J63)</f>
        <v>283</v>
      </c>
      <c r="K64" s="285"/>
      <c r="L64" s="286"/>
      <c r="M64" s="286"/>
      <c r="N64" s="286"/>
      <c r="O64" s="286"/>
      <c r="P64" s="286"/>
      <c r="Q64" s="287"/>
    </row>
    <row r="65" spans="1:17" ht="15" customHeight="1">
      <c r="A65" s="584" t="s">
        <v>36</v>
      </c>
      <c r="B65" s="585"/>
      <c r="C65" s="585"/>
      <c r="D65" s="585"/>
      <c r="E65" s="585"/>
      <c r="F65" s="585"/>
      <c r="G65" s="288">
        <f>SUM(G43,G44,G48,G50,G52,G53)</f>
        <v>6039248</v>
      </c>
      <c r="H65" s="271" t="s">
        <v>11</v>
      </c>
      <c r="I65" s="289">
        <f>SUM(I43,I44,I48)</f>
        <v>123</v>
      </c>
      <c r="J65" s="289">
        <f>SUM(J43,J44,J48)</f>
        <v>33</v>
      </c>
      <c r="K65" s="290"/>
      <c r="L65" s="449"/>
      <c r="M65" s="449"/>
      <c r="N65" s="449"/>
      <c r="O65" s="449"/>
      <c r="P65" s="449"/>
      <c r="Q65" s="450"/>
    </row>
    <row r="66" spans="1:17" ht="15" customHeight="1">
      <c r="A66" s="586" t="s">
        <v>37</v>
      </c>
      <c r="B66" s="587"/>
      <c r="C66" s="587"/>
      <c r="D66" s="587"/>
      <c r="E66" s="587"/>
      <c r="F66" s="587"/>
      <c r="G66" s="337">
        <v>0</v>
      </c>
      <c r="H66" s="276" t="s">
        <v>11</v>
      </c>
      <c r="I66" s="292"/>
      <c r="J66" s="292"/>
      <c r="K66" s="293"/>
      <c r="L66" s="280"/>
      <c r="M66" s="294"/>
      <c r="N66" s="294"/>
      <c r="O66" s="294"/>
      <c r="P66" s="294"/>
      <c r="Q66" s="295"/>
    </row>
    <row r="67" spans="1:17" ht="15" customHeight="1" thickBot="1">
      <c r="A67" s="591" t="s">
        <v>38</v>
      </c>
      <c r="B67" s="592"/>
      <c r="C67" s="592"/>
      <c r="D67" s="592"/>
      <c r="E67" s="592"/>
      <c r="F67" s="592"/>
      <c r="G67" s="338">
        <f>G51</f>
        <v>3600000</v>
      </c>
      <c r="H67" s="297" t="s">
        <v>11</v>
      </c>
      <c r="I67" s="298">
        <f>I51</f>
        <v>272</v>
      </c>
      <c r="J67" s="299">
        <f>J51</f>
        <v>27</v>
      </c>
      <c r="K67" s="300"/>
      <c r="L67" s="301"/>
      <c r="M67" s="301"/>
      <c r="N67" s="301"/>
      <c r="O67" s="301"/>
      <c r="P67" s="301"/>
      <c r="Q67" s="302"/>
    </row>
    <row r="68" spans="1:17" ht="15">
      <c r="A68" s="551" t="s">
        <v>39</v>
      </c>
      <c r="B68" s="552"/>
      <c r="C68" s="552"/>
      <c r="D68" s="552"/>
      <c r="E68" s="552"/>
      <c r="F68" s="552"/>
      <c r="G68" s="303">
        <f>Q31-G65</f>
        <v>11279698</v>
      </c>
      <c r="H68" s="448"/>
      <c r="I68" s="449"/>
      <c r="J68" s="449"/>
      <c r="K68" s="305"/>
      <c r="L68" s="305"/>
      <c r="M68" s="305"/>
      <c r="N68" s="305"/>
      <c r="O68" s="305"/>
      <c r="P68" s="305"/>
      <c r="Q68" s="306"/>
    </row>
    <row r="69" spans="1:17" ht="15">
      <c r="A69" s="593" t="s">
        <v>40</v>
      </c>
      <c r="B69" s="594"/>
      <c r="C69" s="594"/>
      <c r="D69" s="594"/>
      <c r="E69" s="594"/>
      <c r="F69" s="594"/>
      <c r="G69" s="307">
        <f>Q33-G66</f>
        <v>9446231</v>
      </c>
      <c r="H69" s="308"/>
      <c r="I69" s="280"/>
      <c r="J69" s="280"/>
      <c r="K69" s="280"/>
      <c r="L69" s="280"/>
      <c r="M69" s="280"/>
      <c r="N69" s="280"/>
      <c r="O69" s="280"/>
      <c r="P69" s="280"/>
      <c r="Q69" s="281"/>
    </row>
    <row r="70" spans="1:17" ht="15">
      <c r="A70" s="593" t="s">
        <v>41</v>
      </c>
      <c r="B70" s="594"/>
      <c r="C70" s="594"/>
      <c r="D70" s="594"/>
      <c r="E70" s="594"/>
      <c r="F70" s="594"/>
      <c r="G70" s="307">
        <f>Q32-G67</f>
        <v>1400000</v>
      </c>
      <c r="H70" s="308"/>
      <c r="I70" s="280"/>
      <c r="J70" s="280"/>
      <c r="K70" s="280"/>
      <c r="L70" s="280"/>
      <c r="M70" s="309"/>
      <c r="N70" s="309"/>
      <c r="O70" s="309"/>
      <c r="P70" s="309"/>
      <c r="Q70" s="309"/>
    </row>
    <row r="71" spans="6:13" ht="15" customHeight="1">
      <c r="F71" s="455"/>
      <c r="G71" s="310"/>
      <c r="M71" s="443"/>
    </row>
    <row r="72" spans="1:13" ht="15" customHeight="1">
      <c r="A72" s="590" t="s">
        <v>42</v>
      </c>
      <c r="B72" s="590"/>
      <c r="C72" s="590"/>
      <c r="D72" s="590"/>
      <c r="E72" s="590"/>
      <c r="F72" s="590"/>
      <c r="G72" s="590"/>
      <c r="H72" s="590"/>
      <c r="I72" s="590"/>
      <c r="J72" s="590"/>
      <c r="K72" s="590"/>
      <c r="L72" s="590"/>
      <c r="M72" s="590"/>
    </row>
    <row r="73" spans="1:13" ht="15" customHeight="1">
      <c r="A73" s="590" t="s">
        <v>43</v>
      </c>
      <c r="B73" s="590"/>
      <c r="C73" s="590"/>
      <c r="D73" s="590"/>
      <c r="E73" s="590"/>
      <c r="F73" s="590"/>
      <c r="G73" s="590"/>
      <c r="H73" s="590"/>
      <c r="I73" s="590"/>
      <c r="J73" s="590"/>
      <c r="K73" s="590"/>
      <c r="L73" s="590"/>
      <c r="M73" s="590"/>
    </row>
    <row r="74" spans="1:13" ht="15">
      <c r="A74" s="590" t="s">
        <v>44</v>
      </c>
      <c r="B74" s="590"/>
      <c r="C74" s="590"/>
      <c r="D74" s="590"/>
      <c r="E74" s="590"/>
      <c r="F74" s="590"/>
      <c r="G74" s="590"/>
      <c r="H74" s="590"/>
      <c r="I74" s="590"/>
      <c r="J74" s="590"/>
      <c r="K74" s="590"/>
      <c r="L74" s="590"/>
      <c r="M74" s="590"/>
    </row>
  </sheetData>
  <sheetProtection/>
  <mergeCells count="81">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9:Q19"/>
    <mergeCell ref="M18:Q18"/>
    <mergeCell ref="A20:F20"/>
    <mergeCell ref="K20:Q20"/>
    <mergeCell ref="A21:F21"/>
    <mergeCell ref="K21:Q21"/>
    <mergeCell ref="A22:F22"/>
    <mergeCell ref="H22:Q22"/>
    <mergeCell ref="A23:B23"/>
    <mergeCell ref="H23:J23"/>
    <mergeCell ref="K23:L23"/>
    <mergeCell ref="M23:O23"/>
    <mergeCell ref="P23:Q23"/>
    <mergeCell ref="M24:Q24"/>
    <mergeCell ref="M25:Q25"/>
    <mergeCell ref="M26:Q26"/>
    <mergeCell ref="A27:F27"/>
    <mergeCell ref="A28:F28"/>
    <mergeCell ref="A29:F29"/>
    <mergeCell ref="H29:Q29"/>
    <mergeCell ref="M43:Q43"/>
    <mergeCell ref="M44:Q44"/>
    <mergeCell ref="M45:Q45"/>
    <mergeCell ref="M31:P31"/>
    <mergeCell ref="M32:P32"/>
    <mergeCell ref="M33:P33"/>
    <mergeCell ref="M34:P34"/>
    <mergeCell ref="M35:P35"/>
    <mergeCell ref="M36:Q36"/>
    <mergeCell ref="M37:Q37"/>
    <mergeCell ref="M38:Q38"/>
    <mergeCell ref="M39:Q39"/>
    <mergeCell ref="M40:Q40"/>
    <mergeCell ref="M41:Q41"/>
    <mergeCell ref="M42:Q42"/>
    <mergeCell ref="M46:Q46"/>
    <mergeCell ref="M47:Q47"/>
    <mergeCell ref="M48:Q48"/>
    <mergeCell ref="M50:Q50"/>
    <mergeCell ref="M51:Q51"/>
    <mergeCell ref="M52:Q52"/>
    <mergeCell ref="M49:Q49"/>
    <mergeCell ref="M53:Q53"/>
    <mergeCell ref="M54:Q54"/>
    <mergeCell ref="M58:Q58"/>
    <mergeCell ref="M55:Q55"/>
    <mergeCell ref="M56:Q56"/>
    <mergeCell ref="M57:Q57"/>
    <mergeCell ref="M59:Q59"/>
    <mergeCell ref="M60:Q60"/>
    <mergeCell ref="A62:F62"/>
    <mergeCell ref="A63:F63"/>
    <mergeCell ref="A64:F64"/>
    <mergeCell ref="M61:Q61"/>
    <mergeCell ref="A72:M72"/>
    <mergeCell ref="A73:M73"/>
    <mergeCell ref="A74:M74"/>
    <mergeCell ref="A65:F65"/>
    <mergeCell ref="A66:F66"/>
    <mergeCell ref="A67:F67"/>
    <mergeCell ref="A68:F68"/>
    <mergeCell ref="A69:F69"/>
    <mergeCell ref="A70:F70"/>
  </mergeCells>
  <printOptions/>
  <pageMargins left="0.7" right="0.7" top="0.75" bottom="0.75" header="0.3" footer="0.3"/>
  <pageSetup fitToHeight="2" fitToWidth="1" horizontalDpi="600" verticalDpi="600" orientation="landscape"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2"/>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164</v>
      </c>
      <c r="B2" s="514"/>
      <c r="C2" s="514"/>
      <c r="D2" s="514"/>
      <c r="E2" s="514"/>
      <c r="F2" s="514"/>
      <c r="G2" s="514"/>
      <c r="H2" s="514"/>
      <c r="I2" s="514"/>
      <c r="J2" s="514"/>
      <c r="K2" s="514"/>
      <c r="L2" s="514"/>
      <c r="M2" s="513"/>
      <c r="N2" s="513"/>
      <c r="O2" s="513"/>
      <c r="P2" s="513"/>
      <c r="Q2" s="513"/>
    </row>
    <row r="3" spans="1:17" ht="12.75" customHeight="1">
      <c r="A3" s="515" t="s">
        <v>154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424"/>
      <c r="F6" s="424"/>
      <c r="G6" s="424"/>
      <c r="H6" s="424"/>
      <c r="I6" s="424"/>
      <c r="J6" s="424"/>
      <c r="K6" s="424"/>
      <c r="L6" s="424"/>
      <c r="M6" s="520"/>
      <c r="N6" s="520"/>
      <c r="O6" s="520"/>
      <c r="P6" s="520"/>
      <c r="Q6" s="196"/>
    </row>
    <row r="7" spans="1:17" ht="14.25" customHeight="1">
      <c r="A7" s="193"/>
      <c r="B7" s="194"/>
      <c r="C7" s="194"/>
      <c r="D7" s="194"/>
      <c r="E7" s="424"/>
      <c r="F7" s="424"/>
      <c r="G7" s="424"/>
      <c r="H7" s="424"/>
      <c r="I7" s="424"/>
      <c r="J7" s="424"/>
      <c r="K7" s="424"/>
      <c r="L7" s="424"/>
      <c r="M7" s="520" t="s">
        <v>75</v>
      </c>
      <c r="N7" s="520"/>
      <c r="O7" s="520"/>
      <c r="P7" s="520"/>
      <c r="Q7" s="196">
        <v>3300000</v>
      </c>
    </row>
    <row r="8" spans="1:17" ht="14.25" customHeight="1">
      <c r="A8" s="193"/>
      <c r="B8" s="194"/>
      <c r="C8" s="194"/>
      <c r="D8" s="194"/>
      <c r="E8" s="424"/>
      <c r="F8" s="424"/>
      <c r="G8" s="424"/>
      <c r="H8" s="424"/>
      <c r="I8" s="424"/>
      <c r="J8" s="424"/>
      <c r="K8" s="424"/>
      <c r="L8" s="424"/>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426">
        <v>13</v>
      </c>
      <c r="K11" s="342"/>
      <c r="L11" s="343">
        <v>43160</v>
      </c>
      <c r="M11" s="534" t="s">
        <v>111</v>
      </c>
      <c r="N11" s="535"/>
      <c r="O11" s="535"/>
      <c r="P11" s="535"/>
      <c r="Q11" s="535"/>
    </row>
    <row r="12" spans="1:17" s="458" customFormat="1"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7"/>
      <c r="O12" s="537"/>
      <c r="P12" s="537"/>
      <c r="Q12" s="538"/>
    </row>
    <row r="13" spans="1:17" s="458" customFormat="1"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7"/>
      <c r="O13" s="537"/>
      <c r="P13" s="537"/>
      <c r="Q13" s="538"/>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427"/>
      <c r="N15" s="428"/>
      <c r="O15" s="428"/>
      <c r="P15" s="428"/>
      <c r="Q15" s="429"/>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427"/>
      <c r="N16" s="428"/>
      <c r="O16" s="428"/>
      <c r="P16" s="428"/>
      <c r="Q16" s="429"/>
    </row>
    <row r="17" spans="1:17" ht="15">
      <c r="A17" s="201">
        <v>18448</v>
      </c>
      <c r="B17" s="201" t="s">
        <v>146</v>
      </c>
      <c r="C17" s="201" t="s">
        <v>79</v>
      </c>
      <c r="D17" s="201" t="s">
        <v>80</v>
      </c>
      <c r="E17" s="201">
        <v>7</v>
      </c>
      <c r="F17" s="209" t="s">
        <v>16</v>
      </c>
      <c r="G17" s="210">
        <v>2000000</v>
      </c>
      <c r="H17" s="209" t="s">
        <v>22</v>
      </c>
      <c r="I17" s="212">
        <v>279</v>
      </c>
      <c r="J17" s="213">
        <v>15</v>
      </c>
      <c r="K17" s="214">
        <v>0.04</v>
      </c>
      <c r="L17" s="215">
        <v>43402</v>
      </c>
      <c r="M17" s="438"/>
      <c r="N17" s="439"/>
      <c r="O17" s="439"/>
      <c r="P17" s="439"/>
      <c r="Q17" s="440"/>
    </row>
    <row r="18" spans="1:17" ht="15.75" thickBot="1">
      <c r="A18" s="201">
        <v>18137</v>
      </c>
      <c r="B18" s="201" t="s">
        <v>161</v>
      </c>
      <c r="C18" s="201" t="s">
        <v>162</v>
      </c>
      <c r="D18" s="201" t="s">
        <v>163</v>
      </c>
      <c r="E18" s="201">
        <v>6</v>
      </c>
      <c r="F18" s="209" t="s">
        <v>16</v>
      </c>
      <c r="G18" s="210">
        <v>1386000</v>
      </c>
      <c r="H18" s="209" t="s">
        <v>22</v>
      </c>
      <c r="I18" s="212">
        <v>170</v>
      </c>
      <c r="J18" s="213">
        <v>11</v>
      </c>
      <c r="K18" s="214">
        <v>0.09</v>
      </c>
      <c r="L18" s="215">
        <v>43430</v>
      </c>
      <c r="M18" s="543" t="s">
        <v>117</v>
      </c>
      <c r="N18" s="544"/>
      <c r="O18" s="544"/>
      <c r="P18" s="544"/>
      <c r="Q18" s="545"/>
    </row>
    <row r="19" spans="1:17" ht="15" customHeight="1" thickBot="1">
      <c r="A19" s="546" t="s">
        <v>19</v>
      </c>
      <c r="B19" s="547"/>
      <c r="C19" s="547"/>
      <c r="D19" s="547"/>
      <c r="E19" s="547"/>
      <c r="F19" s="547"/>
      <c r="G19" s="216">
        <f>SUM(G11:G18)</f>
        <v>11386000</v>
      </c>
      <c r="H19" s="217" t="s">
        <v>11</v>
      </c>
      <c r="I19" s="219">
        <f>SUM(I12:I18)</f>
        <v>802</v>
      </c>
      <c r="J19" s="219">
        <f>SUM(J12:J18)</f>
        <v>84</v>
      </c>
      <c r="K19" s="548"/>
      <c r="L19" s="549"/>
      <c r="M19" s="549"/>
      <c r="N19" s="549"/>
      <c r="O19" s="549"/>
      <c r="P19" s="549"/>
      <c r="Q19" s="550"/>
    </row>
    <row r="20" spans="1:17" ht="15" customHeight="1" thickBot="1">
      <c r="A20" s="546" t="s">
        <v>47</v>
      </c>
      <c r="B20" s="547"/>
      <c r="C20" s="547"/>
      <c r="D20" s="547"/>
      <c r="E20" s="547"/>
      <c r="F20" s="547"/>
      <c r="G20" s="216">
        <f>SUM(G12,G13)</f>
        <v>2000000</v>
      </c>
      <c r="H20" s="217" t="s">
        <v>11</v>
      </c>
      <c r="I20" s="218">
        <f>I14</f>
        <v>30</v>
      </c>
      <c r="J20" s="218">
        <f>J12</f>
        <v>10</v>
      </c>
      <c r="K20" s="548"/>
      <c r="L20" s="549"/>
      <c r="M20" s="549"/>
      <c r="N20" s="549"/>
      <c r="O20" s="549"/>
      <c r="P20" s="549"/>
      <c r="Q20" s="550"/>
    </row>
    <row r="21" spans="1:17" ht="15">
      <c r="A21" s="551" t="s">
        <v>46</v>
      </c>
      <c r="B21" s="552"/>
      <c r="C21" s="552"/>
      <c r="D21" s="552"/>
      <c r="E21" s="552"/>
      <c r="F21" s="552"/>
      <c r="G21" s="220">
        <f>P9-G20</f>
        <v>20324041</v>
      </c>
      <c r="H21" s="553"/>
      <c r="I21" s="554"/>
      <c r="J21" s="554"/>
      <c r="K21" s="554"/>
      <c r="L21" s="554"/>
      <c r="M21" s="554"/>
      <c r="N21" s="554"/>
      <c r="O21" s="554"/>
      <c r="P21" s="554"/>
      <c r="Q21" s="555"/>
    </row>
    <row r="22" spans="1:17" ht="64.5" customHeight="1">
      <c r="A22" s="556" t="s">
        <v>20</v>
      </c>
      <c r="B22" s="556"/>
      <c r="C22" s="221"/>
      <c r="D22" s="221"/>
      <c r="E22" s="222"/>
      <c r="F22" s="221"/>
      <c r="G22" s="223"/>
      <c r="H22" s="524"/>
      <c r="I22" s="525"/>
      <c r="J22" s="525"/>
      <c r="K22" s="526"/>
      <c r="L22" s="527"/>
      <c r="M22" s="528" t="s">
        <v>2</v>
      </c>
      <c r="N22" s="528"/>
      <c r="O22" s="528"/>
      <c r="P22" s="529">
        <v>8215058</v>
      </c>
      <c r="Q22" s="530"/>
    </row>
    <row r="23" spans="1:17" ht="39">
      <c r="A23" s="200" t="s">
        <v>21</v>
      </c>
      <c r="B23" s="200" t="s">
        <v>4</v>
      </c>
      <c r="C23" s="200" t="s">
        <v>5</v>
      </c>
      <c r="D23" s="200" t="s">
        <v>6</v>
      </c>
      <c r="E23" s="200" t="s">
        <v>7</v>
      </c>
      <c r="F23" s="200" t="s">
        <v>8</v>
      </c>
      <c r="G23" s="200" t="s">
        <v>9</v>
      </c>
      <c r="H23" s="200" t="s">
        <v>10</v>
      </c>
      <c r="I23" s="200" t="s">
        <v>11</v>
      </c>
      <c r="J23" s="200" t="s">
        <v>12</v>
      </c>
      <c r="K23" s="200" t="s">
        <v>13</v>
      </c>
      <c r="L23" s="200" t="s">
        <v>14</v>
      </c>
      <c r="M23" s="531" t="s">
        <v>15</v>
      </c>
      <c r="N23" s="532"/>
      <c r="O23" s="532"/>
      <c r="P23" s="532"/>
      <c r="Q23" s="533"/>
    </row>
    <row r="24" spans="1:17" s="458" customFormat="1" ht="15">
      <c r="A24" s="201">
        <v>18322</v>
      </c>
      <c r="B24" s="201" t="s">
        <v>81</v>
      </c>
      <c r="C24" s="201" t="s">
        <v>82</v>
      </c>
      <c r="D24" s="201" t="s">
        <v>83</v>
      </c>
      <c r="E24" s="201">
        <v>11</v>
      </c>
      <c r="F24" s="201" t="s">
        <v>16</v>
      </c>
      <c r="G24" s="224">
        <v>1600000</v>
      </c>
      <c r="H24" s="201" t="s">
        <v>17</v>
      </c>
      <c r="I24" s="225">
        <v>50</v>
      </c>
      <c r="J24" s="225">
        <v>14</v>
      </c>
      <c r="K24" s="226">
        <v>0.09</v>
      </c>
      <c r="L24" s="227">
        <v>43192</v>
      </c>
      <c r="M24" s="536" t="s">
        <v>135</v>
      </c>
      <c r="N24" s="537"/>
      <c r="O24" s="537"/>
      <c r="P24" s="537"/>
      <c r="Q24" s="538"/>
    </row>
    <row r="25" spans="1:17" ht="15" customHeight="1" thickBot="1">
      <c r="A25" s="201">
        <v>18391</v>
      </c>
      <c r="B25" s="231" t="s">
        <v>86</v>
      </c>
      <c r="C25" s="231" t="s">
        <v>87</v>
      </c>
      <c r="D25" s="231" t="s">
        <v>80</v>
      </c>
      <c r="E25" s="231">
        <v>7</v>
      </c>
      <c r="F25" s="231" t="s">
        <v>16</v>
      </c>
      <c r="G25" s="232">
        <v>2000000</v>
      </c>
      <c r="H25" s="231" t="s">
        <v>22</v>
      </c>
      <c r="I25" s="233">
        <v>146</v>
      </c>
      <c r="J25" s="233">
        <v>30</v>
      </c>
      <c r="K25" s="234">
        <v>0.09</v>
      </c>
      <c r="L25" s="235">
        <v>43192</v>
      </c>
      <c r="M25" s="597"/>
      <c r="N25" s="598"/>
      <c r="O25" s="598"/>
      <c r="P25" s="598"/>
      <c r="Q25" s="599"/>
    </row>
    <row r="26" spans="1:17" ht="15.75" thickBot="1">
      <c r="A26" s="560" t="s">
        <v>23</v>
      </c>
      <c r="B26" s="561"/>
      <c r="C26" s="561"/>
      <c r="D26" s="561"/>
      <c r="E26" s="561"/>
      <c r="F26" s="561"/>
      <c r="G26" s="236">
        <f>SUM(G24:G25)</f>
        <v>3600000</v>
      </c>
      <c r="H26" s="237" t="s">
        <v>11</v>
      </c>
      <c r="I26" s="238">
        <f>SUM(I24:I25)</f>
        <v>196</v>
      </c>
      <c r="J26" s="238">
        <f>SUM(J24:J25)</f>
        <v>44</v>
      </c>
      <c r="K26" s="239"/>
      <c r="L26" s="240"/>
      <c r="M26" s="431"/>
      <c r="N26" s="431"/>
      <c r="O26" s="431"/>
      <c r="P26" s="431"/>
      <c r="Q26" s="432"/>
    </row>
    <row r="27" spans="1:17" ht="15.75" thickBot="1">
      <c r="A27" s="546" t="s">
        <v>24</v>
      </c>
      <c r="B27" s="547"/>
      <c r="C27" s="547"/>
      <c r="D27" s="547"/>
      <c r="E27" s="547"/>
      <c r="F27" s="547"/>
      <c r="G27" s="216">
        <f>G24</f>
        <v>1600000</v>
      </c>
      <c r="H27" s="217" t="s">
        <v>11</v>
      </c>
      <c r="I27" s="218">
        <f>I24</f>
        <v>50</v>
      </c>
      <c r="J27" s="218">
        <f>J24</f>
        <v>14</v>
      </c>
      <c r="K27" s="430"/>
      <c r="L27" s="431"/>
      <c r="M27" s="434"/>
      <c r="N27" s="434"/>
      <c r="O27" s="434"/>
      <c r="P27" s="434"/>
      <c r="Q27" s="435"/>
    </row>
    <row r="28" spans="1:17" ht="15" customHeight="1">
      <c r="A28" s="551" t="s">
        <v>25</v>
      </c>
      <c r="B28" s="552"/>
      <c r="C28" s="552"/>
      <c r="D28" s="552"/>
      <c r="E28" s="552"/>
      <c r="F28" s="552"/>
      <c r="G28" s="220">
        <f>SUM(P22-G27)</f>
        <v>6615058</v>
      </c>
      <c r="H28" s="553"/>
      <c r="I28" s="554"/>
      <c r="J28" s="554"/>
      <c r="K28" s="554"/>
      <c r="L28" s="554"/>
      <c r="M28" s="554"/>
      <c r="N28" s="554"/>
      <c r="O28" s="554"/>
      <c r="P28" s="554"/>
      <c r="Q28" s="555"/>
    </row>
    <row r="29" spans="1:17" ht="15" customHeight="1">
      <c r="A29" s="246"/>
      <c r="B29" s="222"/>
      <c r="C29" s="222"/>
      <c r="D29" s="222"/>
      <c r="E29" s="222"/>
      <c r="F29" s="222"/>
      <c r="G29" s="247"/>
      <c r="H29" s="248"/>
      <c r="I29" s="249"/>
      <c r="J29" s="249"/>
      <c r="K29" s="249"/>
      <c r="L29" s="249"/>
      <c r="M29" s="425"/>
      <c r="N29" s="425"/>
      <c r="O29" s="425"/>
      <c r="P29" s="425"/>
      <c r="Q29" s="251"/>
    </row>
    <row r="30" spans="1:17" ht="15">
      <c r="A30" s="252"/>
      <c r="B30" s="253"/>
      <c r="C30" s="253"/>
      <c r="D30" s="253"/>
      <c r="E30" s="253"/>
      <c r="F30" s="253"/>
      <c r="G30" s="254"/>
      <c r="H30" s="255"/>
      <c r="I30" s="255"/>
      <c r="J30" s="255"/>
      <c r="K30" s="256"/>
      <c r="L30" s="257"/>
      <c r="M30" s="521" t="s">
        <v>52</v>
      </c>
      <c r="N30" s="521"/>
      <c r="O30" s="521"/>
      <c r="P30" s="521"/>
      <c r="Q30" s="197">
        <v>17318946</v>
      </c>
    </row>
    <row r="31" spans="1:17" ht="15">
      <c r="A31" s="252"/>
      <c r="B31" s="253"/>
      <c r="C31" s="253"/>
      <c r="D31" s="253"/>
      <c r="E31" s="253"/>
      <c r="F31" s="253"/>
      <c r="G31" s="254"/>
      <c r="H31" s="255"/>
      <c r="I31" s="255"/>
      <c r="J31" s="255"/>
      <c r="K31" s="256"/>
      <c r="L31" s="257"/>
      <c r="M31" s="562" t="s">
        <v>26</v>
      </c>
      <c r="N31" s="562"/>
      <c r="O31" s="562"/>
      <c r="P31" s="562"/>
      <c r="Q31" s="258">
        <v>5000000</v>
      </c>
    </row>
    <row r="32" spans="1:17" ht="15">
      <c r="A32" s="252"/>
      <c r="B32" s="253"/>
      <c r="C32" s="253"/>
      <c r="D32" s="253"/>
      <c r="E32" s="253"/>
      <c r="F32" s="253"/>
      <c r="G32" s="254"/>
      <c r="H32" s="255"/>
      <c r="I32" s="255"/>
      <c r="J32" s="255"/>
      <c r="K32" s="256"/>
      <c r="L32" s="257"/>
      <c r="M32" s="563" t="s">
        <v>27</v>
      </c>
      <c r="N32" s="563"/>
      <c r="O32" s="563"/>
      <c r="P32" s="563"/>
      <c r="Q32" s="259">
        <v>9446231</v>
      </c>
    </row>
    <row r="33" spans="1:17" ht="15.75" customHeight="1" thickBot="1">
      <c r="A33" s="252"/>
      <c r="B33" s="253"/>
      <c r="C33" s="253"/>
      <c r="D33" s="253"/>
      <c r="E33" s="253"/>
      <c r="F33" s="253"/>
      <c r="G33" s="254"/>
      <c r="H33" s="255"/>
      <c r="I33" s="255"/>
      <c r="J33" s="255"/>
      <c r="K33" s="256"/>
      <c r="L33" s="257"/>
      <c r="M33" s="564" t="s">
        <v>93</v>
      </c>
      <c r="N33" s="564"/>
      <c r="O33" s="564"/>
      <c r="P33" s="564"/>
      <c r="Q33" s="260">
        <f>SUM(Q31:Q32)</f>
        <v>14446231</v>
      </c>
    </row>
    <row r="34" spans="1:17" ht="20.25" customHeight="1">
      <c r="A34" s="261" t="s">
        <v>17</v>
      </c>
      <c r="B34" s="253"/>
      <c r="C34" s="253"/>
      <c r="D34" s="253"/>
      <c r="E34" s="253"/>
      <c r="F34" s="253"/>
      <c r="G34" s="254"/>
      <c r="H34" s="255"/>
      <c r="I34" s="255"/>
      <c r="J34" s="255"/>
      <c r="K34" s="256"/>
      <c r="L34" s="257"/>
      <c r="M34" s="525" t="s">
        <v>48</v>
      </c>
      <c r="N34" s="525"/>
      <c r="O34" s="525"/>
      <c r="P34" s="525"/>
      <c r="Q34" s="262">
        <f>SUM(Q30+Q33)</f>
        <v>31765177</v>
      </c>
    </row>
    <row r="35" spans="1:17" ht="39">
      <c r="A35" s="200" t="s">
        <v>21</v>
      </c>
      <c r="B35" s="200" t="s">
        <v>4</v>
      </c>
      <c r="C35" s="200" t="s">
        <v>5</v>
      </c>
      <c r="D35" s="200" t="s">
        <v>6</v>
      </c>
      <c r="E35" s="200" t="s">
        <v>7</v>
      </c>
      <c r="F35" s="200" t="s">
        <v>8</v>
      </c>
      <c r="G35" s="200" t="s">
        <v>9</v>
      </c>
      <c r="H35" s="200" t="s">
        <v>10</v>
      </c>
      <c r="I35" s="200" t="s">
        <v>11</v>
      </c>
      <c r="J35" s="200" t="s">
        <v>12</v>
      </c>
      <c r="K35" s="200" t="s">
        <v>13</v>
      </c>
      <c r="L35" s="200" t="s">
        <v>14</v>
      </c>
      <c r="M35" s="531" t="s">
        <v>15</v>
      </c>
      <c r="N35" s="532"/>
      <c r="O35" s="532"/>
      <c r="P35" s="532"/>
      <c r="Q35" s="533"/>
    </row>
    <row r="36" spans="1:17" ht="15">
      <c r="A36" s="332">
        <v>18500</v>
      </c>
      <c r="B36" s="332" t="s">
        <v>49</v>
      </c>
      <c r="C36" s="332" t="s">
        <v>29</v>
      </c>
      <c r="D36" s="332" t="s">
        <v>30</v>
      </c>
      <c r="E36" s="332">
        <v>9</v>
      </c>
      <c r="F36" s="332" t="s">
        <v>16</v>
      </c>
      <c r="G36" s="333">
        <v>0</v>
      </c>
      <c r="H36" s="332" t="s">
        <v>17</v>
      </c>
      <c r="I36" s="334">
        <v>81</v>
      </c>
      <c r="J36" s="334">
        <v>36</v>
      </c>
      <c r="K36" s="335">
        <v>0.09</v>
      </c>
      <c r="L36" s="336">
        <v>43111</v>
      </c>
      <c r="M36" s="565" t="s">
        <v>96</v>
      </c>
      <c r="N36" s="566"/>
      <c r="O36" s="566"/>
      <c r="P36" s="566"/>
      <c r="Q36" s="567"/>
    </row>
    <row r="37" spans="1:17" ht="15">
      <c r="A37" s="332">
        <v>18501</v>
      </c>
      <c r="B37" s="332" t="s">
        <v>32</v>
      </c>
      <c r="C37" s="332" t="s">
        <v>31</v>
      </c>
      <c r="D37" s="332" t="s">
        <v>18</v>
      </c>
      <c r="E37" s="332">
        <v>3</v>
      </c>
      <c r="F37" s="332" t="s">
        <v>16</v>
      </c>
      <c r="G37" s="333">
        <v>0</v>
      </c>
      <c r="H37" s="332" t="s">
        <v>22</v>
      </c>
      <c r="I37" s="334">
        <v>74</v>
      </c>
      <c r="J37" s="334">
        <v>29</v>
      </c>
      <c r="K37" s="335">
        <v>0.09</v>
      </c>
      <c r="L37" s="336">
        <v>43111</v>
      </c>
      <c r="M37" s="565" t="s">
        <v>97</v>
      </c>
      <c r="N37" s="566"/>
      <c r="O37" s="566"/>
      <c r="P37" s="566"/>
      <c r="Q37" s="567"/>
    </row>
    <row r="38" spans="1:17" ht="15">
      <c r="A38" s="332">
        <v>18412</v>
      </c>
      <c r="B38" s="332" t="s">
        <v>28</v>
      </c>
      <c r="C38" s="332" t="s">
        <v>29</v>
      </c>
      <c r="D38" s="332" t="s">
        <v>30</v>
      </c>
      <c r="E38" s="332">
        <v>9</v>
      </c>
      <c r="F38" s="332" t="s">
        <v>16</v>
      </c>
      <c r="G38" s="333">
        <v>0</v>
      </c>
      <c r="H38" s="332" t="s">
        <v>17</v>
      </c>
      <c r="I38" s="334">
        <v>324</v>
      </c>
      <c r="J38" s="334">
        <v>50</v>
      </c>
      <c r="K38" s="335">
        <v>0.04</v>
      </c>
      <c r="L38" s="336">
        <v>43118</v>
      </c>
      <c r="M38" s="565" t="s">
        <v>100</v>
      </c>
      <c r="N38" s="566"/>
      <c r="O38" s="566"/>
      <c r="P38" s="566"/>
      <c r="Q38" s="567"/>
    </row>
    <row r="39" spans="1:17" ht="15">
      <c r="A39" s="332">
        <v>18417</v>
      </c>
      <c r="B39" s="332" t="s">
        <v>57</v>
      </c>
      <c r="C39" s="332" t="s">
        <v>55</v>
      </c>
      <c r="D39" s="332" t="s">
        <v>56</v>
      </c>
      <c r="E39" s="332">
        <v>3</v>
      </c>
      <c r="F39" s="332" t="s">
        <v>16</v>
      </c>
      <c r="G39" s="333">
        <v>0</v>
      </c>
      <c r="H39" s="332" t="s">
        <v>17</v>
      </c>
      <c r="I39" s="334">
        <v>220</v>
      </c>
      <c r="J39" s="334">
        <v>18</v>
      </c>
      <c r="K39" s="335">
        <v>0.04</v>
      </c>
      <c r="L39" s="336">
        <v>43146</v>
      </c>
      <c r="M39" s="565" t="s">
        <v>144</v>
      </c>
      <c r="N39" s="566"/>
      <c r="O39" s="566"/>
      <c r="P39" s="566"/>
      <c r="Q39" s="567"/>
    </row>
    <row r="40" spans="1:17" ht="15">
      <c r="A40" s="201">
        <v>18000</v>
      </c>
      <c r="B40" s="201" t="s">
        <v>63</v>
      </c>
      <c r="C40" s="263" t="s">
        <v>64</v>
      </c>
      <c r="D40" s="263" t="s">
        <v>65</v>
      </c>
      <c r="E40" s="201">
        <v>3</v>
      </c>
      <c r="F40" s="201" t="s">
        <v>16</v>
      </c>
      <c r="G40" s="264">
        <v>1500000</v>
      </c>
      <c r="H40" s="201" t="s">
        <v>22</v>
      </c>
      <c r="I40" s="225">
        <v>105</v>
      </c>
      <c r="J40" s="225">
        <v>25</v>
      </c>
      <c r="K40" s="226">
        <v>0.09</v>
      </c>
      <c r="L40" s="227">
        <v>43192</v>
      </c>
      <c r="M40" s="571"/>
      <c r="N40" s="572"/>
      <c r="O40" s="572"/>
      <c r="P40" s="572"/>
      <c r="Q40" s="573"/>
    </row>
    <row r="41" spans="1:17" ht="15">
      <c r="A41" s="201">
        <v>18002</v>
      </c>
      <c r="B41" s="201" t="s">
        <v>66</v>
      </c>
      <c r="C41" s="263" t="s">
        <v>64</v>
      </c>
      <c r="D41" s="263" t="s">
        <v>65</v>
      </c>
      <c r="E41" s="201">
        <v>3</v>
      </c>
      <c r="F41" s="201" t="s">
        <v>16</v>
      </c>
      <c r="G41" s="264">
        <v>2000000</v>
      </c>
      <c r="H41" s="201" t="s">
        <v>22</v>
      </c>
      <c r="I41" s="225">
        <v>116</v>
      </c>
      <c r="J41" s="225">
        <v>34</v>
      </c>
      <c r="K41" s="226">
        <v>0.09</v>
      </c>
      <c r="L41" s="227">
        <v>43192</v>
      </c>
      <c r="M41" s="571"/>
      <c r="N41" s="595"/>
      <c r="O41" s="595"/>
      <c r="P41" s="595"/>
      <c r="Q41" s="596"/>
    </row>
    <row r="42" spans="1:17" s="458" customFormat="1" ht="15">
      <c r="A42" s="201">
        <v>18036</v>
      </c>
      <c r="B42" s="201" t="s">
        <v>67</v>
      </c>
      <c r="C42" s="201" t="s">
        <v>68</v>
      </c>
      <c r="D42" s="201" t="s">
        <v>69</v>
      </c>
      <c r="E42" s="201">
        <v>2</v>
      </c>
      <c r="F42" s="201" t="s">
        <v>16</v>
      </c>
      <c r="G42" s="264">
        <v>660000</v>
      </c>
      <c r="H42" s="201" t="s">
        <v>17</v>
      </c>
      <c r="I42" s="225">
        <v>40</v>
      </c>
      <c r="J42" s="225">
        <v>11</v>
      </c>
      <c r="K42" s="226">
        <v>0.09</v>
      </c>
      <c r="L42" s="227">
        <v>43192</v>
      </c>
      <c r="M42" s="536" t="s">
        <v>135</v>
      </c>
      <c r="N42" s="537"/>
      <c r="O42" s="537"/>
      <c r="P42" s="537"/>
      <c r="Q42" s="538"/>
    </row>
    <row r="43" spans="1:17" s="458" customFormat="1" ht="15">
      <c r="A43" s="201">
        <v>18040</v>
      </c>
      <c r="B43" s="201" t="s">
        <v>70</v>
      </c>
      <c r="C43" s="201" t="s">
        <v>71</v>
      </c>
      <c r="D43" s="201" t="s">
        <v>72</v>
      </c>
      <c r="E43" s="201">
        <v>1</v>
      </c>
      <c r="F43" s="201" t="s">
        <v>16</v>
      </c>
      <c r="G43" s="264">
        <v>660000</v>
      </c>
      <c r="H43" s="201" t="s">
        <v>17</v>
      </c>
      <c r="I43" s="225">
        <v>48</v>
      </c>
      <c r="J43" s="225">
        <v>11</v>
      </c>
      <c r="K43" s="226">
        <v>0.09</v>
      </c>
      <c r="L43" s="227">
        <v>43192</v>
      </c>
      <c r="M43" s="536" t="s">
        <v>135</v>
      </c>
      <c r="N43" s="537"/>
      <c r="O43" s="537"/>
      <c r="P43" s="537"/>
      <c r="Q43" s="538"/>
    </row>
    <row r="44" spans="1:17" ht="15">
      <c r="A44" s="201">
        <v>18052</v>
      </c>
      <c r="B44" s="201" t="s">
        <v>73</v>
      </c>
      <c r="C44" s="263" t="s">
        <v>29</v>
      </c>
      <c r="D44" s="263" t="s">
        <v>30</v>
      </c>
      <c r="E44" s="201">
        <v>9</v>
      </c>
      <c r="F44" s="201" t="s">
        <v>16</v>
      </c>
      <c r="G44" s="264">
        <v>2025000</v>
      </c>
      <c r="H44" s="201" t="s">
        <v>22</v>
      </c>
      <c r="I44" s="225">
        <v>102</v>
      </c>
      <c r="J44" s="225">
        <v>35</v>
      </c>
      <c r="K44" s="226">
        <v>0.09</v>
      </c>
      <c r="L44" s="227">
        <v>43192</v>
      </c>
      <c r="M44" s="571"/>
      <c r="N44" s="572"/>
      <c r="O44" s="572"/>
      <c r="P44" s="572"/>
      <c r="Q44" s="573"/>
    </row>
    <row r="45" spans="1:17" ht="15">
      <c r="A45" s="332">
        <v>18053</v>
      </c>
      <c r="B45" s="332" t="s">
        <v>74</v>
      </c>
      <c r="C45" s="332" t="s">
        <v>29</v>
      </c>
      <c r="D45" s="332" t="s">
        <v>30</v>
      </c>
      <c r="E45" s="332">
        <v>9</v>
      </c>
      <c r="F45" s="332" t="s">
        <v>16</v>
      </c>
      <c r="G45" s="333">
        <v>0</v>
      </c>
      <c r="H45" s="332" t="s">
        <v>17</v>
      </c>
      <c r="I45" s="334">
        <v>88</v>
      </c>
      <c r="J45" s="334">
        <v>24</v>
      </c>
      <c r="K45" s="335">
        <v>0.09</v>
      </c>
      <c r="L45" s="336">
        <v>43192</v>
      </c>
      <c r="M45" s="565" t="s">
        <v>105</v>
      </c>
      <c r="N45" s="566"/>
      <c r="O45" s="566"/>
      <c r="P45" s="566"/>
      <c r="Q45" s="567"/>
    </row>
    <row r="46" spans="1:17" ht="15">
      <c r="A46" s="201">
        <v>18054</v>
      </c>
      <c r="B46" s="201" t="s">
        <v>77</v>
      </c>
      <c r="C46" s="263" t="s">
        <v>29</v>
      </c>
      <c r="D46" s="263" t="s">
        <v>30</v>
      </c>
      <c r="E46" s="201">
        <v>9</v>
      </c>
      <c r="F46" s="201" t="s">
        <v>16</v>
      </c>
      <c r="G46" s="264">
        <v>2350000</v>
      </c>
      <c r="H46" s="201" t="s">
        <v>17</v>
      </c>
      <c r="I46" s="225">
        <v>55</v>
      </c>
      <c r="J46" s="225">
        <v>41</v>
      </c>
      <c r="K46" s="226">
        <v>0.09</v>
      </c>
      <c r="L46" s="227">
        <v>43192</v>
      </c>
      <c r="M46" s="543" t="s">
        <v>94</v>
      </c>
      <c r="N46" s="544"/>
      <c r="O46" s="544"/>
      <c r="P46" s="544"/>
      <c r="Q46" s="545"/>
    </row>
    <row r="47" spans="1:17" s="458" customFormat="1" ht="15">
      <c r="A47" s="201">
        <v>18369</v>
      </c>
      <c r="B47" s="201" t="s">
        <v>88</v>
      </c>
      <c r="C47" s="201" t="s">
        <v>84</v>
      </c>
      <c r="D47" s="201" t="s">
        <v>85</v>
      </c>
      <c r="E47" s="201">
        <v>9</v>
      </c>
      <c r="F47" s="201" t="s">
        <v>16</v>
      </c>
      <c r="G47" s="264">
        <v>1060000</v>
      </c>
      <c r="H47" s="201" t="s">
        <v>22</v>
      </c>
      <c r="I47" s="225">
        <v>35</v>
      </c>
      <c r="J47" s="225">
        <v>11</v>
      </c>
      <c r="K47" s="226">
        <v>0.09</v>
      </c>
      <c r="L47" s="227">
        <v>43192</v>
      </c>
      <c r="M47" s="536" t="s">
        <v>135</v>
      </c>
      <c r="N47" s="537"/>
      <c r="O47" s="537"/>
      <c r="P47" s="537"/>
      <c r="Q47" s="538"/>
    </row>
    <row r="48" spans="1:17" ht="15">
      <c r="A48" s="332">
        <v>18421</v>
      </c>
      <c r="B48" s="332" t="s">
        <v>89</v>
      </c>
      <c r="C48" s="332" t="s">
        <v>79</v>
      </c>
      <c r="D48" s="332" t="s">
        <v>80</v>
      </c>
      <c r="E48" s="332">
        <v>7</v>
      </c>
      <c r="F48" s="332" t="s">
        <v>16</v>
      </c>
      <c r="G48" s="333">
        <v>0</v>
      </c>
      <c r="H48" s="332" t="s">
        <v>17</v>
      </c>
      <c r="I48" s="334">
        <v>146</v>
      </c>
      <c r="J48" s="334">
        <v>50</v>
      </c>
      <c r="K48" s="335">
        <v>0.04</v>
      </c>
      <c r="L48" s="336">
        <v>43194</v>
      </c>
      <c r="M48" s="568" t="s">
        <v>109</v>
      </c>
      <c r="N48" s="569"/>
      <c r="O48" s="569"/>
      <c r="P48" s="569"/>
      <c r="Q48" s="570"/>
    </row>
    <row r="49" spans="1:17" s="458" customFormat="1" ht="15">
      <c r="A49" s="201">
        <v>18259</v>
      </c>
      <c r="B49" s="201" t="s">
        <v>114</v>
      </c>
      <c r="C49" s="201" t="s">
        <v>115</v>
      </c>
      <c r="D49" s="201" t="s">
        <v>116</v>
      </c>
      <c r="E49" s="201">
        <v>2</v>
      </c>
      <c r="F49" s="201" t="s">
        <v>16</v>
      </c>
      <c r="G49" s="224">
        <v>1659248</v>
      </c>
      <c r="H49" s="201" t="s">
        <v>17</v>
      </c>
      <c r="I49" s="225">
        <v>36</v>
      </c>
      <c r="J49" s="225">
        <v>11</v>
      </c>
      <c r="K49" s="226">
        <v>0.09</v>
      </c>
      <c r="L49" s="227">
        <v>43342</v>
      </c>
      <c r="M49" s="571" t="s">
        <v>153</v>
      </c>
      <c r="N49" s="572"/>
      <c r="O49" s="572"/>
      <c r="P49" s="572"/>
      <c r="Q49" s="573"/>
    </row>
    <row r="50" spans="1:17" s="458" customFormat="1" ht="15">
      <c r="A50" s="201">
        <v>18407</v>
      </c>
      <c r="B50" s="201" t="s">
        <v>119</v>
      </c>
      <c r="C50" s="263" t="s">
        <v>120</v>
      </c>
      <c r="D50" s="263" t="s">
        <v>18</v>
      </c>
      <c r="E50" s="201">
        <v>3</v>
      </c>
      <c r="F50" s="201" t="s">
        <v>16</v>
      </c>
      <c r="G50" s="224">
        <v>3600000</v>
      </c>
      <c r="H50" s="201" t="s">
        <v>17</v>
      </c>
      <c r="I50" s="225">
        <v>272</v>
      </c>
      <c r="J50" s="225">
        <v>27</v>
      </c>
      <c r="K50" s="226">
        <v>0.04</v>
      </c>
      <c r="L50" s="227">
        <v>43343</v>
      </c>
      <c r="M50" s="571" t="s">
        <v>153</v>
      </c>
      <c r="N50" s="572"/>
      <c r="O50" s="572"/>
      <c r="P50" s="572"/>
      <c r="Q50" s="573"/>
    </row>
    <row r="51" spans="1:17" s="458" customFormat="1" ht="15">
      <c r="A51" s="201">
        <v>18223</v>
      </c>
      <c r="B51" s="201" t="s">
        <v>123</v>
      </c>
      <c r="C51" s="201" t="s">
        <v>121</v>
      </c>
      <c r="D51" s="201" t="s">
        <v>122</v>
      </c>
      <c r="E51" s="201">
        <v>1</v>
      </c>
      <c r="F51" s="201" t="s">
        <v>16</v>
      </c>
      <c r="G51" s="224">
        <v>1000000</v>
      </c>
      <c r="H51" s="201" t="s">
        <v>17</v>
      </c>
      <c r="I51" s="225">
        <v>60</v>
      </c>
      <c r="J51" s="225">
        <v>10</v>
      </c>
      <c r="K51" s="226">
        <v>0.09</v>
      </c>
      <c r="L51" s="227">
        <v>43356</v>
      </c>
      <c r="M51" s="571" t="s">
        <v>153</v>
      </c>
      <c r="N51" s="572"/>
      <c r="O51" s="572"/>
      <c r="P51" s="572"/>
      <c r="Q51" s="573"/>
    </row>
    <row r="52" spans="1:17" s="458" customFormat="1" ht="15">
      <c r="A52" s="201">
        <v>18274</v>
      </c>
      <c r="B52" s="201" t="s">
        <v>124</v>
      </c>
      <c r="C52" s="201" t="s">
        <v>125</v>
      </c>
      <c r="D52" s="201" t="s">
        <v>126</v>
      </c>
      <c r="E52" s="201">
        <v>3</v>
      </c>
      <c r="F52" s="201" t="s">
        <v>16</v>
      </c>
      <c r="G52" s="224">
        <v>1000000</v>
      </c>
      <c r="H52" s="201" t="s">
        <v>22</v>
      </c>
      <c r="I52" s="225">
        <v>48</v>
      </c>
      <c r="J52" s="225">
        <v>10</v>
      </c>
      <c r="K52" s="226">
        <v>0.09</v>
      </c>
      <c r="L52" s="227">
        <v>43356</v>
      </c>
      <c r="M52" s="571" t="s">
        <v>153</v>
      </c>
      <c r="N52" s="572"/>
      <c r="O52" s="572"/>
      <c r="P52" s="572"/>
      <c r="Q52" s="573"/>
    </row>
    <row r="53" spans="1:17" s="458" customFormat="1" ht="15">
      <c r="A53" s="201">
        <v>18454</v>
      </c>
      <c r="B53" s="201" t="s">
        <v>131</v>
      </c>
      <c r="C53" s="201" t="s">
        <v>132</v>
      </c>
      <c r="D53" s="201" t="s">
        <v>133</v>
      </c>
      <c r="E53" s="201">
        <v>4</v>
      </c>
      <c r="F53" s="201" t="s">
        <v>134</v>
      </c>
      <c r="G53" s="224">
        <v>4000000</v>
      </c>
      <c r="H53" s="201" t="s">
        <v>17</v>
      </c>
      <c r="I53" s="225">
        <v>93</v>
      </c>
      <c r="J53" s="225">
        <v>19</v>
      </c>
      <c r="K53" s="226">
        <v>0.04</v>
      </c>
      <c r="L53" s="227">
        <v>43364</v>
      </c>
      <c r="M53" s="571"/>
      <c r="N53" s="572"/>
      <c r="O53" s="572"/>
      <c r="P53" s="572"/>
      <c r="Q53" s="573"/>
    </row>
    <row r="54" spans="1:17" s="458" customFormat="1" ht="15">
      <c r="A54" s="201">
        <v>18019</v>
      </c>
      <c r="B54" s="201" t="s">
        <v>138</v>
      </c>
      <c r="C54" s="201" t="s">
        <v>85</v>
      </c>
      <c r="D54" s="201" t="s">
        <v>137</v>
      </c>
      <c r="E54" s="201">
        <v>9</v>
      </c>
      <c r="F54" s="201" t="s">
        <v>16</v>
      </c>
      <c r="G54" s="224">
        <v>3090000</v>
      </c>
      <c r="H54" s="201" t="s">
        <v>22</v>
      </c>
      <c r="I54" s="225">
        <v>66</v>
      </c>
      <c r="J54" s="225">
        <v>20</v>
      </c>
      <c r="K54" s="226">
        <v>0.09</v>
      </c>
      <c r="L54" s="227">
        <v>43368</v>
      </c>
      <c r="M54" s="536" t="s">
        <v>160</v>
      </c>
      <c r="N54" s="574"/>
      <c r="O54" s="574"/>
      <c r="P54" s="574"/>
      <c r="Q54" s="575"/>
    </row>
    <row r="55" spans="1:17" ht="15">
      <c r="A55" s="332">
        <v>18036</v>
      </c>
      <c r="B55" s="332" t="s">
        <v>67</v>
      </c>
      <c r="C55" s="332" t="s">
        <v>68</v>
      </c>
      <c r="D55" s="332" t="s">
        <v>69</v>
      </c>
      <c r="E55" s="332">
        <v>2</v>
      </c>
      <c r="F55" s="332" t="s">
        <v>16</v>
      </c>
      <c r="G55" s="333">
        <v>0</v>
      </c>
      <c r="H55" s="332" t="s">
        <v>17</v>
      </c>
      <c r="I55" s="334">
        <v>40</v>
      </c>
      <c r="J55" s="334">
        <v>25</v>
      </c>
      <c r="K55" s="335">
        <v>0.09</v>
      </c>
      <c r="L55" s="336">
        <v>43374</v>
      </c>
      <c r="M55" s="576" t="s">
        <v>143</v>
      </c>
      <c r="N55" s="577"/>
      <c r="O55" s="577"/>
      <c r="P55" s="577"/>
      <c r="Q55" s="578"/>
    </row>
    <row r="56" spans="1:17" ht="15">
      <c r="A56" s="332">
        <v>18040</v>
      </c>
      <c r="B56" s="332" t="s">
        <v>70</v>
      </c>
      <c r="C56" s="332" t="s">
        <v>71</v>
      </c>
      <c r="D56" s="332" t="s">
        <v>72</v>
      </c>
      <c r="E56" s="332">
        <v>1</v>
      </c>
      <c r="F56" s="332" t="s">
        <v>16</v>
      </c>
      <c r="G56" s="333">
        <v>0</v>
      </c>
      <c r="H56" s="332" t="s">
        <v>17</v>
      </c>
      <c r="I56" s="334">
        <v>48</v>
      </c>
      <c r="J56" s="334">
        <v>37</v>
      </c>
      <c r="K56" s="335">
        <v>0.09</v>
      </c>
      <c r="L56" s="336">
        <v>43374</v>
      </c>
      <c r="M56" s="576" t="s">
        <v>143</v>
      </c>
      <c r="N56" s="577"/>
      <c r="O56" s="577"/>
      <c r="P56" s="577"/>
      <c r="Q56" s="578"/>
    </row>
    <row r="57" spans="1:17" s="458" customFormat="1" ht="15">
      <c r="A57" s="457">
        <v>18505</v>
      </c>
      <c r="B57" s="209" t="s">
        <v>147</v>
      </c>
      <c r="C57" s="402" t="s">
        <v>120</v>
      </c>
      <c r="D57" s="402" t="s">
        <v>18</v>
      </c>
      <c r="E57" s="209">
        <v>3</v>
      </c>
      <c r="F57" s="209" t="s">
        <v>16</v>
      </c>
      <c r="G57" s="403">
        <v>1500000</v>
      </c>
      <c r="H57" s="209" t="s">
        <v>17</v>
      </c>
      <c r="I57" s="211">
        <v>110</v>
      </c>
      <c r="J57" s="211">
        <v>8</v>
      </c>
      <c r="K57" s="405">
        <v>0.09</v>
      </c>
      <c r="L57" s="215">
        <v>43398</v>
      </c>
      <c r="M57" s="579" t="s">
        <v>148</v>
      </c>
      <c r="N57" s="580"/>
      <c r="O57" s="580"/>
      <c r="P57" s="580"/>
      <c r="Q57" s="581"/>
    </row>
    <row r="58" spans="1:17" s="458" customFormat="1" ht="15">
      <c r="A58" s="445">
        <v>18507</v>
      </c>
      <c r="B58" s="201" t="s">
        <v>152</v>
      </c>
      <c r="C58" s="201" t="s">
        <v>151</v>
      </c>
      <c r="D58" s="201" t="s">
        <v>151</v>
      </c>
      <c r="E58" s="201">
        <v>7</v>
      </c>
      <c r="F58" s="201"/>
      <c r="G58" s="224">
        <v>444000</v>
      </c>
      <c r="H58" s="201" t="s">
        <v>22</v>
      </c>
      <c r="I58" s="203">
        <v>48</v>
      </c>
      <c r="J58" s="203"/>
      <c r="K58" s="226"/>
      <c r="L58" s="207">
        <v>43403</v>
      </c>
      <c r="M58" s="571"/>
      <c r="N58" s="572"/>
      <c r="O58" s="572"/>
      <c r="P58" s="572"/>
      <c r="Q58" s="573"/>
    </row>
    <row r="59" spans="1:17" s="458" customFormat="1" ht="15" customHeight="1" thickBot="1">
      <c r="A59" s="459">
        <v>18506</v>
      </c>
      <c r="B59" s="460" t="s">
        <v>156</v>
      </c>
      <c r="C59" s="460" t="s">
        <v>157</v>
      </c>
      <c r="D59" s="460" t="s">
        <v>158</v>
      </c>
      <c r="E59" s="460">
        <v>8</v>
      </c>
      <c r="F59" s="460" t="s">
        <v>16</v>
      </c>
      <c r="G59" s="461">
        <v>445000</v>
      </c>
      <c r="H59" s="460" t="s">
        <v>22</v>
      </c>
      <c r="I59" s="462">
        <v>45</v>
      </c>
      <c r="J59" s="462">
        <v>6</v>
      </c>
      <c r="K59" s="463">
        <v>0.09</v>
      </c>
      <c r="L59" s="464">
        <v>43423</v>
      </c>
      <c r="M59" s="600" t="s">
        <v>159</v>
      </c>
      <c r="N59" s="601"/>
      <c r="O59" s="601"/>
      <c r="P59" s="601"/>
      <c r="Q59" s="602"/>
    </row>
    <row r="60" spans="1:17" ht="15">
      <c r="A60" s="584" t="s">
        <v>33</v>
      </c>
      <c r="B60" s="585"/>
      <c r="C60" s="585"/>
      <c r="D60" s="585"/>
      <c r="E60" s="585"/>
      <c r="F60" s="585"/>
      <c r="G60" s="270">
        <f>SUM(G39,G42,G43,G47,G49,G51,G52,G53,G54,G55,G56,G58,G59)</f>
        <v>14018248</v>
      </c>
      <c r="H60" s="271" t="s">
        <v>11</v>
      </c>
      <c r="I60" s="272">
        <f>SUM(I42,I43,I47,I49,I51,I52,I53,I54)</f>
        <v>426</v>
      </c>
      <c r="J60" s="272">
        <f>SUM(J39,J42,J43,J47,J49,J51,J52,J53,J54)</f>
        <v>121</v>
      </c>
      <c r="K60" s="273"/>
      <c r="L60" s="274"/>
      <c r="M60" s="274"/>
      <c r="N60" s="274"/>
      <c r="O60" s="274"/>
      <c r="P60" s="274"/>
      <c r="Q60" s="275"/>
    </row>
    <row r="61" spans="1:17" ht="15">
      <c r="A61" s="586" t="s">
        <v>34</v>
      </c>
      <c r="B61" s="587"/>
      <c r="C61" s="587"/>
      <c r="D61" s="587"/>
      <c r="E61" s="587"/>
      <c r="F61" s="587"/>
      <c r="G61" s="224">
        <f>SUM(G36,G37,G38,G40,G41,G44,G45,G46,G50,G57)</f>
        <v>12975000</v>
      </c>
      <c r="H61" s="276" t="s">
        <v>11</v>
      </c>
      <c r="I61" s="277">
        <f>SUM(I40,I41,I44,I46,I50)</f>
        <v>650</v>
      </c>
      <c r="J61" s="277">
        <f>SUM(J40,J41,J44,J46,J50)</f>
        <v>162</v>
      </c>
      <c r="K61" s="278"/>
      <c r="L61" s="279"/>
      <c r="M61" s="280"/>
      <c r="N61" s="280"/>
      <c r="O61" s="280"/>
      <c r="P61" s="280"/>
      <c r="Q61" s="281"/>
    </row>
    <row r="62" spans="1:17" ht="16.5" thickBot="1">
      <c r="A62" s="588" t="s">
        <v>35</v>
      </c>
      <c r="B62" s="589"/>
      <c r="C62" s="589"/>
      <c r="D62" s="589"/>
      <c r="E62" s="589"/>
      <c r="F62" s="589"/>
      <c r="G62" s="282">
        <f>SUM(G60:G61)</f>
        <v>26993248</v>
      </c>
      <c r="H62" s="283" t="s">
        <v>11</v>
      </c>
      <c r="I62" s="284">
        <f>SUM(I60:I61)</f>
        <v>1076</v>
      </c>
      <c r="J62" s="284">
        <f>SUM(J60:J61)</f>
        <v>283</v>
      </c>
      <c r="K62" s="285"/>
      <c r="L62" s="286"/>
      <c r="M62" s="286"/>
      <c r="N62" s="286"/>
      <c r="O62" s="286"/>
      <c r="P62" s="286"/>
      <c r="Q62" s="287"/>
    </row>
    <row r="63" spans="1:17" ht="15" customHeight="1">
      <c r="A63" s="584" t="s">
        <v>36</v>
      </c>
      <c r="B63" s="585"/>
      <c r="C63" s="585"/>
      <c r="D63" s="585"/>
      <c r="E63" s="585"/>
      <c r="F63" s="585"/>
      <c r="G63" s="288">
        <f>SUM(G42,G43,G47,G49,G51,G52)</f>
        <v>6039248</v>
      </c>
      <c r="H63" s="271" t="s">
        <v>11</v>
      </c>
      <c r="I63" s="289">
        <f>SUM(I42,I43,I47)</f>
        <v>123</v>
      </c>
      <c r="J63" s="289">
        <f>SUM(J42,J43,J47)</f>
        <v>33</v>
      </c>
      <c r="K63" s="290"/>
      <c r="L63" s="434"/>
      <c r="M63" s="434"/>
      <c r="N63" s="434"/>
      <c r="O63" s="434"/>
      <c r="P63" s="434"/>
      <c r="Q63" s="435"/>
    </row>
    <row r="64" spans="1:17" ht="15" customHeight="1">
      <c r="A64" s="586" t="s">
        <v>37</v>
      </c>
      <c r="B64" s="587"/>
      <c r="C64" s="587"/>
      <c r="D64" s="587"/>
      <c r="E64" s="587"/>
      <c r="F64" s="587"/>
      <c r="G64" s="337">
        <v>0</v>
      </c>
      <c r="H64" s="276" t="s">
        <v>11</v>
      </c>
      <c r="I64" s="292"/>
      <c r="J64" s="292"/>
      <c r="K64" s="293"/>
      <c r="L64" s="280"/>
      <c r="M64" s="294"/>
      <c r="N64" s="294"/>
      <c r="O64" s="294"/>
      <c r="P64" s="294"/>
      <c r="Q64" s="295"/>
    </row>
    <row r="65" spans="1:17" ht="15" customHeight="1" thickBot="1">
      <c r="A65" s="591" t="s">
        <v>38</v>
      </c>
      <c r="B65" s="592"/>
      <c r="C65" s="592"/>
      <c r="D65" s="592"/>
      <c r="E65" s="592"/>
      <c r="F65" s="592"/>
      <c r="G65" s="338">
        <f>G50</f>
        <v>3600000</v>
      </c>
      <c r="H65" s="297" t="s">
        <v>11</v>
      </c>
      <c r="I65" s="298"/>
      <c r="J65" s="299"/>
      <c r="K65" s="300"/>
      <c r="L65" s="301"/>
      <c r="M65" s="301"/>
      <c r="N65" s="301"/>
      <c r="O65" s="301"/>
      <c r="P65" s="301"/>
      <c r="Q65" s="302"/>
    </row>
    <row r="66" spans="1:17" ht="15">
      <c r="A66" s="551" t="s">
        <v>39</v>
      </c>
      <c r="B66" s="552"/>
      <c r="C66" s="552"/>
      <c r="D66" s="552"/>
      <c r="E66" s="552"/>
      <c r="F66" s="552"/>
      <c r="G66" s="303">
        <f>Q30-G63</f>
        <v>11279698</v>
      </c>
      <c r="H66" s="433"/>
      <c r="I66" s="434"/>
      <c r="J66" s="434"/>
      <c r="K66" s="305"/>
      <c r="L66" s="305"/>
      <c r="M66" s="305"/>
      <c r="N66" s="305"/>
      <c r="O66" s="305"/>
      <c r="P66" s="305"/>
      <c r="Q66" s="306"/>
    </row>
    <row r="67" spans="1:17" ht="15">
      <c r="A67" s="593" t="s">
        <v>40</v>
      </c>
      <c r="B67" s="594"/>
      <c r="C67" s="594"/>
      <c r="D67" s="594"/>
      <c r="E67" s="594"/>
      <c r="F67" s="594"/>
      <c r="G67" s="307">
        <f>Q32-G64</f>
        <v>9446231</v>
      </c>
      <c r="H67" s="308"/>
      <c r="I67" s="280"/>
      <c r="J67" s="280"/>
      <c r="K67" s="280"/>
      <c r="L67" s="280"/>
      <c r="M67" s="280"/>
      <c r="N67" s="280"/>
      <c r="O67" s="280"/>
      <c r="P67" s="280"/>
      <c r="Q67" s="281"/>
    </row>
    <row r="68" spans="1:17" ht="15">
      <c r="A68" s="593" t="s">
        <v>41</v>
      </c>
      <c r="B68" s="594"/>
      <c r="C68" s="594"/>
      <c r="D68" s="594"/>
      <c r="E68" s="594"/>
      <c r="F68" s="594"/>
      <c r="G68" s="307">
        <f>Q31-G65</f>
        <v>1400000</v>
      </c>
      <c r="H68" s="308"/>
      <c r="I68" s="280"/>
      <c r="J68" s="280"/>
      <c r="K68" s="280"/>
      <c r="L68" s="280"/>
      <c r="M68" s="309"/>
      <c r="N68" s="309"/>
      <c r="O68" s="309"/>
      <c r="P68" s="309"/>
      <c r="Q68" s="309"/>
    </row>
    <row r="69" spans="6:13" ht="15" customHeight="1">
      <c r="F69" s="425"/>
      <c r="G69" s="310"/>
      <c r="M69" s="437"/>
    </row>
    <row r="70" spans="1:13" ht="15" customHeight="1">
      <c r="A70" s="590" t="s">
        <v>42</v>
      </c>
      <c r="B70" s="590"/>
      <c r="C70" s="590"/>
      <c r="D70" s="590"/>
      <c r="E70" s="590"/>
      <c r="F70" s="590"/>
      <c r="G70" s="590"/>
      <c r="H70" s="590"/>
      <c r="I70" s="590"/>
      <c r="J70" s="590"/>
      <c r="K70" s="590"/>
      <c r="L70" s="590"/>
      <c r="M70" s="590"/>
    </row>
    <row r="71" spans="1:13" ht="15" customHeight="1">
      <c r="A71" s="590" t="s">
        <v>43</v>
      </c>
      <c r="B71" s="590"/>
      <c r="C71" s="590"/>
      <c r="D71" s="590"/>
      <c r="E71" s="590"/>
      <c r="F71" s="590"/>
      <c r="G71" s="590"/>
      <c r="H71" s="590"/>
      <c r="I71" s="590"/>
      <c r="J71" s="590"/>
      <c r="K71" s="590"/>
      <c r="L71" s="590"/>
      <c r="M71" s="590"/>
    </row>
    <row r="72" spans="1:13" ht="15">
      <c r="A72" s="590" t="s">
        <v>44</v>
      </c>
      <c r="B72" s="590"/>
      <c r="C72" s="590"/>
      <c r="D72" s="590"/>
      <c r="E72" s="590"/>
      <c r="F72" s="590"/>
      <c r="G72" s="590"/>
      <c r="H72" s="590"/>
      <c r="I72" s="590"/>
      <c r="J72" s="590"/>
      <c r="K72" s="590"/>
      <c r="L72" s="590"/>
      <c r="M72" s="590"/>
    </row>
  </sheetData>
  <sheetProtection/>
  <mergeCells count="79">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A19:F19"/>
    <mergeCell ref="K19:Q19"/>
    <mergeCell ref="M18:Q18"/>
    <mergeCell ref="A20:F20"/>
    <mergeCell ref="K20:Q20"/>
    <mergeCell ref="A21:F21"/>
    <mergeCell ref="H21:Q21"/>
    <mergeCell ref="A22:B22"/>
    <mergeCell ref="H22:J22"/>
    <mergeCell ref="K22:L22"/>
    <mergeCell ref="M22:O22"/>
    <mergeCell ref="P22:Q22"/>
    <mergeCell ref="M23:Q23"/>
    <mergeCell ref="M24:Q24"/>
    <mergeCell ref="M25:Q25"/>
    <mergeCell ref="A26:F26"/>
    <mergeCell ref="A27:F27"/>
    <mergeCell ref="A28:F28"/>
    <mergeCell ref="H28:Q28"/>
    <mergeCell ref="M30:P30"/>
    <mergeCell ref="M31:P31"/>
    <mergeCell ref="M32:P32"/>
    <mergeCell ref="M33:P33"/>
    <mergeCell ref="M34:P34"/>
    <mergeCell ref="M35:Q35"/>
    <mergeCell ref="M36:Q36"/>
    <mergeCell ref="M37:Q37"/>
    <mergeCell ref="M38:Q38"/>
    <mergeCell ref="M39:Q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A60:F60"/>
    <mergeCell ref="A61:F61"/>
    <mergeCell ref="A62:F62"/>
    <mergeCell ref="A63:F63"/>
    <mergeCell ref="A64:F64"/>
    <mergeCell ref="A65:F65"/>
    <mergeCell ref="A66:F66"/>
    <mergeCell ref="A67:F67"/>
    <mergeCell ref="A68:F68"/>
    <mergeCell ref="A70:M70"/>
    <mergeCell ref="A71:M71"/>
    <mergeCell ref="A72:M72"/>
  </mergeCells>
  <printOptions/>
  <pageMargins left="0.7" right="0.7" top="0.75" bottom="0.75" header="0.3" footer="0.3"/>
  <pageSetup fitToHeight="2" fitToWidth="1" horizontalDpi="600" verticalDpi="600" orientation="landscape"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70"/>
  <sheetViews>
    <sheetView showGridLines="0" zoomScalePageLayoutView="0" workbookViewId="0" topLeftCell="A31">
      <selection activeCell="A64" sqref="A64:F6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155</v>
      </c>
      <c r="B2" s="514"/>
      <c r="C2" s="514"/>
      <c r="D2" s="514"/>
      <c r="E2" s="514"/>
      <c r="F2" s="514"/>
      <c r="G2" s="514"/>
      <c r="H2" s="514"/>
      <c r="I2" s="514"/>
      <c r="J2" s="514"/>
      <c r="K2" s="514"/>
      <c r="L2" s="514"/>
      <c r="M2" s="513"/>
      <c r="N2" s="513"/>
      <c r="O2" s="513"/>
      <c r="P2" s="513"/>
      <c r="Q2" s="513"/>
    </row>
    <row r="3" spans="1:17" ht="12.75" customHeight="1">
      <c r="A3" s="515" t="s">
        <v>154</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423"/>
      <c r="F6" s="423"/>
      <c r="G6" s="423"/>
      <c r="H6" s="423"/>
      <c r="I6" s="423"/>
      <c r="J6" s="423"/>
      <c r="K6" s="423"/>
      <c r="L6" s="423"/>
      <c r="M6" s="520"/>
      <c r="N6" s="520"/>
      <c r="O6" s="520"/>
      <c r="P6" s="520"/>
      <c r="Q6" s="196"/>
    </row>
    <row r="7" spans="1:17" ht="14.25" customHeight="1">
      <c r="A7" s="193"/>
      <c r="B7" s="194"/>
      <c r="C7" s="194"/>
      <c r="D7" s="194"/>
      <c r="E7" s="423"/>
      <c r="F7" s="423"/>
      <c r="G7" s="423"/>
      <c r="H7" s="423"/>
      <c r="I7" s="423"/>
      <c r="J7" s="423"/>
      <c r="K7" s="423"/>
      <c r="L7" s="423"/>
      <c r="M7" s="520" t="s">
        <v>75</v>
      </c>
      <c r="N7" s="520"/>
      <c r="O7" s="520"/>
      <c r="P7" s="520"/>
      <c r="Q7" s="196">
        <v>3300000</v>
      </c>
    </row>
    <row r="8" spans="1:17" ht="14.25" customHeight="1">
      <c r="A8" s="193"/>
      <c r="B8" s="194"/>
      <c r="C8" s="194"/>
      <c r="D8" s="194"/>
      <c r="E8" s="423"/>
      <c r="F8" s="423"/>
      <c r="G8" s="423"/>
      <c r="H8" s="423"/>
      <c r="I8" s="423"/>
      <c r="J8" s="423"/>
      <c r="K8" s="423"/>
      <c r="L8" s="423"/>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421">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9"/>
      <c r="O13" s="539"/>
      <c r="P13" s="539"/>
      <c r="Q13" s="540"/>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411"/>
      <c r="N15" s="413"/>
      <c r="O15" s="413"/>
      <c r="P15" s="413"/>
      <c r="Q15" s="414"/>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411"/>
      <c r="N16" s="413"/>
      <c r="O16" s="413"/>
      <c r="P16" s="413"/>
      <c r="Q16" s="414"/>
    </row>
    <row r="17" spans="1:17" ht="15.75" thickBot="1">
      <c r="A17" s="201">
        <v>18448</v>
      </c>
      <c r="B17" s="201" t="s">
        <v>146</v>
      </c>
      <c r="C17" s="201" t="s">
        <v>79</v>
      </c>
      <c r="D17" s="201" t="s">
        <v>80</v>
      </c>
      <c r="E17" s="201">
        <v>7</v>
      </c>
      <c r="F17" s="209" t="s">
        <v>16</v>
      </c>
      <c r="G17" s="210">
        <v>2000000</v>
      </c>
      <c r="H17" s="209" t="s">
        <v>22</v>
      </c>
      <c r="I17" s="212">
        <v>279</v>
      </c>
      <c r="J17" s="213">
        <v>15</v>
      </c>
      <c r="K17" s="214">
        <v>0.04</v>
      </c>
      <c r="L17" s="215">
        <v>43402</v>
      </c>
      <c r="M17" s="411"/>
      <c r="N17" s="413"/>
      <c r="O17" s="413"/>
      <c r="P17" s="413"/>
      <c r="Q17" s="414"/>
    </row>
    <row r="18" spans="1:17" ht="15" customHeight="1" thickBot="1">
      <c r="A18" s="546" t="s">
        <v>19</v>
      </c>
      <c r="B18" s="547"/>
      <c r="C18" s="547"/>
      <c r="D18" s="547"/>
      <c r="E18" s="547"/>
      <c r="F18" s="547"/>
      <c r="G18" s="216">
        <f>SUM(G11:G17)</f>
        <v>10000000</v>
      </c>
      <c r="H18" s="217" t="s">
        <v>11</v>
      </c>
      <c r="I18" s="219">
        <f>SUM(I12:I17)</f>
        <v>632</v>
      </c>
      <c r="J18" s="219">
        <f>SUM(J12:J17)</f>
        <v>73</v>
      </c>
      <c r="K18" s="548"/>
      <c r="L18" s="549"/>
      <c r="M18" s="549"/>
      <c r="N18" s="549"/>
      <c r="O18" s="549"/>
      <c r="P18" s="549"/>
      <c r="Q18" s="550"/>
    </row>
    <row r="19" spans="1:17" ht="15" customHeight="1" thickBot="1">
      <c r="A19" s="546" t="s">
        <v>47</v>
      </c>
      <c r="B19" s="547"/>
      <c r="C19" s="547"/>
      <c r="D19" s="547"/>
      <c r="E19" s="547"/>
      <c r="F19" s="547"/>
      <c r="G19" s="216">
        <f>SUM(G12,G13)</f>
        <v>2000000</v>
      </c>
      <c r="H19" s="217" t="s">
        <v>11</v>
      </c>
      <c r="I19" s="218">
        <f>I14</f>
        <v>30</v>
      </c>
      <c r="J19" s="218">
        <f>J12</f>
        <v>10</v>
      </c>
      <c r="K19" s="548"/>
      <c r="L19" s="549"/>
      <c r="M19" s="549"/>
      <c r="N19" s="549"/>
      <c r="O19" s="549"/>
      <c r="P19" s="549"/>
      <c r="Q19" s="550"/>
    </row>
    <row r="20" spans="1:17" ht="15">
      <c r="A20" s="551" t="s">
        <v>46</v>
      </c>
      <c r="B20" s="552"/>
      <c r="C20" s="552"/>
      <c r="D20" s="552"/>
      <c r="E20" s="552"/>
      <c r="F20" s="552"/>
      <c r="G20" s="220">
        <f>P9-G19</f>
        <v>20324041</v>
      </c>
      <c r="H20" s="553"/>
      <c r="I20" s="554"/>
      <c r="J20" s="554"/>
      <c r="K20" s="554"/>
      <c r="L20" s="554"/>
      <c r="M20" s="554"/>
      <c r="N20" s="554"/>
      <c r="O20" s="554"/>
      <c r="P20" s="554"/>
      <c r="Q20" s="555"/>
    </row>
    <row r="21" spans="1:17" ht="64.5" customHeight="1">
      <c r="A21" s="556" t="s">
        <v>20</v>
      </c>
      <c r="B21" s="556"/>
      <c r="C21" s="221"/>
      <c r="D21" s="221"/>
      <c r="E21" s="222"/>
      <c r="F21" s="221"/>
      <c r="G21" s="223"/>
      <c r="H21" s="524"/>
      <c r="I21" s="525"/>
      <c r="J21" s="525"/>
      <c r="K21" s="526"/>
      <c r="L21" s="527"/>
      <c r="M21" s="528" t="s">
        <v>2</v>
      </c>
      <c r="N21" s="528"/>
      <c r="O21" s="528"/>
      <c r="P21" s="529">
        <v>8215058</v>
      </c>
      <c r="Q21" s="530"/>
    </row>
    <row r="22" spans="1:17" ht="39">
      <c r="A22" s="200" t="s">
        <v>21</v>
      </c>
      <c r="B22" s="200" t="s">
        <v>4</v>
      </c>
      <c r="C22" s="200" t="s">
        <v>5</v>
      </c>
      <c r="D22" s="200" t="s">
        <v>6</v>
      </c>
      <c r="E22" s="200" t="s">
        <v>7</v>
      </c>
      <c r="F22" s="200" t="s">
        <v>8</v>
      </c>
      <c r="G22" s="200" t="s">
        <v>9</v>
      </c>
      <c r="H22" s="200" t="s">
        <v>10</v>
      </c>
      <c r="I22" s="200" t="s">
        <v>11</v>
      </c>
      <c r="J22" s="200" t="s">
        <v>12</v>
      </c>
      <c r="K22" s="200" t="s">
        <v>13</v>
      </c>
      <c r="L22" s="200" t="s">
        <v>14</v>
      </c>
      <c r="M22" s="531" t="s">
        <v>15</v>
      </c>
      <c r="N22" s="532"/>
      <c r="O22" s="532"/>
      <c r="P22" s="532"/>
      <c r="Q22" s="533"/>
    </row>
    <row r="23" spans="1:17" ht="15">
      <c r="A23" s="201">
        <v>18322</v>
      </c>
      <c r="B23" s="201" t="s">
        <v>81</v>
      </c>
      <c r="C23" s="201" t="s">
        <v>82</v>
      </c>
      <c r="D23" s="201" t="s">
        <v>83</v>
      </c>
      <c r="E23" s="201">
        <v>11</v>
      </c>
      <c r="F23" s="201" t="s">
        <v>16</v>
      </c>
      <c r="G23" s="224">
        <v>1600000</v>
      </c>
      <c r="H23" s="201" t="s">
        <v>17</v>
      </c>
      <c r="I23" s="225">
        <v>50</v>
      </c>
      <c r="J23" s="225">
        <v>14</v>
      </c>
      <c r="K23" s="226">
        <v>0.09</v>
      </c>
      <c r="L23" s="227">
        <v>43192</v>
      </c>
      <c r="M23" s="536" t="s">
        <v>135</v>
      </c>
      <c r="N23" s="539"/>
      <c r="O23" s="539"/>
      <c r="P23" s="539"/>
      <c r="Q23" s="540"/>
    </row>
    <row r="24" spans="1:17" ht="15" customHeight="1" thickBot="1">
      <c r="A24" s="201">
        <v>18391</v>
      </c>
      <c r="B24" s="231" t="s">
        <v>86</v>
      </c>
      <c r="C24" s="231" t="s">
        <v>87</v>
      </c>
      <c r="D24" s="231" t="s">
        <v>80</v>
      </c>
      <c r="E24" s="231">
        <v>7</v>
      </c>
      <c r="F24" s="231" t="s">
        <v>16</v>
      </c>
      <c r="G24" s="232">
        <v>2000000</v>
      </c>
      <c r="H24" s="231" t="s">
        <v>22</v>
      </c>
      <c r="I24" s="233">
        <v>146</v>
      </c>
      <c r="J24" s="233">
        <v>30</v>
      </c>
      <c r="K24" s="234">
        <v>0.09</v>
      </c>
      <c r="L24" s="235">
        <v>43192</v>
      </c>
      <c r="M24" s="597"/>
      <c r="N24" s="598"/>
      <c r="O24" s="598"/>
      <c r="P24" s="598"/>
      <c r="Q24" s="599"/>
    </row>
    <row r="25" spans="1:17" ht="15.75" thickBot="1">
      <c r="A25" s="560" t="s">
        <v>23</v>
      </c>
      <c r="B25" s="561"/>
      <c r="C25" s="561"/>
      <c r="D25" s="561"/>
      <c r="E25" s="561"/>
      <c r="F25" s="561"/>
      <c r="G25" s="236">
        <f>SUM(G23:G24)</f>
        <v>3600000</v>
      </c>
      <c r="H25" s="237" t="s">
        <v>11</v>
      </c>
      <c r="I25" s="238">
        <f>SUM(I23:I24)</f>
        <v>196</v>
      </c>
      <c r="J25" s="238">
        <f>SUM(J23:J24)</f>
        <v>44</v>
      </c>
      <c r="K25" s="239"/>
      <c r="L25" s="240"/>
      <c r="M25" s="419"/>
      <c r="N25" s="419"/>
      <c r="O25" s="419"/>
      <c r="P25" s="419"/>
      <c r="Q25" s="420"/>
    </row>
    <row r="26" spans="1:17" ht="15.75" thickBot="1">
      <c r="A26" s="546" t="s">
        <v>24</v>
      </c>
      <c r="B26" s="547"/>
      <c r="C26" s="547"/>
      <c r="D26" s="547"/>
      <c r="E26" s="547"/>
      <c r="F26" s="547"/>
      <c r="G26" s="216">
        <f>G23</f>
        <v>1600000</v>
      </c>
      <c r="H26" s="217" t="s">
        <v>11</v>
      </c>
      <c r="I26" s="218">
        <f>I23</f>
        <v>50</v>
      </c>
      <c r="J26" s="218">
        <f>J23</f>
        <v>14</v>
      </c>
      <c r="K26" s="418"/>
      <c r="L26" s="419"/>
      <c r="M26" s="416"/>
      <c r="N26" s="416"/>
      <c r="O26" s="416"/>
      <c r="P26" s="416"/>
      <c r="Q26" s="417"/>
    </row>
    <row r="27" spans="1:17" ht="15" customHeight="1">
      <c r="A27" s="551" t="s">
        <v>25</v>
      </c>
      <c r="B27" s="552"/>
      <c r="C27" s="552"/>
      <c r="D27" s="552"/>
      <c r="E27" s="552"/>
      <c r="F27" s="552"/>
      <c r="G27" s="220">
        <f>SUM(P21-G26)</f>
        <v>6615058</v>
      </c>
      <c r="H27" s="553"/>
      <c r="I27" s="554"/>
      <c r="J27" s="554"/>
      <c r="K27" s="554"/>
      <c r="L27" s="554"/>
      <c r="M27" s="554"/>
      <c r="N27" s="554"/>
      <c r="O27" s="554"/>
      <c r="P27" s="554"/>
      <c r="Q27" s="555"/>
    </row>
    <row r="28" spans="1:17" ht="15" customHeight="1">
      <c r="A28" s="246"/>
      <c r="B28" s="222"/>
      <c r="C28" s="222"/>
      <c r="D28" s="222"/>
      <c r="E28" s="222"/>
      <c r="F28" s="222"/>
      <c r="G28" s="247"/>
      <c r="H28" s="248"/>
      <c r="I28" s="249"/>
      <c r="J28" s="249"/>
      <c r="K28" s="249"/>
      <c r="L28" s="249"/>
      <c r="M28" s="422"/>
      <c r="N28" s="422"/>
      <c r="O28" s="422"/>
      <c r="P28" s="422"/>
      <c r="Q28" s="251"/>
    </row>
    <row r="29" spans="1:17" ht="15">
      <c r="A29" s="252"/>
      <c r="B29" s="253"/>
      <c r="C29" s="253"/>
      <c r="D29" s="253"/>
      <c r="E29" s="253"/>
      <c r="F29" s="253"/>
      <c r="G29" s="254"/>
      <c r="H29" s="255"/>
      <c r="I29" s="255"/>
      <c r="J29" s="255"/>
      <c r="K29" s="256"/>
      <c r="L29" s="257"/>
      <c r="M29" s="521" t="s">
        <v>52</v>
      </c>
      <c r="N29" s="521"/>
      <c r="O29" s="521"/>
      <c r="P29" s="521"/>
      <c r="Q29" s="197">
        <v>17318946</v>
      </c>
    </row>
    <row r="30" spans="1:17" ht="15">
      <c r="A30" s="252"/>
      <c r="B30" s="253"/>
      <c r="C30" s="253"/>
      <c r="D30" s="253"/>
      <c r="E30" s="253"/>
      <c r="F30" s="253"/>
      <c r="G30" s="254"/>
      <c r="H30" s="255"/>
      <c r="I30" s="255"/>
      <c r="J30" s="255"/>
      <c r="K30" s="256"/>
      <c r="L30" s="257"/>
      <c r="M30" s="562" t="s">
        <v>26</v>
      </c>
      <c r="N30" s="562"/>
      <c r="O30" s="562"/>
      <c r="P30" s="562"/>
      <c r="Q30" s="258">
        <v>5000000</v>
      </c>
    </row>
    <row r="31" spans="1:17" ht="15">
      <c r="A31" s="252"/>
      <c r="B31" s="253"/>
      <c r="C31" s="253"/>
      <c r="D31" s="253"/>
      <c r="E31" s="253"/>
      <c r="F31" s="253"/>
      <c r="G31" s="254"/>
      <c r="H31" s="255"/>
      <c r="I31" s="255"/>
      <c r="J31" s="255"/>
      <c r="K31" s="256"/>
      <c r="L31" s="257"/>
      <c r="M31" s="563" t="s">
        <v>27</v>
      </c>
      <c r="N31" s="563"/>
      <c r="O31" s="563"/>
      <c r="P31" s="563"/>
      <c r="Q31" s="259">
        <v>9446231</v>
      </c>
    </row>
    <row r="32" spans="1:17" ht="15.75" customHeight="1" thickBot="1">
      <c r="A32" s="252"/>
      <c r="B32" s="253"/>
      <c r="C32" s="253"/>
      <c r="D32" s="253"/>
      <c r="E32" s="253"/>
      <c r="F32" s="253"/>
      <c r="G32" s="254"/>
      <c r="H32" s="255"/>
      <c r="I32" s="255"/>
      <c r="J32" s="255"/>
      <c r="K32" s="256"/>
      <c r="L32" s="257"/>
      <c r="M32" s="564" t="s">
        <v>93</v>
      </c>
      <c r="N32" s="564"/>
      <c r="O32" s="564"/>
      <c r="P32" s="564"/>
      <c r="Q32" s="260">
        <f>SUM(Q30:Q31)</f>
        <v>14446231</v>
      </c>
    </row>
    <row r="33" spans="1:17" ht="20.25" customHeight="1">
      <c r="A33" s="261" t="s">
        <v>17</v>
      </c>
      <c r="B33" s="253"/>
      <c r="C33" s="253"/>
      <c r="D33" s="253"/>
      <c r="E33" s="253"/>
      <c r="F33" s="253"/>
      <c r="G33" s="254"/>
      <c r="H33" s="255"/>
      <c r="I33" s="255"/>
      <c r="J33" s="255"/>
      <c r="K33" s="256"/>
      <c r="L33" s="257"/>
      <c r="M33" s="525" t="s">
        <v>48</v>
      </c>
      <c r="N33" s="525"/>
      <c r="O33" s="525"/>
      <c r="P33" s="525"/>
      <c r="Q33" s="262">
        <f>SUM(Q29+Q32)</f>
        <v>31765177</v>
      </c>
    </row>
    <row r="34" spans="1:17" ht="39">
      <c r="A34" s="200" t="s">
        <v>21</v>
      </c>
      <c r="B34" s="200" t="s">
        <v>4</v>
      </c>
      <c r="C34" s="200" t="s">
        <v>5</v>
      </c>
      <c r="D34" s="200" t="s">
        <v>6</v>
      </c>
      <c r="E34" s="200" t="s">
        <v>7</v>
      </c>
      <c r="F34" s="200" t="s">
        <v>8</v>
      </c>
      <c r="G34" s="200" t="s">
        <v>9</v>
      </c>
      <c r="H34" s="200" t="s">
        <v>10</v>
      </c>
      <c r="I34" s="200" t="s">
        <v>11</v>
      </c>
      <c r="J34" s="200" t="s">
        <v>12</v>
      </c>
      <c r="K34" s="200" t="s">
        <v>13</v>
      </c>
      <c r="L34" s="200" t="s">
        <v>14</v>
      </c>
      <c r="M34" s="531" t="s">
        <v>15</v>
      </c>
      <c r="N34" s="532"/>
      <c r="O34" s="532"/>
      <c r="P34" s="532"/>
      <c r="Q34" s="533"/>
    </row>
    <row r="35" spans="1:17" ht="15">
      <c r="A35" s="332">
        <v>18500</v>
      </c>
      <c r="B35" s="332" t="s">
        <v>49</v>
      </c>
      <c r="C35" s="332" t="s">
        <v>29</v>
      </c>
      <c r="D35" s="332" t="s">
        <v>30</v>
      </c>
      <c r="E35" s="332">
        <v>9</v>
      </c>
      <c r="F35" s="332" t="s">
        <v>16</v>
      </c>
      <c r="G35" s="333">
        <v>0</v>
      </c>
      <c r="H35" s="332" t="s">
        <v>17</v>
      </c>
      <c r="I35" s="334">
        <v>81</v>
      </c>
      <c r="J35" s="334">
        <v>36</v>
      </c>
      <c r="K35" s="335">
        <v>0.09</v>
      </c>
      <c r="L35" s="336">
        <v>43111</v>
      </c>
      <c r="M35" s="565" t="s">
        <v>96</v>
      </c>
      <c r="N35" s="566"/>
      <c r="O35" s="566"/>
      <c r="P35" s="566"/>
      <c r="Q35" s="567"/>
    </row>
    <row r="36" spans="1:17" ht="15">
      <c r="A36" s="332">
        <v>18501</v>
      </c>
      <c r="B36" s="332" t="s">
        <v>32</v>
      </c>
      <c r="C36" s="332" t="s">
        <v>31</v>
      </c>
      <c r="D36" s="332" t="s">
        <v>18</v>
      </c>
      <c r="E36" s="332">
        <v>3</v>
      </c>
      <c r="F36" s="332" t="s">
        <v>16</v>
      </c>
      <c r="G36" s="333">
        <v>0</v>
      </c>
      <c r="H36" s="332" t="s">
        <v>22</v>
      </c>
      <c r="I36" s="334">
        <v>74</v>
      </c>
      <c r="J36" s="334">
        <v>29</v>
      </c>
      <c r="K36" s="335">
        <v>0.09</v>
      </c>
      <c r="L36" s="336">
        <v>43111</v>
      </c>
      <c r="M36" s="565" t="s">
        <v>97</v>
      </c>
      <c r="N36" s="566"/>
      <c r="O36" s="566"/>
      <c r="P36" s="566"/>
      <c r="Q36" s="567"/>
    </row>
    <row r="37" spans="1:17" ht="15">
      <c r="A37" s="332">
        <v>18412</v>
      </c>
      <c r="B37" s="332" t="s">
        <v>28</v>
      </c>
      <c r="C37" s="332" t="s">
        <v>29</v>
      </c>
      <c r="D37" s="332" t="s">
        <v>30</v>
      </c>
      <c r="E37" s="332">
        <v>9</v>
      </c>
      <c r="F37" s="332" t="s">
        <v>16</v>
      </c>
      <c r="G37" s="333">
        <v>0</v>
      </c>
      <c r="H37" s="332" t="s">
        <v>17</v>
      </c>
      <c r="I37" s="334">
        <v>324</v>
      </c>
      <c r="J37" s="334">
        <v>50</v>
      </c>
      <c r="K37" s="335">
        <v>0.04</v>
      </c>
      <c r="L37" s="336">
        <v>43118</v>
      </c>
      <c r="M37" s="565" t="s">
        <v>100</v>
      </c>
      <c r="N37" s="566"/>
      <c r="O37" s="566"/>
      <c r="P37" s="566"/>
      <c r="Q37" s="567"/>
    </row>
    <row r="38" spans="1:17" ht="15">
      <c r="A38" s="332">
        <v>18417</v>
      </c>
      <c r="B38" s="332" t="s">
        <v>57</v>
      </c>
      <c r="C38" s="332" t="s">
        <v>55</v>
      </c>
      <c r="D38" s="332" t="s">
        <v>56</v>
      </c>
      <c r="E38" s="332">
        <v>3</v>
      </c>
      <c r="F38" s="332" t="s">
        <v>16</v>
      </c>
      <c r="G38" s="333">
        <v>0</v>
      </c>
      <c r="H38" s="332" t="s">
        <v>17</v>
      </c>
      <c r="I38" s="334">
        <v>220</v>
      </c>
      <c r="J38" s="334">
        <v>18</v>
      </c>
      <c r="K38" s="335">
        <v>0.04</v>
      </c>
      <c r="L38" s="336">
        <v>43146</v>
      </c>
      <c r="M38" s="565" t="s">
        <v>144</v>
      </c>
      <c r="N38" s="566"/>
      <c r="O38" s="566"/>
      <c r="P38" s="566"/>
      <c r="Q38" s="567"/>
    </row>
    <row r="39" spans="1:17" ht="15">
      <c r="A39" s="201">
        <v>18000</v>
      </c>
      <c r="B39" s="201" t="s">
        <v>63</v>
      </c>
      <c r="C39" s="263" t="s">
        <v>64</v>
      </c>
      <c r="D39" s="263" t="s">
        <v>65</v>
      </c>
      <c r="E39" s="201">
        <v>3</v>
      </c>
      <c r="F39" s="201" t="s">
        <v>16</v>
      </c>
      <c r="G39" s="264">
        <v>1500000</v>
      </c>
      <c r="H39" s="201" t="s">
        <v>22</v>
      </c>
      <c r="I39" s="225">
        <v>105</v>
      </c>
      <c r="J39" s="225">
        <v>25</v>
      </c>
      <c r="K39" s="226">
        <v>0.09</v>
      </c>
      <c r="L39" s="227">
        <v>43192</v>
      </c>
      <c r="M39" s="571"/>
      <c r="N39" s="572"/>
      <c r="O39" s="572"/>
      <c r="P39" s="572"/>
      <c r="Q39" s="573"/>
    </row>
    <row r="40" spans="1:17" ht="15">
      <c r="A40" s="201">
        <v>18002</v>
      </c>
      <c r="B40" s="201" t="s">
        <v>66</v>
      </c>
      <c r="C40" s="263" t="s">
        <v>64</v>
      </c>
      <c r="D40" s="263" t="s">
        <v>65</v>
      </c>
      <c r="E40" s="201">
        <v>3</v>
      </c>
      <c r="F40" s="201" t="s">
        <v>16</v>
      </c>
      <c r="G40" s="264">
        <v>2000000</v>
      </c>
      <c r="H40" s="201" t="s">
        <v>22</v>
      </c>
      <c r="I40" s="225">
        <v>116</v>
      </c>
      <c r="J40" s="225">
        <v>34</v>
      </c>
      <c r="K40" s="226">
        <v>0.09</v>
      </c>
      <c r="L40" s="227">
        <v>43192</v>
      </c>
      <c r="M40" s="571"/>
      <c r="N40" s="595"/>
      <c r="O40" s="595"/>
      <c r="P40" s="595"/>
      <c r="Q40" s="596"/>
    </row>
    <row r="41" spans="1:17" ht="15">
      <c r="A41" s="201">
        <v>18036</v>
      </c>
      <c r="B41" s="201" t="s">
        <v>67</v>
      </c>
      <c r="C41" s="201" t="s">
        <v>68</v>
      </c>
      <c r="D41" s="201" t="s">
        <v>69</v>
      </c>
      <c r="E41" s="201">
        <v>2</v>
      </c>
      <c r="F41" s="201" t="s">
        <v>16</v>
      </c>
      <c r="G41" s="264">
        <v>660000</v>
      </c>
      <c r="H41" s="201" t="s">
        <v>17</v>
      </c>
      <c r="I41" s="225">
        <v>40</v>
      </c>
      <c r="J41" s="225">
        <v>11</v>
      </c>
      <c r="K41" s="226">
        <v>0.09</v>
      </c>
      <c r="L41" s="227">
        <v>43192</v>
      </c>
      <c r="M41" s="536" t="s">
        <v>135</v>
      </c>
      <c r="N41" s="539"/>
      <c r="O41" s="539"/>
      <c r="P41" s="539"/>
      <c r="Q41" s="540"/>
    </row>
    <row r="42" spans="1:17" ht="15">
      <c r="A42" s="201">
        <v>18040</v>
      </c>
      <c r="B42" s="201" t="s">
        <v>70</v>
      </c>
      <c r="C42" s="201" t="s">
        <v>71</v>
      </c>
      <c r="D42" s="201" t="s">
        <v>72</v>
      </c>
      <c r="E42" s="201">
        <v>1</v>
      </c>
      <c r="F42" s="201" t="s">
        <v>16</v>
      </c>
      <c r="G42" s="264">
        <v>660000</v>
      </c>
      <c r="H42" s="201" t="s">
        <v>17</v>
      </c>
      <c r="I42" s="225">
        <v>48</v>
      </c>
      <c r="J42" s="225">
        <v>11</v>
      </c>
      <c r="K42" s="226">
        <v>0.09</v>
      </c>
      <c r="L42" s="227">
        <v>43192</v>
      </c>
      <c r="M42" s="536" t="s">
        <v>135</v>
      </c>
      <c r="N42" s="539"/>
      <c r="O42" s="539"/>
      <c r="P42" s="539"/>
      <c r="Q42" s="540"/>
    </row>
    <row r="43" spans="1:17" ht="15">
      <c r="A43" s="201">
        <v>18052</v>
      </c>
      <c r="B43" s="201" t="s">
        <v>73</v>
      </c>
      <c r="C43" s="263" t="s">
        <v>29</v>
      </c>
      <c r="D43" s="263" t="s">
        <v>30</v>
      </c>
      <c r="E43" s="201">
        <v>9</v>
      </c>
      <c r="F43" s="201" t="s">
        <v>16</v>
      </c>
      <c r="G43" s="264">
        <v>2025000</v>
      </c>
      <c r="H43" s="201" t="s">
        <v>22</v>
      </c>
      <c r="I43" s="225">
        <v>102</v>
      </c>
      <c r="J43" s="225">
        <v>35</v>
      </c>
      <c r="K43" s="226">
        <v>0.09</v>
      </c>
      <c r="L43" s="227">
        <v>43192</v>
      </c>
      <c r="M43" s="571"/>
      <c r="N43" s="572"/>
      <c r="O43" s="572"/>
      <c r="P43" s="572"/>
      <c r="Q43" s="573"/>
    </row>
    <row r="44" spans="1:17" ht="15">
      <c r="A44" s="332">
        <v>18053</v>
      </c>
      <c r="B44" s="332" t="s">
        <v>74</v>
      </c>
      <c r="C44" s="332" t="s">
        <v>29</v>
      </c>
      <c r="D44" s="332" t="s">
        <v>30</v>
      </c>
      <c r="E44" s="332">
        <v>9</v>
      </c>
      <c r="F44" s="332" t="s">
        <v>16</v>
      </c>
      <c r="G44" s="333">
        <v>0</v>
      </c>
      <c r="H44" s="332" t="s">
        <v>17</v>
      </c>
      <c r="I44" s="334">
        <v>88</v>
      </c>
      <c r="J44" s="334">
        <v>24</v>
      </c>
      <c r="K44" s="335">
        <v>0.09</v>
      </c>
      <c r="L44" s="336">
        <v>43192</v>
      </c>
      <c r="M44" s="565" t="s">
        <v>105</v>
      </c>
      <c r="N44" s="566"/>
      <c r="O44" s="566"/>
      <c r="P44" s="566"/>
      <c r="Q44" s="567"/>
    </row>
    <row r="45" spans="1:17" ht="15">
      <c r="A45" s="201">
        <v>18054</v>
      </c>
      <c r="B45" s="201" t="s">
        <v>77</v>
      </c>
      <c r="C45" s="263" t="s">
        <v>29</v>
      </c>
      <c r="D45" s="263" t="s">
        <v>30</v>
      </c>
      <c r="E45" s="201">
        <v>9</v>
      </c>
      <c r="F45" s="201" t="s">
        <v>16</v>
      </c>
      <c r="G45" s="264">
        <v>2350000</v>
      </c>
      <c r="H45" s="201" t="s">
        <v>17</v>
      </c>
      <c r="I45" s="225">
        <v>55</v>
      </c>
      <c r="J45" s="225">
        <v>41</v>
      </c>
      <c r="K45" s="226">
        <v>0.09</v>
      </c>
      <c r="L45" s="227">
        <v>43192</v>
      </c>
      <c r="M45" s="543" t="s">
        <v>94</v>
      </c>
      <c r="N45" s="544"/>
      <c r="O45" s="544"/>
      <c r="P45" s="544"/>
      <c r="Q45" s="545"/>
    </row>
    <row r="46" spans="1:17" ht="15">
      <c r="A46" s="201">
        <v>18369</v>
      </c>
      <c r="B46" s="201" t="s">
        <v>88</v>
      </c>
      <c r="C46" s="201" t="s">
        <v>84</v>
      </c>
      <c r="D46" s="201" t="s">
        <v>85</v>
      </c>
      <c r="E46" s="201">
        <v>9</v>
      </c>
      <c r="F46" s="201" t="s">
        <v>16</v>
      </c>
      <c r="G46" s="264">
        <v>1060000</v>
      </c>
      <c r="H46" s="201" t="s">
        <v>22</v>
      </c>
      <c r="I46" s="225">
        <v>35</v>
      </c>
      <c r="J46" s="225">
        <v>11</v>
      </c>
      <c r="K46" s="226">
        <v>0.09</v>
      </c>
      <c r="L46" s="227">
        <v>43192</v>
      </c>
      <c r="M46" s="536" t="s">
        <v>135</v>
      </c>
      <c r="N46" s="539"/>
      <c r="O46" s="539"/>
      <c r="P46" s="539"/>
      <c r="Q46" s="540"/>
    </row>
    <row r="47" spans="1:17" ht="15">
      <c r="A47" s="332">
        <v>18421</v>
      </c>
      <c r="B47" s="332" t="s">
        <v>89</v>
      </c>
      <c r="C47" s="332" t="s">
        <v>79</v>
      </c>
      <c r="D47" s="332" t="s">
        <v>80</v>
      </c>
      <c r="E47" s="332">
        <v>7</v>
      </c>
      <c r="F47" s="332" t="s">
        <v>16</v>
      </c>
      <c r="G47" s="333">
        <v>0</v>
      </c>
      <c r="H47" s="332" t="s">
        <v>17</v>
      </c>
      <c r="I47" s="334">
        <v>146</v>
      </c>
      <c r="J47" s="334">
        <v>50</v>
      </c>
      <c r="K47" s="335">
        <v>0.04</v>
      </c>
      <c r="L47" s="336">
        <v>43194</v>
      </c>
      <c r="M47" s="568" t="s">
        <v>109</v>
      </c>
      <c r="N47" s="569"/>
      <c r="O47" s="569"/>
      <c r="P47" s="569"/>
      <c r="Q47" s="570"/>
    </row>
    <row r="48" spans="1:17" ht="15">
      <c r="A48" s="201">
        <v>18259</v>
      </c>
      <c r="B48" s="201" t="s">
        <v>114</v>
      </c>
      <c r="C48" s="201" t="s">
        <v>115</v>
      </c>
      <c r="D48" s="201" t="s">
        <v>116</v>
      </c>
      <c r="E48" s="201">
        <v>2</v>
      </c>
      <c r="F48" s="201" t="s">
        <v>16</v>
      </c>
      <c r="G48" s="224">
        <v>1659248</v>
      </c>
      <c r="H48" s="201" t="s">
        <v>17</v>
      </c>
      <c r="I48" s="225">
        <v>36</v>
      </c>
      <c r="J48" s="225">
        <v>11</v>
      </c>
      <c r="K48" s="226">
        <v>0.09</v>
      </c>
      <c r="L48" s="227">
        <v>43342</v>
      </c>
      <c r="M48" s="571" t="s">
        <v>153</v>
      </c>
      <c r="N48" s="572"/>
      <c r="O48" s="572"/>
      <c r="P48" s="572"/>
      <c r="Q48" s="573"/>
    </row>
    <row r="49" spans="1:17" ht="15">
      <c r="A49" s="201">
        <v>18407</v>
      </c>
      <c r="B49" s="201" t="s">
        <v>119</v>
      </c>
      <c r="C49" s="263" t="s">
        <v>120</v>
      </c>
      <c r="D49" s="201" t="s">
        <v>18</v>
      </c>
      <c r="E49" s="201">
        <v>3</v>
      </c>
      <c r="F49" s="201" t="s">
        <v>16</v>
      </c>
      <c r="G49" s="224">
        <v>3600000</v>
      </c>
      <c r="H49" s="201" t="s">
        <v>17</v>
      </c>
      <c r="I49" s="225">
        <v>272</v>
      </c>
      <c r="J49" s="225">
        <v>27</v>
      </c>
      <c r="K49" s="226">
        <v>0.04</v>
      </c>
      <c r="L49" s="227">
        <v>43343</v>
      </c>
      <c r="M49" s="571" t="s">
        <v>153</v>
      </c>
      <c r="N49" s="572"/>
      <c r="O49" s="572"/>
      <c r="P49" s="572"/>
      <c r="Q49" s="573"/>
    </row>
    <row r="50" spans="1:17" ht="15">
      <c r="A50" s="201">
        <v>18223</v>
      </c>
      <c r="B50" s="201" t="s">
        <v>123</v>
      </c>
      <c r="C50" s="201" t="s">
        <v>121</v>
      </c>
      <c r="D50" s="201" t="s">
        <v>122</v>
      </c>
      <c r="E50" s="201">
        <v>1</v>
      </c>
      <c r="F50" s="201" t="s">
        <v>16</v>
      </c>
      <c r="G50" s="224">
        <v>1000000</v>
      </c>
      <c r="H50" s="201" t="s">
        <v>17</v>
      </c>
      <c r="I50" s="225">
        <v>60</v>
      </c>
      <c r="J50" s="225">
        <v>10</v>
      </c>
      <c r="K50" s="226">
        <v>0.09</v>
      </c>
      <c r="L50" s="227">
        <v>43356</v>
      </c>
      <c r="M50" s="571" t="s">
        <v>153</v>
      </c>
      <c r="N50" s="572"/>
      <c r="O50" s="572"/>
      <c r="P50" s="572"/>
      <c r="Q50" s="573"/>
    </row>
    <row r="51" spans="1:17" ht="15">
      <c r="A51" s="201">
        <v>18274</v>
      </c>
      <c r="B51" s="201" t="s">
        <v>124</v>
      </c>
      <c r="C51" s="201" t="s">
        <v>125</v>
      </c>
      <c r="D51" s="201" t="s">
        <v>126</v>
      </c>
      <c r="E51" s="201">
        <v>3</v>
      </c>
      <c r="F51" s="201" t="s">
        <v>16</v>
      </c>
      <c r="G51" s="224">
        <v>1000000</v>
      </c>
      <c r="H51" s="201" t="s">
        <v>22</v>
      </c>
      <c r="I51" s="225">
        <v>48</v>
      </c>
      <c r="J51" s="225">
        <v>10</v>
      </c>
      <c r="K51" s="226">
        <v>0.09</v>
      </c>
      <c r="L51" s="227">
        <v>43356</v>
      </c>
      <c r="M51" s="571" t="s">
        <v>153</v>
      </c>
      <c r="N51" s="572"/>
      <c r="O51" s="572"/>
      <c r="P51" s="572"/>
      <c r="Q51" s="573"/>
    </row>
    <row r="52" spans="1:17" ht="15">
      <c r="A52" s="201">
        <v>18454</v>
      </c>
      <c r="B52" s="201" t="s">
        <v>131</v>
      </c>
      <c r="C52" s="201" t="s">
        <v>132</v>
      </c>
      <c r="D52" s="201" t="s">
        <v>133</v>
      </c>
      <c r="E52" s="201">
        <v>4</v>
      </c>
      <c r="F52" s="201" t="s">
        <v>134</v>
      </c>
      <c r="G52" s="224">
        <v>4000000</v>
      </c>
      <c r="H52" s="201" t="s">
        <v>17</v>
      </c>
      <c r="I52" s="225">
        <v>93</v>
      </c>
      <c r="J52" s="225">
        <v>19</v>
      </c>
      <c r="K52" s="226">
        <v>0.04</v>
      </c>
      <c r="L52" s="227">
        <v>43364</v>
      </c>
      <c r="M52" s="571"/>
      <c r="N52" s="572"/>
      <c r="O52" s="572"/>
      <c r="P52" s="572"/>
      <c r="Q52" s="573"/>
    </row>
    <row r="53" spans="1:17" ht="15">
      <c r="A53" s="201">
        <v>18019</v>
      </c>
      <c r="B53" s="201" t="s">
        <v>138</v>
      </c>
      <c r="C53" s="201" t="s">
        <v>85</v>
      </c>
      <c r="D53" s="201" t="s">
        <v>137</v>
      </c>
      <c r="E53" s="201">
        <v>9</v>
      </c>
      <c r="F53" s="201" t="s">
        <v>16</v>
      </c>
      <c r="G53" s="224">
        <v>3090000</v>
      </c>
      <c r="H53" s="201" t="s">
        <v>22</v>
      </c>
      <c r="I53" s="225">
        <v>66</v>
      </c>
      <c r="J53" s="225">
        <v>20</v>
      </c>
      <c r="K53" s="226">
        <v>0.09</v>
      </c>
      <c r="L53" s="227">
        <v>43368</v>
      </c>
      <c r="M53" s="536" t="s">
        <v>117</v>
      </c>
      <c r="N53" s="603"/>
      <c r="O53" s="603"/>
      <c r="P53" s="603"/>
      <c r="Q53" s="604"/>
    </row>
    <row r="54" spans="1:17" ht="15">
      <c r="A54" s="332">
        <v>18036</v>
      </c>
      <c r="B54" s="332" t="s">
        <v>67</v>
      </c>
      <c r="C54" s="332" t="s">
        <v>68</v>
      </c>
      <c r="D54" s="332" t="s">
        <v>69</v>
      </c>
      <c r="E54" s="332">
        <v>2</v>
      </c>
      <c r="F54" s="332" t="s">
        <v>16</v>
      </c>
      <c r="G54" s="333">
        <v>0</v>
      </c>
      <c r="H54" s="332" t="s">
        <v>17</v>
      </c>
      <c r="I54" s="334">
        <v>40</v>
      </c>
      <c r="J54" s="334">
        <v>25</v>
      </c>
      <c r="K54" s="335">
        <v>0.09</v>
      </c>
      <c r="L54" s="336">
        <v>43374</v>
      </c>
      <c r="M54" s="576" t="s">
        <v>143</v>
      </c>
      <c r="N54" s="577"/>
      <c r="O54" s="577"/>
      <c r="P54" s="577"/>
      <c r="Q54" s="578"/>
    </row>
    <row r="55" spans="1:17" ht="15">
      <c r="A55" s="332">
        <v>18040</v>
      </c>
      <c r="B55" s="332" t="s">
        <v>70</v>
      </c>
      <c r="C55" s="332" t="s">
        <v>71</v>
      </c>
      <c r="D55" s="332" t="s">
        <v>72</v>
      </c>
      <c r="E55" s="332">
        <v>1</v>
      </c>
      <c r="F55" s="332" t="s">
        <v>16</v>
      </c>
      <c r="G55" s="333">
        <v>0</v>
      </c>
      <c r="H55" s="332" t="s">
        <v>17</v>
      </c>
      <c r="I55" s="334">
        <v>48</v>
      </c>
      <c r="J55" s="334">
        <v>37</v>
      </c>
      <c r="K55" s="335">
        <v>0.09</v>
      </c>
      <c r="L55" s="336">
        <v>43374</v>
      </c>
      <c r="M55" s="576" t="s">
        <v>143</v>
      </c>
      <c r="N55" s="577"/>
      <c r="O55" s="577"/>
      <c r="P55" s="577"/>
      <c r="Q55" s="578"/>
    </row>
    <row r="56" spans="1:17" ht="15">
      <c r="A56" s="412">
        <v>18505</v>
      </c>
      <c r="B56" s="401" t="s">
        <v>147</v>
      </c>
      <c r="C56" s="402" t="s">
        <v>120</v>
      </c>
      <c r="D56" s="401" t="s">
        <v>18</v>
      </c>
      <c r="E56" s="401">
        <v>3</v>
      </c>
      <c r="F56" s="401" t="s">
        <v>16</v>
      </c>
      <c r="G56" s="403">
        <v>1500000</v>
      </c>
      <c r="H56" s="401" t="s">
        <v>17</v>
      </c>
      <c r="I56" s="404">
        <v>110</v>
      </c>
      <c r="J56" s="404">
        <v>8</v>
      </c>
      <c r="K56" s="405">
        <v>0.09</v>
      </c>
      <c r="L56" s="406">
        <v>43398</v>
      </c>
      <c r="M56" s="543" t="s">
        <v>148</v>
      </c>
      <c r="N56" s="544"/>
      <c r="O56" s="544"/>
      <c r="P56" s="544"/>
      <c r="Q56" s="545"/>
    </row>
    <row r="57" spans="1:17" ht="15.75" thickBot="1">
      <c r="A57" s="436">
        <v>18507</v>
      </c>
      <c r="B57" s="231" t="s">
        <v>152</v>
      </c>
      <c r="C57" s="201" t="s">
        <v>151</v>
      </c>
      <c r="D57" s="231" t="s">
        <v>151</v>
      </c>
      <c r="E57" s="231">
        <v>7</v>
      </c>
      <c r="F57" s="231"/>
      <c r="G57" s="224">
        <v>444000</v>
      </c>
      <c r="H57" s="231" t="s">
        <v>22</v>
      </c>
      <c r="I57" s="441">
        <v>48</v>
      </c>
      <c r="J57" s="441"/>
      <c r="K57" s="226"/>
      <c r="L57" s="442">
        <v>43403</v>
      </c>
      <c r="M57" s="605"/>
      <c r="N57" s="595"/>
      <c r="O57" s="595"/>
      <c r="P57" s="595"/>
      <c r="Q57" s="596"/>
    </row>
    <row r="58" spans="1:17" ht="15">
      <c r="A58" s="584" t="s">
        <v>33</v>
      </c>
      <c r="B58" s="585"/>
      <c r="C58" s="585"/>
      <c r="D58" s="585"/>
      <c r="E58" s="585"/>
      <c r="F58" s="585"/>
      <c r="G58" s="270">
        <f>SUM(G38,G41,G42,G46,G48,G50,G51,G52,G53,G54,G55,G57)</f>
        <v>13573248</v>
      </c>
      <c r="H58" s="271" t="s">
        <v>11</v>
      </c>
      <c r="I58" s="272">
        <f>SUM(I41,I42,I46,I48,I50,I51,I52,I53)</f>
        <v>426</v>
      </c>
      <c r="J58" s="272">
        <f>SUM(J38,J41,J42,J46,J48,J50,J51,J52,J53)</f>
        <v>121</v>
      </c>
      <c r="K58" s="273"/>
      <c r="L58" s="274"/>
      <c r="M58" s="274"/>
      <c r="N58" s="274"/>
      <c r="O58" s="274"/>
      <c r="P58" s="274"/>
      <c r="Q58" s="275"/>
    </row>
    <row r="59" spans="1:17" ht="15">
      <c r="A59" s="586" t="s">
        <v>34</v>
      </c>
      <c r="B59" s="587"/>
      <c r="C59" s="587"/>
      <c r="D59" s="587"/>
      <c r="E59" s="587"/>
      <c r="F59" s="587"/>
      <c r="G59" s="224">
        <f>SUM(G35,G36,G37,G39,G40,G43,G44,G45,G49,G56)</f>
        <v>12975000</v>
      </c>
      <c r="H59" s="276" t="s">
        <v>11</v>
      </c>
      <c r="I59" s="277">
        <f>SUM(I39,I40,I43,I45,I49)</f>
        <v>650</v>
      </c>
      <c r="J59" s="277">
        <f>SUM(J39,J40,J43,J45,J49)</f>
        <v>162</v>
      </c>
      <c r="K59" s="278"/>
      <c r="L59" s="279"/>
      <c r="M59" s="280"/>
      <c r="N59" s="280"/>
      <c r="O59" s="280"/>
      <c r="P59" s="280"/>
      <c r="Q59" s="281"/>
    </row>
    <row r="60" spans="1:17" ht="16.5" thickBot="1">
      <c r="A60" s="588" t="s">
        <v>35</v>
      </c>
      <c r="B60" s="589"/>
      <c r="C60" s="589"/>
      <c r="D60" s="589"/>
      <c r="E60" s="589"/>
      <c r="F60" s="589"/>
      <c r="G60" s="282">
        <f>SUM(G58:G59)</f>
        <v>26548248</v>
      </c>
      <c r="H60" s="283" t="s">
        <v>11</v>
      </c>
      <c r="I60" s="284">
        <f>SUM(I58:I59)</f>
        <v>1076</v>
      </c>
      <c r="J60" s="284">
        <f>SUM(J58:J59)</f>
        <v>283</v>
      </c>
      <c r="K60" s="285"/>
      <c r="L60" s="286"/>
      <c r="M60" s="286"/>
      <c r="N60" s="286"/>
      <c r="O60" s="286"/>
      <c r="P60" s="286"/>
      <c r="Q60" s="287"/>
    </row>
    <row r="61" spans="1:17" ht="15" customHeight="1">
      <c r="A61" s="584" t="s">
        <v>36</v>
      </c>
      <c r="B61" s="585"/>
      <c r="C61" s="585"/>
      <c r="D61" s="585"/>
      <c r="E61" s="585"/>
      <c r="F61" s="585"/>
      <c r="G61" s="288">
        <f>SUM(G41,G42,G46,G48,G50,G51)</f>
        <v>6039248</v>
      </c>
      <c r="H61" s="271" t="s">
        <v>11</v>
      </c>
      <c r="I61" s="289">
        <f>SUM(I41,I42,I46)</f>
        <v>123</v>
      </c>
      <c r="J61" s="289">
        <f>SUM(J41,J42,J46)</f>
        <v>33</v>
      </c>
      <c r="K61" s="290"/>
      <c r="L61" s="416"/>
      <c r="M61" s="416"/>
      <c r="N61" s="416"/>
      <c r="O61" s="416"/>
      <c r="P61" s="416"/>
      <c r="Q61" s="417"/>
    </row>
    <row r="62" spans="1:17" ht="15" customHeight="1">
      <c r="A62" s="586" t="s">
        <v>37</v>
      </c>
      <c r="B62" s="587"/>
      <c r="C62" s="587"/>
      <c r="D62" s="587"/>
      <c r="E62" s="587"/>
      <c r="F62" s="587"/>
      <c r="G62" s="337">
        <v>0</v>
      </c>
      <c r="H62" s="276" t="s">
        <v>11</v>
      </c>
      <c r="I62" s="292"/>
      <c r="J62" s="292"/>
      <c r="K62" s="293"/>
      <c r="L62" s="280"/>
      <c r="M62" s="294"/>
      <c r="N62" s="294"/>
      <c r="O62" s="294"/>
      <c r="P62" s="294"/>
      <c r="Q62" s="295"/>
    </row>
    <row r="63" spans="1:17" ht="15" customHeight="1" thickBot="1">
      <c r="A63" s="591" t="s">
        <v>38</v>
      </c>
      <c r="B63" s="592"/>
      <c r="C63" s="592"/>
      <c r="D63" s="592"/>
      <c r="E63" s="592"/>
      <c r="F63" s="592"/>
      <c r="G63" s="338">
        <f>G49</f>
        <v>3600000</v>
      </c>
      <c r="H63" s="297" t="s">
        <v>11</v>
      </c>
      <c r="I63" s="298"/>
      <c r="J63" s="299"/>
      <c r="K63" s="300"/>
      <c r="L63" s="301"/>
      <c r="M63" s="301"/>
      <c r="N63" s="301"/>
      <c r="O63" s="301"/>
      <c r="P63" s="301"/>
      <c r="Q63" s="302"/>
    </row>
    <row r="64" spans="1:17" ht="15">
      <c r="A64" s="551" t="s">
        <v>39</v>
      </c>
      <c r="B64" s="552"/>
      <c r="C64" s="552"/>
      <c r="D64" s="552"/>
      <c r="E64" s="552"/>
      <c r="F64" s="552"/>
      <c r="G64" s="303">
        <f>Q29-G61</f>
        <v>11279698</v>
      </c>
      <c r="H64" s="415"/>
      <c r="I64" s="416"/>
      <c r="J64" s="416"/>
      <c r="K64" s="305"/>
      <c r="L64" s="305"/>
      <c r="M64" s="305"/>
      <c r="N64" s="305"/>
      <c r="O64" s="305"/>
      <c r="P64" s="305"/>
      <c r="Q64" s="306"/>
    </row>
    <row r="65" spans="1:17" ht="15">
      <c r="A65" s="593" t="s">
        <v>40</v>
      </c>
      <c r="B65" s="594"/>
      <c r="C65" s="594"/>
      <c r="D65" s="594"/>
      <c r="E65" s="594"/>
      <c r="F65" s="594"/>
      <c r="G65" s="307">
        <f>Q31-G62</f>
        <v>9446231</v>
      </c>
      <c r="H65" s="308"/>
      <c r="I65" s="280"/>
      <c r="J65" s="280"/>
      <c r="K65" s="280"/>
      <c r="L65" s="280"/>
      <c r="M65" s="280"/>
      <c r="N65" s="280"/>
      <c r="O65" s="280"/>
      <c r="P65" s="280"/>
      <c r="Q65" s="281"/>
    </row>
    <row r="66" spans="1:17" ht="15">
      <c r="A66" s="593" t="s">
        <v>41</v>
      </c>
      <c r="B66" s="594"/>
      <c r="C66" s="594"/>
      <c r="D66" s="594"/>
      <c r="E66" s="594"/>
      <c r="F66" s="594"/>
      <c r="G66" s="307">
        <f>Q30-G63</f>
        <v>1400000</v>
      </c>
      <c r="H66" s="308"/>
      <c r="I66" s="280"/>
      <c r="J66" s="280"/>
      <c r="K66" s="280"/>
      <c r="L66" s="280"/>
      <c r="M66" s="309"/>
      <c r="N66" s="309"/>
      <c r="O66" s="309"/>
      <c r="P66" s="309"/>
      <c r="Q66" s="309"/>
    </row>
    <row r="67" spans="6:13" ht="15" customHeight="1">
      <c r="F67" s="422"/>
      <c r="G67" s="310"/>
      <c r="M67" s="410"/>
    </row>
    <row r="68" spans="1:13" ht="15" customHeight="1">
      <c r="A68" s="590" t="s">
        <v>42</v>
      </c>
      <c r="B68" s="590"/>
      <c r="C68" s="590"/>
      <c r="D68" s="590"/>
      <c r="E68" s="590"/>
      <c r="F68" s="590"/>
      <c r="G68" s="590"/>
      <c r="H68" s="590"/>
      <c r="I68" s="590"/>
      <c r="J68" s="590"/>
      <c r="K68" s="590"/>
      <c r="L68" s="590"/>
      <c r="M68" s="590"/>
    </row>
    <row r="69" spans="1:13" ht="15" customHeight="1">
      <c r="A69" s="590" t="s">
        <v>43</v>
      </c>
      <c r="B69" s="590"/>
      <c r="C69" s="590"/>
      <c r="D69" s="590"/>
      <c r="E69" s="590"/>
      <c r="F69" s="590"/>
      <c r="G69" s="590"/>
      <c r="H69" s="590"/>
      <c r="I69" s="590"/>
      <c r="J69" s="590"/>
      <c r="K69" s="590"/>
      <c r="L69" s="590"/>
      <c r="M69" s="590"/>
    </row>
    <row r="70" spans="1:13" ht="15">
      <c r="A70" s="590" t="s">
        <v>44</v>
      </c>
      <c r="B70" s="590"/>
      <c r="C70" s="590"/>
      <c r="D70" s="590"/>
      <c r="E70" s="590"/>
      <c r="F70" s="590"/>
      <c r="G70" s="590"/>
      <c r="H70" s="590"/>
      <c r="I70" s="590"/>
      <c r="J70" s="590"/>
      <c r="K70" s="590"/>
      <c r="L70" s="590"/>
      <c r="M70" s="590"/>
    </row>
  </sheetData>
  <sheetProtection/>
  <mergeCells count="77">
    <mergeCell ref="A65:F65"/>
    <mergeCell ref="A66:F66"/>
    <mergeCell ref="A68:M68"/>
    <mergeCell ref="A69:M69"/>
    <mergeCell ref="A70:M70"/>
    <mergeCell ref="A59:F59"/>
    <mergeCell ref="A60:F60"/>
    <mergeCell ref="A61:F61"/>
    <mergeCell ref="A62:F62"/>
    <mergeCell ref="A63:F63"/>
    <mergeCell ref="A64:F64"/>
    <mergeCell ref="M53:Q53"/>
    <mergeCell ref="M54:Q54"/>
    <mergeCell ref="M55:Q55"/>
    <mergeCell ref="M56:Q56"/>
    <mergeCell ref="A58:F58"/>
    <mergeCell ref="M57:Q57"/>
    <mergeCell ref="M47:Q47"/>
    <mergeCell ref="M48:Q48"/>
    <mergeCell ref="M49:Q49"/>
    <mergeCell ref="M50:Q50"/>
    <mergeCell ref="M51:Q51"/>
    <mergeCell ref="M52:Q52"/>
    <mergeCell ref="M41:Q41"/>
    <mergeCell ref="M42:Q42"/>
    <mergeCell ref="M43:Q43"/>
    <mergeCell ref="M44:Q44"/>
    <mergeCell ref="M45:Q45"/>
    <mergeCell ref="M46:Q46"/>
    <mergeCell ref="M35:Q35"/>
    <mergeCell ref="M36:Q36"/>
    <mergeCell ref="M37:Q37"/>
    <mergeCell ref="M38:Q38"/>
    <mergeCell ref="M39:Q39"/>
    <mergeCell ref="M40:Q40"/>
    <mergeCell ref="M29:P29"/>
    <mergeCell ref="M30:P30"/>
    <mergeCell ref="M31:P31"/>
    <mergeCell ref="M32:P32"/>
    <mergeCell ref="M33:P33"/>
    <mergeCell ref="M34:Q34"/>
    <mergeCell ref="M22:Q22"/>
    <mergeCell ref="M23:Q23"/>
    <mergeCell ref="M24:Q24"/>
    <mergeCell ref="A25:F25"/>
    <mergeCell ref="A26:F26"/>
    <mergeCell ref="A27:F27"/>
    <mergeCell ref="H27:Q27"/>
    <mergeCell ref="A19:F19"/>
    <mergeCell ref="K19:Q19"/>
    <mergeCell ref="A20:F20"/>
    <mergeCell ref="H20:Q20"/>
    <mergeCell ref="A21:B21"/>
    <mergeCell ref="H21:J21"/>
    <mergeCell ref="K21:L21"/>
    <mergeCell ref="M21:O21"/>
    <mergeCell ref="P21:Q21"/>
    <mergeCell ref="M10:Q10"/>
    <mergeCell ref="M11:Q11"/>
    <mergeCell ref="M12:Q12"/>
    <mergeCell ref="M13:Q13"/>
    <mergeCell ref="M14:Q14"/>
    <mergeCell ref="A18:F18"/>
    <mergeCell ref="K18:Q18"/>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1.2812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150</v>
      </c>
      <c r="B2" s="514"/>
      <c r="C2" s="514"/>
      <c r="D2" s="514"/>
      <c r="E2" s="514"/>
      <c r="F2" s="514"/>
      <c r="G2" s="514"/>
      <c r="H2" s="514"/>
      <c r="I2" s="514"/>
      <c r="J2" s="514"/>
      <c r="K2" s="514"/>
      <c r="L2" s="514"/>
      <c r="M2" s="513"/>
      <c r="N2" s="513"/>
      <c r="O2" s="513"/>
      <c r="P2" s="513"/>
      <c r="Q2" s="513"/>
    </row>
    <row r="3" spans="1:17" ht="12.75" customHeight="1">
      <c r="A3" s="515" t="s">
        <v>108</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95"/>
      <c r="F6" s="395"/>
      <c r="G6" s="395"/>
      <c r="H6" s="395"/>
      <c r="I6" s="395"/>
      <c r="J6" s="395"/>
      <c r="K6" s="395"/>
      <c r="L6" s="395"/>
      <c r="M6" s="520"/>
      <c r="N6" s="520"/>
      <c r="O6" s="520"/>
      <c r="P6" s="520"/>
      <c r="Q6" s="196"/>
    </row>
    <row r="7" spans="1:17" ht="14.25" customHeight="1">
      <c r="A7" s="193"/>
      <c r="B7" s="194"/>
      <c r="C7" s="194"/>
      <c r="D7" s="194"/>
      <c r="E7" s="395"/>
      <c r="F7" s="395"/>
      <c r="G7" s="395"/>
      <c r="H7" s="395"/>
      <c r="I7" s="395"/>
      <c r="J7" s="395"/>
      <c r="K7" s="395"/>
      <c r="L7" s="395"/>
      <c r="M7" s="520" t="s">
        <v>75</v>
      </c>
      <c r="N7" s="520"/>
      <c r="O7" s="520"/>
      <c r="P7" s="520"/>
      <c r="Q7" s="196">
        <v>3300000</v>
      </c>
    </row>
    <row r="8" spans="1:17" ht="14.25" customHeight="1">
      <c r="A8" s="193"/>
      <c r="B8" s="194"/>
      <c r="C8" s="194"/>
      <c r="D8" s="194"/>
      <c r="E8" s="395"/>
      <c r="F8" s="395"/>
      <c r="G8" s="395"/>
      <c r="H8" s="395"/>
      <c r="I8" s="395"/>
      <c r="J8" s="395"/>
      <c r="K8" s="395"/>
      <c r="L8" s="395"/>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393">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9"/>
      <c r="O13" s="539"/>
      <c r="P13" s="539"/>
      <c r="Q13" s="540"/>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384"/>
      <c r="N15" s="385"/>
      <c r="O15" s="385"/>
      <c r="P15" s="385"/>
      <c r="Q15" s="386"/>
    </row>
    <row r="16" spans="1:17" ht="15">
      <c r="A16" s="201">
        <v>18503</v>
      </c>
      <c r="B16" s="201" t="s">
        <v>112</v>
      </c>
      <c r="C16" s="201" t="s">
        <v>79</v>
      </c>
      <c r="D16" s="201" t="s">
        <v>80</v>
      </c>
      <c r="E16" s="201">
        <v>7</v>
      </c>
      <c r="F16" s="209" t="s">
        <v>113</v>
      </c>
      <c r="G16" s="210">
        <v>2000000</v>
      </c>
      <c r="H16" s="209" t="s">
        <v>17</v>
      </c>
      <c r="I16" s="212">
        <v>30</v>
      </c>
      <c r="J16" s="213">
        <v>18</v>
      </c>
      <c r="K16" s="214"/>
      <c r="L16" s="215">
        <v>43362</v>
      </c>
      <c r="M16" s="384"/>
      <c r="N16" s="385"/>
      <c r="O16" s="385"/>
      <c r="P16" s="385"/>
      <c r="Q16" s="386"/>
    </row>
    <row r="17" spans="1:17" ht="15.75" thickBot="1">
      <c r="A17" s="201">
        <v>18448</v>
      </c>
      <c r="B17" s="201" t="s">
        <v>146</v>
      </c>
      <c r="C17" s="201" t="s">
        <v>79</v>
      </c>
      <c r="D17" s="201" t="s">
        <v>80</v>
      </c>
      <c r="E17" s="201">
        <v>7</v>
      </c>
      <c r="F17" s="209" t="s">
        <v>16</v>
      </c>
      <c r="G17" s="210">
        <v>2000000</v>
      </c>
      <c r="H17" s="209" t="s">
        <v>22</v>
      </c>
      <c r="I17" s="212">
        <v>279</v>
      </c>
      <c r="J17" s="213">
        <v>15</v>
      </c>
      <c r="K17" s="214">
        <v>0.04</v>
      </c>
      <c r="L17" s="215">
        <v>43402</v>
      </c>
      <c r="M17" s="384"/>
      <c r="N17" s="385"/>
      <c r="O17" s="385"/>
      <c r="P17" s="385"/>
      <c r="Q17" s="386"/>
    </row>
    <row r="18" spans="1:17" ht="15" customHeight="1" thickBot="1">
      <c r="A18" s="546" t="s">
        <v>19</v>
      </c>
      <c r="B18" s="547"/>
      <c r="C18" s="547"/>
      <c r="D18" s="547"/>
      <c r="E18" s="547"/>
      <c r="F18" s="547"/>
      <c r="G18" s="216">
        <f>SUM(G11:G17)</f>
        <v>10000000</v>
      </c>
      <c r="H18" s="217" t="s">
        <v>11</v>
      </c>
      <c r="I18" s="219">
        <f>SUM(I12:I17)</f>
        <v>632</v>
      </c>
      <c r="J18" s="219">
        <f>SUM(J12:J17)</f>
        <v>73</v>
      </c>
      <c r="K18" s="548"/>
      <c r="L18" s="549"/>
      <c r="M18" s="549"/>
      <c r="N18" s="549"/>
      <c r="O18" s="549"/>
      <c r="P18" s="549"/>
      <c r="Q18" s="550"/>
    </row>
    <row r="19" spans="1:17" ht="15" customHeight="1" thickBot="1">
      <c r="A19" s="546" t="s">
        <v>47</v>
      </c>
      <c r="B19" s="547"/>
      <c r="C19" s="547"/>
      <c r="D19" s="547"/>
      <c r="E19" s="547"/>
      <c r="F19" s="547"/>
      <c r="G19" s="216">
        <f>SUM(G12,G13)</f>
        <v>2000000</v>
      </c>
      <c r="H19" s="217" t="s">
        <v>11</v>
      </c>
      <c r="I19" s="218">
        <f>I14</f>
        <v>30</v>
      </c>
      <c r="J19" s="218">
        <f>J12</f>
        <v>10</v>
      </c>
      <c r="K19" s="548"/>
      <c r="L19" s="549"/>
      <c r="M19" s="549"/>
      <c r="N19" s="549"/>
      <c r="O19" s="549"/>
      <c r="P19" s="549"/>
      <c r="Q19" s="550"/>
    </row>
    <row r="20" spans="1:17" ht="15">
      <c r="A20" s="551" t="s">
        <v>46</v>
      </c>
      <c r="B20" s="552"/>
      <c r="C20" s="552"/>
      <c r="D20" s="552"/>
      <c r="E20" s="552"/>
      <c r="F20" s="552"/>
      <c r="G20" s="220">
        <f>P9-G19</f>
        <v>20324041</v>
      </c>
      <c r="H20" s="553"/>
      <c r="I20" s="554"/>
      <c r="J20" s="554"/>
      <c r="K20" s="554"/>
      <c r="L20" s="554"/>
      <c r="M20" s="554"/>
      <c r="N20" s="554"/>
      <c r="O20" s="554"/>
      <c r="P20" s="554"/>
      <c r="Q20" s="555"/>
    </row>
    <row r="21" spans="1:17" ht="64.5" customHeight="1">
      <c r="A21" s="556" t="s">
        <v>20</v>
      </c>
      <c r="B21" s="556"/>
      <c r="C21" s="221"/>
      <c r="D21" s="221"/>
      <c r="E21" s="222"/>
      <c r="F21" s="221"/>
      <c r="G21" s="223"/>
      <c r="H21" s="524"/>
      <c r="I21" s="525"/>
      <c r="J21" s="525"/>
      <c r="K21" s="526"/>
      <c r="L21" s="527"/>
      <c r="M21" s="528" t="s">
        <v>2</v>
      </c>
      <c r="N21" s="528"/>
      <c r="O21" s="528"/>
      <c r="P21" s="529">
        <v>8215058</v>
      </c>
      <c r="Q21" s="530"/>
    </row>
    <row r="22" spans="1:17" ht="39">
      <c r="A22" s="200" t="s">
        <v>21</v>
      </c>
      <c r="B22" s="200" t="s">
        <v>4</v>
      </c>
      <c r="C22" s="200" t="s">
        <v>5</v>
      </c>
      <c r="D22" s="200" t="s">
        <v>6</v>
      </c>
      <c r="E22" s="200" t="s">
        <v>7</v>
      </c>
      <c r="F22" s="200" t="s">
        <v>8</v>
      </c>
      <c r="G22" s="200" t="s">
        <v>9</v>
      </c>
      <c r="H22" s="200" t="s">
        <v>10</v>
      </c>
      <c r="I22" s="200" t="s">
        <v>11</v>
      </c>
      <c r="J22" s="200" t="s">
        <v>12</v>
      </c>
      <c r="K22" s="200" t="s">
        <v>13</v>
      </c>
      <c r="L22" s="200" t="s">
        <v>14</v>
      </c>
      <c r="M22" s="531" t="s">
        <v>15</v>
      </c>
      <c r="N22" s="532"/>
      <c r="O22" s="532"/>
      <c r="P22" s="532"/>
      <c r="Q22" s="533"/>
    </row>
    <row r="23" spans="1:17" ht="15">
      <c r="A23" s="201">
        <v>18322</v>
      </c>
      <c r="B23" s="201" t="s">
        <v>81</v>
      </c>
      <c r="C23" s="201" t="s">
        <v>82</v>
      </c>
      <c r="D23" s="201" t="s">
        <v>83</v>
      </c>
      <c r="E23" s="201">
        <v>11</v>
      </c>
      <c r="F23" s="201" t="s">
        <v>16</v>
      </c>
      <c r="G23" s="224">
        <v>1600000</v>
      </c>
      <c r="H23" s="201" t="s">
        <v>17</v>
      </c>
      <c r="I23" s="225">
        <v>50</v>
      </c>
      <c r="J23" s="225">
        <v>14</v>
      </c>
      <c r="K23" s="226">
        <v>0.09</v>
      </c>
      <c r="L23" s="227">
        <v>43192</v>
      </c>
      <c r="M23" s="536" t="s">
        <v>135</v>
      </c>
      <c r="N23" s="539"/>
      <c r="O23" s="539"/>
      <c r="P23" s="539"/>
      <c r="Q23" s="540"/>
    </row>
    <row r="24" spans="1:17" ht="15" customHeight="1" thickBot="1">
      <c r="A24" s="201">
        <v>18391</v>
      </c>
      <c r="B24" s="231" t="s">
        <v>86</v>
      </c>
      <c r="C24" s="231" t="s">
        <v>87</v>
      </c>
      <c r="D24" s="231" t="s">
        <v>80</v>
      </c>
      <c r="E24" s="231">
        <v>7</v>
      </c>
      <c r="F24" s="231" t="s">
        <v>16</v>
      </c>
      <c r="G24" s="232">
        <v>2000000</v>
      </c>
      <c r="H24" s="231" t="s">
        <v>22</v>
      </c>
      <c r="I24" s="233">
        <v>146</v>
      </c>
      <c r="J24" s="233">
        <v>30</v>
      </c>
      <c r="K24" s="234">
        <v>0.09</v>
      </c>
      <c r="L24" s="235">
        <v>43192</v>
      </c>
      <c r="M24" s="597"/>
      <c r="N24" s="598"/>
      <c r="O24" s="598"/>
      <c r="P24" s="598"/>
      <c r="Q24" s="599"/>
    </row>
    <row r="25" spans="1:17" ht="15.75" thickBot="1">
      <c r="A25" s="560" t="s">
        <v>23</v>
      </c>
      <c r="B25" s="561"/>
      <c r="C25" s="561"/>
      <c r="D25" s="561"/>
      <c r="E25" s="561"/>
      <c r="F25" s="561"/>
      <c r="G25" s="236">
        <f>SUM(G23:G24)</f>
        <v>3600000</v>
      </c>
      <c r="H25" s="237" t="s">
        <v>11</v>
      </c>
      <c r="I25" s="238">
        <f>SUM(I23:I24)</f>
        <v>196</v>
      </c>
      <c r="J25" s="238">
        <f>SUM(J23:J24)</f>
        <v>44</v>
      </c>
      <c r="K25" s="239"/>
      <c r="L25" s="240"/>
      <c r="M25" s="391"/>
      <c r="N25" s="391"/>
      <c r="O25" s="391"/>
      <c r="P25" s="391"/>
      <c r="Q25" s="392"/>
    </row>
    <row r="26" spans="1:17" ht="15.75" thickBot="1">
      <c r="A26" s="546" t="s">
        <v>24</v>
      </c>
      <c r="B26" s="547"/>
      <c r="C26" s="547"/>
      <c r="D26" s="547"/>
      <c r="E26" s="547"/>
      <c r="F26" s="547"/>
      <c r="G26" s="216">
        <f>G23</f>
        <v>1600000</v>
      </c>
      <c r="H26" s="217" t="s">
        <v>11</v>
      </c>
      <c r="I26" s="218">
        <f>I23</f>
        <v>50</v>
      </c>
      <c r="J26" s="218">
        <f>J23</f>
        <v>14</v>
      </c>
      <c r="K26" s="390"/>
      <c r="L26" s="391"/>
      <c r="M26" s="388"/>
      <c r="N26" s="388"/>
      <c r="O26" s="388"/>
      <c r="P26" s="388"/>
      <c r="Q26" s="389"/>
    </row>
    <row r="27" spans="1:17" ht="15" customHeight="1">
      <c r="A27" s="551" t="s">
        <v>25</v>
      </c>
      <c r="B27" s="552"/>
      <c r="C27" s="552"/>
      <c r="D27" s="552"/>
      <c r="E27" s="552"/>
      <c r="F27" s="552"/>
      <c r="G27" s="220">
        <f>SUM(P21-G26)</f>
        <v>6615058</v>
      </c>
      <c r="H27" s="553"/>
      <c r="I27" s="554"/>
      <c r="J27" s="554"/>
      <c r="K27" s="554"/>
      <c r="L27" s="554"/>
      <c r="M27" s="554"/>
      <c r="N27" s="554"/>
      <c r="O27" s="554"/>
      <c r="P27" s="554"/>
      <c r="Q27" s="555"/>
    </row>
    <row r="28" spans="1:17" ht="15" customHeight="1">
      <c r="A28" s="246"/>
      <c r="B28" s="222"/>
      <c r="C28" s="222"/>
      <c r="D28" s="222"/>
      <c r="E28" s="222"/>
      <c r="F28" s="222"/>
      <c r="G28" s="247"/>
      <c r="H28" s="248"/>
      <c r="I28" s="249"/>
      <c r="J28" s="249"/>
      <c r="K28" s="249"/>
      <c r="L28" s="249"/>
      <c r="M28" s="394"/>
      <c r="N28" s="394"/>
      <c r="O28" s="394"/>
      <c r="P28" s="394"/>
      <c r="Q28" s="251"/>
    </row>
    <row r="29" spans="1:17" ht="15">
      <c r="A29" s="252"/>
      <c r="B29" s="253"/>
      <c r="C29" s="253"/>
      <c r="D29" s="253"/>
      <c r="E29" s="253"/>
      <c r="F29" s="253"/>
      <c r="G29" s="254"/>
      <c r="H29" s="255"/>
      <c r="I29" s="255"/>
      <c r="J29" s="255"/>
      <c r="K29" s="256"/>
      <c r="L29" s="257"/>
      <c r="M29" s="521" t="s">
        <v>52</v>
      </c>
      <c r="N29" s="521"/>
      <c r="O29" s="521"/>
      <c r="P29" s="521"/>
      <c r="Q29" s="197">
        <v>13318946</v>
      </c>
    </row>
    <row r="30" spans="1:17" ht="15">
      <c r="A30" s="252"/>
      <c r="B30" s="253"/>
      <c r="C30" s="253"/>
      <c r="D30" s="253"/>
      <c r="E30" s="253"/>
      <c r="F30" s="253"/>
      <c r="G30" s="254"/>
      <c r="H30" s="255"/>
      <c r="I30" s="255"/>
      <c r="J30" s="255"/>
      <c r="K30" s="256"/>
      <c r="L30" s="257"/>
      <c r="M30" s="562" t="s">
        <v>26</v>
      </c>
      <c r="N30" s="562"/>
      <c r="O30" s="562"/>
      <c r="P30" s="562"/>
      <c r="Q30" s="258">
        <v>5000000</v>
      </c>
    </row>
    <row r="31" spans="1:17" ht="15">
      <c r="A31" s="252"/>
      <c r="B31" s="253"/>
      <c r="C31" s="253"/>
      <c r="D31" s="253"/>
      <c r="E31" s="253"/>
      <c r="F31" s="253"/>
      <c r="G31" s="254"/>
      <c r="H31" s="255"/>
      <c r="I31" s="255"/>
      <c r="J31" s="255"/>
      <c r="K31" s="256"/>
      <c r="L31" s="257"/>
      <c r="M31" s="563" t="s">
        <v>27</v>
      </c>
      <c r="N31" s="563"/>
      <c r="O31" s="563"/>
      <c r="P31" s="563"/>
      <c r="Q31" s="259">
        <v>9446231</v>
      </c>
    </row>
    <row r="32" spans="1:17" ht="15.75" customHeight="1" thickBot="1">
      <c r="A32" s="252"/>
      <c r="B32" s="253"/>
      <c r="C32" s="253"/>
      <c r="D32" s="253"/>
      <c r="E32" s="253"/>
      <c r="F32" s="253"/>
      <c r="G32" s="254"/>
      <c r="H32" s="255"/>
      <c r="I32" s="255"/>
      <c r="J32" s="255"/>
      <c r="K32" s="256"/>
      <c r="L32" s="257"/>
      <c r="M32" s="564" t="s">
        <v>93</v>
      </c>
      <c r="N32" s="564"/>
      <c r="O32" s="564"/>
      <c r="P32" s="564"/>
      <c r="Q32" s="260">
        <f>SUM(Q30:Q31)</f>
        <v>14446231</v>
      </c>
    </row>
    <row r="33" spans="1:17" ht="20.25" customHeight="1">
      <c r="A33" s="261" t="s">
        <v>17</v>
      </c>
      <c r="B33" s="253"/>
      <c r="C33" s="253"/>
      <c r="D33" s="253"/>
      <c r="E33" s="253"/>
      <c r="F33" s="253"/>
      <c r="G33" s="254"/>
      <c r="H33" s="255"/>
      <c r="I33" s="255"/>
      <c r="J33" s="255"/>
      <c r="K33" s="256"/>
      <c r="L33" s="257"/>
      <c r="M33" s="525" t="s">
        <v>48</v>
      </c>
      <c r="N33" s="525"/>
      <c r="O33" s="525"/>
      <c r="P33" s="525"/>
      <c r="Q33" s="262">
        <f>SUM(Q29+Q32)</f>
        <v>27765177</v>
      </c>
    </row>
    <row r="34" spans="1:17" ht="39">
      <c r="A34" s="200" t="s">
        <v>21</v>
      </c>
      <c r="B34" s="200" t="s">
        <v>4</v>
      </c>
      <c r="C34" s="200" t="s">
        <v>5</v>
      </c>
      <c r="D34" s="200" t="s">
        <v>6</v>
      </c>
      <c r="E34" s="200" t="s">
        <v>7</v>
      </c>
      <c r="F34" s="200" t="s">
        <v>8</v>
      </c>
      <c r="G34" s="200" t="s">
        <v>9</v>
      </c>
      <c r="H34" s="200" t="s">
        <v>10</v>
      </c>
      <c r="I34" s="200" t="s">
        <v>11</v>
      </c>
      <c r="J34" s="200" t="s">
        <v>12</v>
      </c>
      <c r="K34" s="200" t="s">
        <v>13</v>
      </c>
      <c r="L34" s="200" t="s">
        <v>14</v>
      </c>
      <c r="M34" s="531" t="s">
        <v>15</v>
      </c>
      <c r="N34" s="532"/>
      <c r="O34" s="532"/>
      <c r="P34" s="532"/>
      <c r="Q34" s="533"/>
    </row>
    <row r="35" spans="1:17" ht="15">
      <c r="A35" s="332">
        <v>18500</v>
      </c>
      <c r="B35" s="332" t="s">
        <v>49</v>
      </c>
      <c r="C35" s="332" t="s">
        <v>29</v>
      </c>
      <c r="D35" s="332" t="s">
        <v>30</v>
      </c>
      <c r="E35" s="332">
        <v>9</v>
      </c>
      <c r="F35" s="332" t="s">
        <v>16</v>
      </c>
      <c r="G35" s="333">
        <v>0</v>
      </c>
      <c r="H35" s="332" t="s">
        <v>17</v>
      </c>
      <c r="I35" s="334">
        <v>81</v>
      </c>
      <c r="J35" s="334">
        <v>36</v>
      </c>
      <c r="K35" s="335">
        <v>0.09</v>
      </c>
      <c r="L35" s="336">
        <v>43111</v>
      </c>
      <c r="M35" s="565" t="s">
        <v>96</v>
      </c>
      <c r="N35" s="566"/>
      <c r="O35" s="566"/>
      <c r="P35" s="566"/>
      <c r="Q35" s="567"/>
    </row>
    <row r="36" spans="1:17" ht="15">
      <c r="A36" s="332">
        <v>18501</v>
      </c>
      <c r="B36" s="332" t="s">
        <v>32</v>
      </c>
      <c r="C36" s="332" t="s">
        <v>31</v>
      </c>
      <c r="D36" s="332" t="s">
        <v>18</v>
      </c>
      <c r="E36" s="332">
        <v>3</v>
      </c>
      <c r="F36" s="332" t="s">
        <v>16</v>
      </c>
      <c r="G36" s="333">
        <v>0</v>
      </c>
      <c r="H36" s="332" t="s">
        <v>22</v>
      </c>
      <c r="I36" s="334">
        <v>74</v>
      </c>
      <c r="J36" s="334">
        <v>29</v>
      </c>
      <c r="K36" s="335">
        <v>0.09</v>
      </c>
      <c r="L36" s="336">
        <v>43111</v>
      </c>
      <c r="M36" s="565" t="s">
        <v>97</v>
      </c>
      <c r="N36" s="566"/>
      <c r="O36" s="566"/>
      <c r="P36" s="566"/>
      <c r="Q36" s="567"/>
    </row>
    <row r="37" spans="1:17" ht="15">
      <c r="A37" s="332">
        <v>18412</v>
      </c>
      <c r="B37" s="332" t="s">
        <v>28</v>
      </c>
      <c r="C37" s="332" t="s">
        <v>29</v>
      </c>
      <c r="D37" s="332" t="s">
        <v>30</v>
      </c>
      <c r="E37" s="332">
        <v>9</v>
      </c>
      <c r="F37" s="332" t="s">
        <v>16</v>
      </c>
      <c r="G37" s="333">
        <v>0</v>
      </c>
      <c r="H37" s="332" t="s">
        <v>17</v>
      </c>
      <c r="I37" s="334">
        <v>324</v>
      </c>
      <c r="J37" s="334">
        <v>50</v>
      </c>
      <c r="K37" s="335">
        <v>0.04</v>
      </c>
      <c r="L37" s="336">
        <v>43118</v>
      </c>
      <c r="M37" s="565" t="s">
        <v>100</v>
      </c>
      <c r="N37" s="566"/>
      <c r="O37" s="566"/>
      <c r="P37" s="566"/>
      <c r="Q37" s="567"/>
    </row>
    <row r="38" spans="1:17" ht="15">
      <c r="A38" s="332">
        <v>18417</v>
      </c>
      <c r="B38" s="332" t="s">
        <v>57</v>
      </c>
      <c r="C38" s="332" t="s">
        <v>55</v>
      </c>
      <c r="D38" s="332" t="s">
        <v>56</v>
      </c>
      <c r="E38" s="332">
        <v>3</v>
      </c>
      <c r="F38" s="332" t="s">
        <v>16</v>
      </c>
      <c r="G38" s="333">
        <v>0</v>
      </c>
      <c r="H38" s="332" t="s">
        <v>17</v>
      </c>
      <c r="I38" s="334">
        <v>220</v>
      </c>
      <c r="J38" s="334">
        <v>18</v>
      </c>
      <c r="K38" s="335">
        <v>0.04</v>
      </c>
      <c r="L38" s="336">
        <v>43146</v>
      </c>
      <c r="M38" s="565" t="s">
        <v>144</v>
      </c>
      <c r="N38" s="566"/>
      <c r="O38" s="566"/>
      <c r="P38" s="566"/>
      <c r="Q38" s="567"/>
    </row>
    <row r="39" spans="1:17" ht="15">
      <c r="A39" s="201">
        <v>18000</v>
      </c>
      <c r="B39" s="201" t="s">
        <v>63</v>
      </c>
      <c r="C39" s="263" t="s">
        <v>64</v>
      </c>
      <c r="D39" s="263" t="s">
        <v>65</v>
      </c>
      <c r="E39" s="201">
        <v>3</v>
      </c>
      <c r="F39" s="201" t="s">
        <v>16</v>
      </c>
      <c r="G39" s="264">
        <v>1500000</v>
      </c>
      <c r="H39" s="201" t="s">
        <v>22</v>
      </c>
      <c r="I39" s="225">
        <v>105</v>
      </c>
      <c r="J39" s="225">
        <v>25</v>
      </c>
      <c r="K39" s="226">
        <v>0.09</v>
      </c>
      <c r="L39" s="227">
        <v>43192</v>
      </c>
      <c r="M39" s="571"/>
      <c r="N39" s="572"/>
      <c r="O39" s="572"/>
      <c r="P39" s="572"/>
      <c r="Q39" s="573"/>
    </row>
    <row r="40" spans="1:17" ht="15">
      <c r="A40" s="201">
        <v>18002</v>
      </c>
      <c r="B40" s="201" t="s">
        <v>66</v>
      </c>
      <c r="C40" s="263" t="s">
        <v>64</v>
      </c>
      <c r="D40" s="263" t="s">
        <v>65</v>
      </c>
      <c r="E40" s="201">
        <v>3</v>
      </c>
      <c r="F40" s="201" t="s">
        <v>16</v>
      </c>
      <c r="G40" s="264">
        <v>2000000</v>
      </c>
      <c r="H40" s="201" t="s">
        <v>22</v>
      </c>
      <c r="I40" s="225">
        <v>116</v>
      </c>
      <c r="J40" s="225">
        <v>34</v>
      </c>
      <c r="K40" s="226">
        <v>0.09</v>
      </c>
      <c r="L40" s="227">
        <v>43192</v>
      </c>
      <c r="M40" s="571"/>
      <c r="N40" s="595"/>
      <c r="O40" s="595"/>
      <c r="P40" s="595"/>
      <c r="Q40" s="596"/>
    </row>
    <row r="41" spans="1:17" ht="15">
      <c r="A41" s="201">
        <v>18036</v>
      </c>
      <c r="B41" s="201" t="s">
        <v>67</v>
      </c>
      <c r="C41" s="201" t="s">
        <v>68</v>
      </c>
      <c r="D41" s="201" t="s">
        <v>69</v>
      </c>
      <c r="E41" s="201">
        <v>2</v>
      </c>
      <c r="F41" s="201" t="s">
        <v>16</v>
      </c>
      <c r="G41" s="264">
        <v>660000</v>
      </c>
      <c r="H41" s="201" t="s">
        <v>17</v>
      </c>
      <c r="I41" s="225">
        <v>40</v>
      </c>
      <c r="J41" s="225">
        <v>11</v>
      </c>
      <c r="K41" s="226">
        <v>0.09</v>
      </c>
      <c r="L41" s="227">
        <v>43192</v>
      </c>
      <c r="M41" s="536" t="s">
        <v>135</v>
      </c>
      <c r="N41" s="539"/>
      <c r="O41" s="539"/>
      <c r="P41" s="539"/>
      <c r="Q41" s="540"/>
    </row>
    <row r="42" spans="1:17" ht="15">
      <c r="A42" s="201">
        <v>18040</v>
      </c>
      <c r="B42" s="201" t="s">
        <v>70</v>
      </c>
      <c r="C42" s="201" t="s">
        <v>71</v>
      </c>
      <c r="D42" s="201" t="s">
        <v>72</v>
      </c>
      <c r="E42" s="201">
        <v>1</v>
      </c>
      <c r="F42" s="201" t="s">
        <v>16</v>
      </c>
      <c r="G42" s="264">
        <v>660000</v>
      </c>
      <c r="H42" s="201" t="s">
        <v>17</v>
      </c>
      <c r="I42" s="225">
        <v>48</v>
      </c>
      <c r="J42" s="225">
        <v>11</v>
      </c>
      <c r="K42" s="226">
        <v>0.09</v>
      </c>
      <c r="L42" s="227">
        <v>43192</v>
      </c>
      <c r="M42" s="536" t="s">
        <v>135</v>
      </c>
      <c r="N42" s="539"/>
      <c r="O42" s="539"/>
      <c r="P42" s="539"/>
      <c r="Q42" s="540"/>
    </row>
    <row r="43" spans="1:17" ht="15">
      <c r="A43" s="201">
        <v>18052</v>
      </c>
      <c r="B43" s="201" t="s">
        <v>73</v>
      </c>
      <c r="C43" s="263" t="s">
        <v>29</v>
      </c>
      <c r="D43" s="263" t="s">
        <v>30</v>
      </c>
      <c r="E43" s="201">
        <v>9</v>
      </c>
      <c r="F43" s="201" t="s">
        <v>16</v>
      </c>
      <c r="G43" s="264">
        <v>2025000</v>
      </c>
      <c r="H43" s="201" t="s">
        <v>22</v>
      </c>
      <c r="I43" s="225">
        <v>102</v>
      </c>
      <c r="J43" s="225">
        <v>35</v>
      </c>
      <c r="K43" s="226">
        <v>0.09</v>
      </c>
      <c r="L43" s="227">
        <v>43192</v>
      </c>
      <c r="M43" s="571"/>
      <c r="N43" s="572"/>
      <c r="O43" s="572"/>
      <c r="P43" s="572"/>
      <c r="Q43" s="573"/>
    </row>
    <row r="44" spans="1:17" ht="15">
      <c r="A44" s="332">
        <v>18053</v>
      </c>
      <c r="B44" s="332" t="s">
        <v>74</v>
      </c>
      <c r="C44" s="332" t="s">
        <v>29</v>
      </c>
      <c r="D44" s="332" t="s">
        <v>30</v>
      </c>
      <c r="E44" s="332">
        <v>9</v>
      </c>
      <c r="F44" s="332" t="s">
        <v>16</v>
      </c>
      <c r="G44" s="333">
        <v>0</v>
      </c>
      <c r="H44" s="332" t="s">
        <v>17</v>
      </c>
      <c r="I44" s="334">
        <v>88</v>
      </c>
      <c r="J44" s="334">
        <v>24</v>
      </c>
      <c r="K44" s="335">
        <v>0.09</v>
      </c>
      <c r="L44" s="336">
        <v>43192</v>
      </c>
      <c r="M44" s="565" t="s">
        <v>105</v>
      </c>
      <c r="N44" s="566"/>
      <c r="O44" s="566"/>
      <c r="P44" s="566"/>
      <c r="Q44" s="567"/>
    </row>
    <row r="45" spans="1:17" ht="15">
      <c r="A45" s="201">
        <v>18054</v>
      </c>
      <c r="B45" s="201" t="s">
        <v>77</v>
      </c>
      <c r="C45" s="263" t="s">
        <v>29</v>
      </c>
      <c r="D45" s="263" t="s">
        <v>30</v>
      </c>
      <c r="E45" s="201">
        <v>9</v>
      </c>
      <c r="F45" s="201" t="s">
        <v>16</v>
      </c>
      <c r="G45" s="264">
        <v>2350000</v>
      </c>
      <c r="H45" s="201" t="s">
        <v>17</v>
      </c>
      <c r="I45" s="225">
        <v>55</v>
      </c>
      <c r="J45" s="225">
        <v>41</v>
      </c>
      <c r="K45" s="226">
        <v>0.09</v>
      </c>
      <c r="L45" s="227">
        <v>43192</v>
      </c>
      <c r="M45" s="543" t="s">
        <v>94</v>
      </c>
      <c r="N45" s="544"/>
      <c r="O45" s="544"/>
      <c r="P45" s="544"/>
      <c r="Q45" s="545"/>
    </row>
    <row r="46" spans="1:17" ht="15">
      <c r="A46" s="201">
        <v>18369</v>
      </c>
      <c r="B46" s="201" t="s">
        <v>88</v>
      </c>
      <c r="C46" s="201" t="s">
        <v>84</v>
      </c>
      <c r="D46" s="201" t="s">
        <v>85</v>
      </c>
      <c r="E46" s="201">
        <v>9</v>
      </c>
      <c r="F46" s="201" t="s">
        <v>16</v>
      </c>
      <c r="G46" s="264">
        <v>1060000</v>
      </c>
      <c r="H46" s="201" t="s">
        <v>22</v>
      </c>
      <c r="I46" s="225">
        <v>35</v>
      </c>
      <c r="J46" s="225">
        <v>11</v>
      </c>
      <c r="K46" s="226">
        <v>0.09</v>
      </c>
      <c r="L46" s="227">
        <v>43192</v>
      </c>
      <c r="M46" s="536" t="s">
        <v>135</v>
      </c>
      <c r="N46" s="539"/>
      <c r="O46" s="539"/>
      <c r="P46" s="539"/>
      <c r="Q46" s="540"/>
    </row>
    <row r="47" spans="1:17" ht="15">
      <c r="A47" s="332">
        <v>18421</v>
      </c>
      <c r="B47" s="332" t="s">
        <v>89</v>
      </c>
      <c r="C47" s="332" t="s">
        <v>79</v>
      </c>
      <c r="D47" s="332" t="s">
        <v>80</v>
      </c>
      <c r="E47" s="332">
        <v>7</v>
      </c>
      <c r="F47" s="332" t="s">
        <v>16</v>
      </c>
      <c r="G47" s="333">
        <v>0</v>
      </c>
      <c r="H47" s="332" t="s">
        <v>17</v>
      </c>
      <c r="I47" s="334">
        <v>146</v>
      </c>
      <c r="J47" s="334">
        <v>50</v>
      </c>
      <c r="K47" s="335">
        <v>0.04</v>
      </c>
      <c r="L47" s="336">
        <v>43194</v>
      </c>
      <c r="M47" s="568" t="s">
        <v>109</v>
      </c>
      <c r="N47" s="569"/>
      <c r="O47" s="569"/>
      <c r="P47" s="569"/>
      <c r="Q47" s="570"/>
    </row>
    <row r="48" spans="1:17" ht="15">
      <c r="A48" s="201">
        <v>18259</v>
      </c>
      <c r="B48" s="201" t="s">
        <v>114</v>
      </c>
      <c r="C48" s="201" t="s">
        <v>115</v>
      </c>
      <c r="D48" s="201" t="s">
        <v>116</v>
      </c>
      <c r="E48" s="201">
        <v>2</v>
      </c>
      <c r="F48" s="201" t="s">
        <v>16</v>
      </c>
      <c r="G48" s="224">
        <v>1659248</v>
      </c>
      <c r="H48" s="201" t="s">
        <v>17</v>
      </c>
      <c r="I48" s="225">
        <v>36</v>
      </c>
      <c r="J48" s="225">
        <v>11</v>
      </c>
      <c r="K48" s="226">
        <v>0.09</v>
      </c>
      <c r="L48" s="227">
        <v>43342</v>
      </c>
      <c r="M48" s="571" t="s">
        <v>149</v>
      </c>
      <c r="N48" s="572"/>
      <c r="O48" s="572"/>
      <c r="P48" s="572"/>
      <c r="Q48" s="573"/>
    </row>
    <row r="49" spans="1:17" ht="15">
      <c r="A49" s="201">
        <v>18407</v>
      </c>
      <c r="B49" s="201" t="s">
        <v>119</v>
      </c>
      <c r="C49" s="263" t="s">
        <v>120</v>
      </c>
      <c r="D49" s="201" t="s">
        <v>18</v>
      </c>
      <c r="E49" s="201">
        <v>3</v>
      </c>
      <c r="F49" s="201" t="s">
        <v>16</v>
      </c>
      <c r="G49" s="224">
        <v>3600000</v>
      </c>
      <c r="H49" s="201" t="s">
        <v>17</v>
      </c>
      <c r="I49" s="225">
        <v>272</v>
      </c>
      <c r="J49" s="225">
        <v>27</v>
      </c>
      <c r="K49" s="226">
        <v>0.04</v>
      </c>
      <c r="L49" s="227">
        <v>43343</v>
      </c>
      <c r="M49" s="571" t="s">
        <v>130</v>
      </c>
      <c r="N49" s="572"/>
      <c r="O49" s="572"/>
      <c r="P49" s="572"/>
      <c r="Q49" s="573"/>
    </row>
    <row r="50" spans="1:17" ht="15">
      <c r="A50" s="201">
        <v>18223</v>
      </c>
      <c r="B50" s="201" t="s">
        <v>123</v>
      </c>
      <c r="C50" s="201" t="s">
        <v>121</v>
      </c>
      <c r="D50" s="201" t="s">
        <v>122</v>
      </c>
      <c r="E50" s="201">
        <v>1</v>
      </c>
      <c r="F50" s="201" t="s">
        <v>16</v>
      </c>
      <c r="G50" s="224">
        <v>1000000</v>
      </c>
      <c r="H50" s="201" t="s">
        <v>17</v>
      </c>
      <c r="I50" s="225">
        <v>60</v>
      </c>
      <c r="J50" s="225">
        <v>10</v>
      </c>
      <c r="K50" s="226">
        <v>0.09</v>
      </c>
      <c r="L50" s="227">
        <v>43356</v>
      </c>
      <c r="M50" s="571" t="s">
        <v>149</v>
      </c>
      <c r="N50" s="572"/>
      <c r="O50" s="572"/>
      <c r="P50" s="572"/>
      <c r="Q50" s="573"/>
    </row>
    <row r="51" spans="1:17" ht="15">
      <c r="A51" s="201">
        <v>18274</v>
      </c>
      <c r="B51" s="201" t="s">
        <v>124</v>
      </c>
      <c r="C51" s="201" t="s">
        <v>125</v>
      </c>
      <c r="D51" s="201" t="s">
        <v>126</v>
      </c>
      <c r="E51" s="201">
        <v>3</v>
      </c>
      <c r="F51" s="201" t="s">
        <v>16</v>
      </c>
      <c r="G51" s="224">
        <v>1000000</v>
      </c>
      <c r="H51" s="201" t="s">
        <v>22</v>
      </c>
      <c r="I51" s="225">
        <v>48</v>
      </c>
      <c r="J51" s="225">
        <v>10</v>
      </c>
      <c r="K51" s="226">
        <v>0.09</v>
      </c>
      <c r="L51" s="227">
        <v>43356</v>
      </c>
      <c r="M51" s="571" t="s">
        <v>149</v>
      </c>
      <c r="N51" s="572"/>
      <c r="O51" s="572"/>
      <c r="P51" s="572"/>
      <c r="Q51" s="573"/>
    </row>
    <row r="52" spans="1:17" ht="15">
      <c r="A52" s="201">
        <v>18454</v>
      </c>
      <c r="B52" s="201" t="s">
        <v>131</v>
      </c>
      <c r="C52" s="201" t="s">
        <v>132</v>
      </c>
      <c r="D52" s="201" t="s">
        <v>133</v>
      </c>
      <c r="E52" s="201">
        <v>4</v>
      </c>
      <c r="F52" s="201" t="s">
        <v>134</v>
      </c>
      <c r="G52" s="224">
        <v>4000000</v>
      </c>
      <c r="H52" s="201" t="s">
        <v>17</v>
      </c>
      <c r="I52" s="225">
        <v>93</v>
      </c>
      <c r="J52" s="225">
        <v>19</v>
      </c>
      <c r="K52" s="226">
        <v>0.04</v>
      </c>
      <c r="L52" s="227">
        <v>43364</v>
      </c>
      <c r="M52" s="571"/>
      <c r="N52" s="572"/>
      <c r="O52" s="572"/>
      <c r="P52" s="572"/>
      <c r="Q52" s="573"/>
    </row>
    <row r="53" spans="1:17" ht="15">
      <c r="A53" s="201">
        <v>18019</v>
      </c>
      <c r="B53" s="201" t="s">
        <v>138</v>
      </c>
      <c r="C53" s="201" t="s">
        <v>85</v>
      </c>
      <c r="D53" s="201" t="s">
        <v>137</v>
      </c>
      <c r="E53" s="201">
        <v>9</v>
      </c>
      <c r="F53" s="201" t="s">
        <v>16</v>
      </c>
      <c r="G53" s="224">
        <v>3090000</v>
      </c>
      <c r="H53" s="201" t="s">
        <v>22</v>
      </c>
      <c r="I53" s="225">
        <v>66</v>
      </c>
      <c r="J53" s="225">
        <v>20</v>
      </c>
      <c r="K53" s="226">
        <v>0.09</v>
      </c>
      <c r="L53" s="227">
        <v>43368</v>
      </c>
      <c r="M53" s="536" t="s">
        <v>117</v>
      </c>
      <c r="N53" s="603"/>
      <c r="O53" s="603"/>
      <c r="P53" s="603"/>
      <c r="Q53" s="604"/>
    </row>
    <row r="54" spans="1:17" ht="15">
      <c r="A54" s="332">
        <v>18036</v>
      </c>
      <c r="B54" s="332" t="s">
        <v>67</v>
      </c>
      <c r="C54" s="332" t="s">
        <v>68</v>
      </c>
      <c r="D54" s="332" t="s">
        <v>69</v>
      </c>
      <c r="E54" s="332">
        <v>2</v>
      </c>
      <c r="F54" s="332" t="s">
        <v>16</v>
      </c>
      <c r="G54" s="333">
        <v>0</v>
      </c>
      <c r="H54" s="332" t="s">
        <v>17</v>
      </c>
      <c r="I54" s="334">
        <v>40</v>
      </c>
      <c r="J54" s="334">
        <v>25</v>
      </c>
      <c r="K54" s="335">
        <v>0.09</v>
      </c>
      <c r="L54" s="336">
        <v>43374</v>
      </c>
      <c r="M54" s="576" t="s">
        <v>143</v>
      </c>
      <c r="N54" s="577"/>
      <c r="O54" s="577"/>
      <c r="P54" s="577"/>
      <c r="Q54" s="578"/>
    </row>
    <row r="55" spans="1:17" ht="15">
      <c r="A55" s="332">
        <v>18040</v>
      </c>
      <c r="B55" s="332" t="s">
        <v>70</v>
      </c>
      <c r="C55" s="332" t="s">
        <v>71</v>
      </c>
      <c r="D55" s="332" t="s">
        <v>72</v>
      </c>
      <c r="E55" s="332">
        <v>1</v>
      </c>
      <c r="F55" s="332" t="s">
        <v>16</v>
      </c>
      <c r="G55" s="333">
        <v>0</v>
      </c>
      <c r="H55" s="332" t="s">
        <v>17</v>
      </c>
      <c r="I55" s="334">
        <v>48</v>
      </c>
      <c r="J55" s="334">
        <v>37</v>
      </c>
      <c r="K55" s="335">
        <v>0.09</v>
      </c>
      <c r="L55" s="336">
        <v>43374</v>
      </c>
      <c r="M55" s="576" t="s">
        <v>143</v>
      </c>
      <c r="N55" s="577"/>
      <c r="O55" s="577"/>
      <c r="P55" s="577"/>
      <c r="Q55" s="578"/>
    </row>
    <row r="56" spans="1:17" ht="15">
      <c r="A56" s="400">
        <v>18505</v>
      </c>
      <c r="B56" s="401" t="s">
        <v>147</v>
      </c>
      <c r="C56" s="402" t="s">
        <v>120</v>
      </c>
      <c r="D56" s="401" t="s">
        <v>18</v>
      </c>
      <c r="E56" s="401">
        <v>3</v>
      </c>
      <c r="F56" s="401" t="s">
        <v>16</v>
      </c>
      <c r="G56" s="403">
        <v>1500000</v>
      </c>
      <c r="H56" s="401" t="s">
        <v>17</v>
      </c>
      <c r="I56" s="404">
        <v>110</v>
      </c>
      <c r="J56" s="404">
        <v>8</v>
      </c>
      <c r="K56" s="405">
        <v>0.09</v>
      </c>
      <c r="L56" s="406">
        <v>43398</v>
      </c>
      <c r="M56" s="543" t="s">
        <v>148</v>
      </c>
      <c r="N56" s="544"/>
      <c r="O56" s="544"/>
      <c r="P56" s="544"/>
      <c r="Q56" s="545"/>
    </row>
    <row r="57" spans="1:17" ht="15" customHeight="1" thickBot="1">
      <c r="A57" s="399">
        <v>18507</v>
      </c>
      <c r="B57" s="397" t="s">
        <v>152</v>
      </c>
      <c r="C57" s="409" t="s">
        <v>151</v>
      </c>
      <c r="D57" s="397" t="s">
        <v>151</v>
      </c>
      <c r="E57" s="397">
        <v>7</v>
      </c>
      <c r="F57" s="397"/>
      <c r="G57" s="407">
        <v>444000</v>
      </c>
      <c r="H57" s="397" t="s">
        <v>22</v>
      </c>
      <c r="I57" s="396">
        <v>48</v>
      </c>
      <c r="J57" s="396"/>
      <c r="K57" s="408"/>
      <c r="L57" s="398">
        <v>43403</v>
      </c>
      <c r="M57" s="606"/>
      <c r="N57" s="607"/>
      <c r="O57" s="607"/>
      <c r="P57" s="607"/>
      <c r="Q57" s="608"/>
    </row>
    <row r="58" spans="1:17" ht="15">
      <c r="A58" s="584" t="s">
        <v>33</v>
      </c>
      <c r="B58" s="585"/>
      <c r="C58" s="585"/>
      <c r="D58" s="585"/>
      <c r="E58" s="585"/>
      <c r="F58" s="585"/>
      <c r="G58" s="270">
        <f>SUM(G38,G41,G42,G46,G48,G50,G51,G52,G53,G54,G55,G57)</f>
        <v>13573248</v>
      </c>
      <c r="H58" s="271" t="s">
        <v>11</v>
      </c>
      <c r="I58" s="272">
        <f>SUM(I41,I42,I46,I48,I50,I51,I52,I53)</f>
        <v>426</v>
      </c>
      <c r="J58" s="272">
        <f>SUM(J38,J41,J42,J46,J48,J50,J51,J52,J53)</f>
        <v>121</v>
      </c>
      <c r="K58" s="273"/>
      <c r="L58" s="274"/>
      <c r="M58" s="274"/>
      <c r="N58" s="274"/>
      <c r="O58" s="274"/>
      <c r="P58" s="274"/>
      <c r="Q58" s="275"/>
    </row>
    <row r="59" spans="1:17" ht="15">
      <c r="A59" s="586" t="s">
        <v>34</v>
      </c>
      <c r="B59" s="587"/>
      <c r="C59" s="587"/>
      <c r="D59" s="587"/>
      <c r="E59" s="587"/>
      <c r="F59" s="587"/>
      <c r="G59" s="224">
        <f>SUM(G35,G36,G37,G39,G40,G43,G44,G45,G49,G56)</f>
        <v>12975000</v>
      </c>
      <c r="H59" s="276" t="s">
        <v>11</v>
      </c>
      <c r="I59" s="277">
        <f>SUM(I39,I40,I43,I45,I49)</f>
        <v>650</v>
      </c>
      <c r="J59" s="277">
        <f>SUM(J39,J40,J43,J45,J49)</f>
        <v>162</v>
      </c>
      <c r="K59" s="278"/>
      <c r="L59" s="279"/>
      <c r="M59" s="280"/>
      <c r="N59" s="280"/>
      <c r="O59" s="280"/>
      <c r="P59" s="280"/>
      <c r="Q59" s="281"/>
    </row>
    <row r="60" spans="1:17" ht="16.5" thickBot="1">
      <c r="A60" s="588" t="s">
        <v>35</v>
      </c>
      <c r="B60" s="589"/>
      <c r="C60" s="589"/>
      <c r="D60" s="589"/>
      <c r="E60" s="589"/>
      <c r="F60" s="589"/>
      <c r="G60" s="282">
        <f>SUM(G58:G59)</f>
        <v>26548248</v>
      </c>
      <c r="H60" s="283" t="s">
        <v>11</v>
      </c>
      <c r="I60" s="284">
        <f>SUM(I58:I59)</f>
        <v>1076</v>
      </c>
      <c r="J60" s="284">
        <f>SUM(J58:J59)</f>
        <v>283</v>
      </c>
      <c r="K60" s="285"/>
      <c r="L60" s="286"/>
      <c r="M60" s="286"/>
      <c r="N60" s="286"/>
      <c r="O60" s="286"/>
      <c r="P60" s="286"/>
      <c r="Q60" s="287"/>
    </row>
    <row r="61" spans="1:17" ht="15" customHeight="1">
      <c r="A61" s="584" t="s">
        <v>36</v>
      </c>
      <c r="B61" s="585"/>
      <c r="C61" s="585"/>
      <c r="D61" s="585"/>
      <c r="E61" s="585"/>
      <c r="F61" s="585"/>
      <c r="G61" s="288">
        <f>SUM(G41,G42,G46)</f>
        <v>2380000</v>
      </c>
      <c r="H61" s="271" t="s">
        <v>11</v>
      </c>
      <c r="I61" s="289">
        <f>SUM(I41,I42,I46)</f>
        <v>123</v>
      </c>
      <c r="J61" s="289">
        <f>SUM(J41,J42,J46)</f>
        <v>33</v>
      </c>
      <c r="K61" s="290"/>
      <c r="L61" s="388"/>
      <c r="M61" s="388"/>
      <c r="N61" s="388"/>
      <c r="O61" s="388"/>
      <c r="P61" s="388"/>
      <c r="Q61" s="389"/>
    </row>
    <row r="62" spans="1:17" ht="15" customHeight="1">
      <c r="A62" s="586" t="s">
        <v>37</v>
      </c>
      <c r="B62" s="587"/>
      <c r="C62" s="587"/>
      <c r="D62" s="587"/>
      <c r="E62" s="587"/>
      <c r="F62" s="587"/>
      <c r="G62" s="337">
        <v>0</v>
      </c>
      <c r="H62" s="276" t="s">
        <v>11</v>
      </c>
      <c r="I62" s="292"/>
      <c r="J62" s="292"/>
      <c r="K62" s="293"/>
      <c r="L62" s="280"/>
      <c r="M62" s="294"/>
      <c r="N62" s="294"/>
      <c r="O62" s="294"/>
      <c r="P62" s="294"/>
      <c r="Q62" s="295"/>
    </row>
    <row r="63" spans="1:17" ht="15" customHeight="1" thickBot="1">
      <c r="A63" s="591" t="s">
        <v>38</v>
      </c>
      <c r="B63" s="592"/>
      <c r="C63" s="592"/>
      <c r="D63" s="592"/>
      <c r="E63" s="592"/>
      <c r="F63" s="592"/>
      <c r="G63" s="338">
        <f>G37</f>
        <v>0</v>
      </c>
      <c r="H63" s="297" t="s">
        <v>11</v>
      </c>
      <c r="I63" s="298"/>
      <c r="J63" s="299"/>
      <c r="K63" s="300"/>
      <c r="L63" s="301"/>
      <c r="M63" s="301"/>
      <c r="N63" s="301"/>
      <c r="O63" s="301"/>
      <c r="P63" s="301"/>
      <c r="Q63" s="302"/>
    </row>
    <row r="64" spans="1:17" ht="15">
      <c r="A64" s="551" t="s">
        <v>39</v>
      </c>
      <c r="B64" s="552"/>
      <c r="C64" s="552"/>
      <c r="D64" s="552"/>
      <c r="E64" s="552"/>
      <c r="F64" s="552"/>
      <c r="G64" s="303">
        <f>Q29-G61</f>
        <v>10938946</v>
      </c>
      <c r="H64" s="387"/>
      <c r="I64" s="388"/>
      <c r="J64" s="388"/>
      <c r="K64" s="305"/>
      <c r="L64" s="305"/>
      <c r="M64" s="305"/>
      <c r="N64" s="305"/>
      <c r="O64" s="305"/>
      <c r="P64" s="305"/>
      <c r="Q64" s="306"/>
    </row>
    <row r="65" spans="1:17" ht="15">
      <c r="A65" s="593" t="s">
        <v>40</v>
      </c>
      <c r="B65" s="594"/>
      <c r="C65" s="594"/>
      <c r="D65" s="594"/>
      <c r="E65" s="594"/>
      <c r="F65" s="594"/>
      <c r="G65" s="307">
        <f>Q31-G62</f>
        <v>9446231</v>
      </c>
      <c r="H65" s="308"/>
      <c r="I65" s="280"/>
      <c r="J65" s="280"/>
      <c r="K65" s="280"/>
      <c r="L65" s="280"/>
      <c r="M65" s="280"/>
      <c r="N65" s="280"/>
      <c r="O65" s="280"/>
      <c r="P65" s="280"/>
      <c r="Q65" s="281"/>
    </row>
    <row r="66" spans="1:17" ht="15">
      <c r="A66" s="593" t="s">
        <v>41</v>
      </c>
      <c r="B66" s="594"/>
      <c r="C66" s="594"/>
      <c r="D66" s="594"/>
      <c r="E66" s="594"/>
      <c r="F66" s="594"/>
      <c r="G66" s="307">
        <f>Q30-G63</f>
        <v>5000000</v>
      </c>
      <c r="H66" s="308"/>
      <c r="I66" s="280"/>
      <c r="J66" s="280"/>
      <c r="K66" s="280"/>
      <c r="L66" s="280"/>
      <c r="M66" s="309"/>
      <c r="N66" s="309"/>
      <c r="O66" s="309"/>
      <c r="P66" s="309"/>
      <c r="Q66" s="309"/>
    </row>
    <row r="67" spans="6:13" ht="15" customHeight="1">
      <c r="F67" s="394"/>
      <c r="G67" s="310"/>
      <c r="M67" s="383"/>
    </row>
    <row r="68" spans="1:13" ht="15" customHeight="1">
      <c r="A68" s="590" t="s">
        <v>42</v>
      </c>
      <c r="B68" s="590"/>
      <c r="C68" s="590"/>
      <c r="D68" s="590"/>
      <c r="E68" s="590"/>
      <c r="F68" s="590"/>
      <c r="G68" s="590"/>
      <c r="H68" s="590"/>
      <c r="I68" s="590"/>
      <c r="J68" s="590"/>
      <c r="K68" s="590"/>
      <c r="L68" s="590"/>
      <c r="M68" s="590"/>
    </row>
    <row r="69" spans="1:13" ht="15" customHeight="1">
      <c r="A69" s="590" t="s">
        <v>43</v>
      </c>
      <c r="B69" s="590"/>
      <c r="C69" s="590"/>
      <c r="D69" s="590"/>
      <c r="E69" s="590"/>
      <c r="F69" s="590"/>
      <c r="G69" s="590"/>
      <c r="H69" s="590"/>
      <c r="I69" s="590"/>
      <c r="J69" s="590"/>
      <c r="K69" s="590"/>
      <c r="L69" s="590"/>
      <c r="M69" s="590"/>
    </row>
    <row r="70" spans="1:13" ht="15">
      <c r="A70" s="590" t="s">
        <v>44</v>
      </c>
      <c r="B70" s="590"/>
      <c r="C70" s="590"/>
      <c r="D70" s="590"/>
      <c r="E70" s="590"/>
      <c r="F70" s="590"/>
      <c r="G70" s="590"/>
      <c r="H70" s="590"/>
      <c r="I70" s="590"/>
      <c r="J70" s="590"/>
      <c r="K70" s="590"/>
      <c r="L70" s="590"/>
      <c r="M70" s="590"/>
    </row>
  </sheetData>
  <sheetProtection/>
  <mergeCells count="77">
    <mergeCell ref="A68:M68"/>
    <mergeCell ref="A69:M69"/>
    <mergeCell ref="A70:M70"/>
    <mergeCell ref="M53:Q53"/>
    <mergeCell ref="M57:Q57"/>
    <mergeCell ref="A61:F61"/>
    <mergeCell ref="A62:F62"/>
    <mergeCell ref="A63:F63"/>
    <mergeCell ref="A64:F64"/>
    <mergeCell ref="A65:F65"/>
    <mergeCell ref="A66:F66"/>
    <mergeCell ref="M54:Q54"/>
    <mergeCell ref="M55:Q55"/>
    <mergeCell ref="A58:F58"/>
    <mergeCell ref="A59:F59"/>
    <mergeCell ref="A60:F60"/>
    <mergeCell ref="M56:Q56"/>
    <mergeCell ref="M47:Q47"/>
    <mergeCell ref="M48:Q48"/>
    <mergeCell ref="M49:Q49"/>
    <mergeCell ref="M50:Q50"/>
    <mergeCell ref="M51:Q51"/>
    <mergeCell ref="M52:Q52"/>
    <mergeCell ref="M41:Q41"/>
    <mergeCell ref="M42:Q42"/>
    <mergeCell ref="M43:Q43"/>
    <mergeCell ref="M44:Q44"/>
    <mergeCell ref="M45:Q45"/>
    <mergeCell ref="M46:Q46"/>
    <mergeCell ref="M35:Q35"/>
    <mergeCell ref="M36:Q36"/>
    <mergeCell ref="M37:Q37"/>
    <mergeCell ref="M38:Q38"/>
    <mergeCell ref="M39:Q39"/>
    <mergeCell ref="M40:Q40"/>
    <mergeCell ref="M29:P29"/>
    <mergeCell ref="M30:P30"/>
    <mergeCell ref="M31:P31"/>
    <mergeCell ref="M32:P32"/>
    <mergeCell ref="M33:P33"/>
    <mergeCell ref="M34:Q34"/>
    <mergeCell ref="M22:Q22"/>
    <mergeCell ref="M23:Q23"/>
    <mergeCell ref="M24:Q24"/>
    <mergeCell ref="A25:F25"/>
    <mergeCell ref="A26:F26"/>
    <mergeCell ref="A27:F27"/>
    <mergeCell ref="H27:Q27"/>
    <mergeCell ref="A19:F19"/>
    <mergeCell ref="K19:Q19"/>
    <mergeCell ref="A20:F20"/>
    <mergeCell ref="H20:Q20"/>
    <mergeCell ref="A21:B21"/>
    <mergeCell ref="H21:J21"/>
    <mergeCell ref="K21:L21"/>
    <mergeCell ref="M21:O21"/>
    <mergeCell ref="P21:Q21"/>
    <mergeCell ref="M10:Q10"/>
    <mergeCell ref="M11:Q11"/>
    <mergeCell ref="M12:Q12"/>
    <mergeCell ref="M13:Q13"/>
    <mergeCell ref="M14:Q14"/>
    <mergeCell ref="A18:F18"/>
    <mergeCell ref="K18:Q18"/>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67"/>
  <sheetViews>
    <sheetView showGridLines="0" zoomScalePageLayoutView="0" workbookViewId="0" topLeftCell="A25">
      <selection activeCell="A30" sqref="A30"/>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142</v>
      </c>
      <c r="B2" s="514"/>
      <c r="C2" s="514"/>
      <c r="D2" s="514"/>
      <c r="E2" s="514"/>
      <c r="F2" s="514"/>
      <c r="G2" s="514"/>
      <c r="H2" s="514"/>
      <c r="I2" s="514"/>
      <c r="J2" s="514"/>
      <c r="K2" s="514"/>
      <c r="L2" s="514"/>
      <c r="M2" s="513"/>
      <c r="N2" s="513"/>
      <c r="O2" s="513"/>
      <c r="P2" s="513"/>
      <c r="Q2" s="513"/>
    </row>
    <row r="3" spans="1:17" ht="12.75" customHeight="1">
      <c r="A3" s="515" t="s">
        <v>108</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82"/>
      <c r="F6" s="382"/>
      <c r="G6" s="382"/>
      <c r="H6" s="382"/>
      <c r="I6" s="382"/>
      <c r="J6" s="382"/>
      <c r="K6" s="382"/>
      <c r="L6" s="382"/>
      <c r="M6" s="520"/>
      <c r="N6" s="520"/>
      <c r="O6" s="520"/>
      <c r="P6" s="520"/>
      <c r="Q6" s="196"/>
    </row>
    <row r="7" spans="1:17" ht="14.25" customHeight="1">
      <c r="A7" s="193"/>
      <c r="B7" s="194"/>
      <c r="C7" s="194"/>
      <c r="D7" s="194"/>
      <c r="E7" s="382"/>
      <c r="F7" s="382"/>
      <c r="G7" s="382"/>
      <c r="H7" s="382"/>
      <c r="I7" s="382"/>
      <c r="J7" s="382"/>
      <c r="K7" s="382"/>
      <c r="L7" s="382"/>
      <c r="M7" s="520" t="s">
        <v>75</v>
      </c>
      <c r="N7" s="520"/>
      <c r="O7" s="520"/>
      <c r="P7" s="520"/>
      <c r="Q7" s="196">
        <v>3300000</v>
      </c>
    </row>
    <row r="8" spans="1:17" ht="14.25" customHeight="1">
      <c r="A8" s="193"/>
      <c r="B8" s="194"/>
      <c r="C8" s="194"/>
      <c r="D8" s="194"/>
      <c r="E8" s="382"/>
      <c r="F8" s="382"/>
      <c r="G8" s="382"/>
      <c r="H8" s="382"/>
      <c r="I8" s="382"/>
      <c r="J8" s="382"/>
      <c r="K8" s="382"/>
      <c r="L8" s="382"/>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380">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8</v>
      </c>
      <c r="K13" s="214">
        <v>0.09</v>
      </c>
      <c r="L13" s="215">
        <v>43308</v>
      </c>
      <c r="M13" s="536" t="s">
        <v>145</v>
      </c>
      <c r="N13" s="539"/>
      <c r="O13" s="539"/>
      <c r="P13" s="539"/>
      <c r="Q13" s="540"/>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371"/>
      <c r="N15" s="372"/>
      <c r="O15" s="372"/>
      <c r="P15" s="372"/>
      <c r="Q15" s="373"/>
    </row>
    <row r="16" spans="1:17" ht="15.75" thickBot="1">
      <c r="A16" s="201">
        <v>18503</v>
      </c>
      <c r="B16" s="201" t="s">
        <v>112</v>
      </c>
      <c r="C16" s="201" t="s">
        <v>79</v>
      </c>
      <c r="D16" s="201" t="s">
        <v>80</v>
      </c>
      <c r="E16" s="201">
        <v>7</v>
      </c>
      <c r="F16" s="209" t="s">
        <v>113</v>
      </c>
      <c r="G16" s="210">
        <v>2000000</v>
      </c>
      <c r="H16" s="209" t="s">
        <v>17</v>
      </c>
      <c r="I16" s="212">
        <v>30</v>
      </c>
      <c r="J16" s="213">
        <v>18</v>
      </c>
      <c r="K16" s="214"/>
      <c r="L16" s="215">
        <v>43362</v>
      </c>
      <c r="M16" s="371"/>
      <c r="N16" s="372"/>
      <c r="O16" s="372"/>
      <c r="P16" s="372"/>
      <c r="Q16" s="373"/>
    </row>
    <row r="17" spans="1:17" ht="15" customHeight="1" thickBot="1">
      <c r="A17" s="546" t="s">
        <v>19</v>
      </c>
      <c r="B17" s="547"/>
      <c r="C17" s="547"/>
      <c r="D17" s="547"/>
      <c r="E17" s="547"/>
      <c r="F17" s="547"/>
      <c r="G17" s="216">
        <f>SUM(G11:G16)</f>
        <v>8000000</v>
      </c>
      <c r="H17" s="217" t="s">
        <v>11</v>
      </c>
      <c r="I17" s="219">
        <f>SUM(I12:I16)</f>
        <v>353</v>
      </c>
      <c r="J17" s="219">
        <f>SUM(J12:J16)</f>
        <v>58</v>
      </c>
      <c r="K17" s="548"/>
      <c r="L17" s="549"/>
      <c r="M17" s="549"/>
      <c r="N17" s="549"/>
      <c r="O17" s="549"/>
      <c r="P17" s="549"/>
      <c r="Q17" s="550"/>
    </row>
    <row r="18" spans="1:17" ht="15" customHeight="1" thickBot="1">
      <c r="A18" s="546" t="s">
        <v>47</v>
      </c>
      <c r="B18" s="547"/>
      <c r="C18" s="547"/>
      <c r="D18" s="547"/>
      <c r="E18" s="547"/>
      <c r="F18" s="547"/>
      <c r="G18" s="216">
        <f>SUM(G12,G13)</f>
        <v>2000000</v>
      </c>
      <c r="H18" s="217" t="s">
        <v>11</v>
      </c>
      <c r="I18" s="218">
        <f>I14</f>
        <v>30</v>
      </c>
      <c r="J18" s="218">
        <f>J12</f>
        <v>10</v>
      </c>
      <c r="K18" s="548"/>
      <c r="L18" s="549"/>
      <c r="M18" s="549"/>
      <c r="N18" s="549"/>
      <c r="O18" s="549"/>
      <c r="P18" s="549"/>
      <c r="Q18" s="550"/>
    </row>
    <row r="19" spans="1:17" ht="15">
      <c r="A19" s="551" t="s">
        <v>46</v>
      </c>
      <c r="B19" s="552"/>
      <c r="C19" s="552"/>
      <c r="D19" s="552"/>
      <c r="E19" s="552"/>
      <c r="F19" s="552"/>
      <c r="G19" s="220">
        <f>P9-G18</f>
        <v>20324041</v>
      </c>
      <c r="H19" s="553"/>
      <c r="I19" s="554"/>
      <c r="J19" s="554"/>
      <c r="K19" s="554"/>
      <c r="L19" s="554"/>
      <c r="M19" s="554"/>
      <c r="N19" s="554"/>
      <c r="O19" s="554"/>
      <c r="P19" s="554"/>
      <c r="Q19" s="555"/>
    </row>
    <row r="20" spans="1:17" ht="64.5" customHeight="1">
      <c r="A20" s="556" t="s">
        <v>20</v>
      </c>
      <c r="B20" s="556"/>
      <c r="C20" s="221"/>
      <c r="D20" s="221"/>
      <c r="E20" s="222"/>
      <c r="F20" s="221"/>
      <c r="G20" s="223"/>
      <c r="H20" s="524"/>
      <c r="I20" s="525"/>
      <c r="J20" s="525"/>
      <c r="K20" s="526"/>
      <c r="L20" s="527"/>
      <c r="M20" s="528" t="s">
        <v>2</v>
      </c>
      <c r="N20" s="528"/>
      <c r="O20" s="528"/>
      <c r="P20" s="529">
        <v>8215058</v>
      </c>
      <c r="Q20" s="530"/>
    </row>
    <row r="21" spans="1:17" ht="39">
      <c r="A21" s="200" t="s">
        <v>21</v>
      </c>
      <c r="B21" s="200" t="s">
        <v>4</v>
      </c>
      <c r="C21" s="200" t="s">
        <v>5</v>
      </c>
      <c r="D21" s="200" t="s">
        <v>6</v>
      </c>
      <c r="E21" s="200" t="s">
        <v>7</v>
      </c>
      <c r="F21" s="200" t="s">
        <v>8</v>
      </c>
      <c r="G21" s="200" t="s">
        <v>9</v>
      </c>
      <c r="H21" s="200" t="s">
        <v>10</v>
      </c>
      <c r="I21" s="200" t="s">
        <v>11</v>
      </c>
      <c r="J21" s="200" t="s">
        <v>12</v>
      </c>
      <c r="K21" s="200" t="s">
        <v>13</v>
      </c>
      <c r="L21" s="200" t="s">
        <v>14</v>
      </c>
      <c r="M21" s="531" t="s">
        <v>15</v>
      </c>
      <c r="N21" s="532"/>
      <c r="O21" s="532"/>
      <c r="P21" s="532"/>
      <c r="Q21" s="533"/>
    </row>
    <row r="22" spans="1:17" ht="15">
      <c r="A22" s="201">
        <v>18322</v>
      </c>
      <c r="B22" s="201" t="s">
        <v>81</v>
      </c>
      <c r="C22" s="201" t="s">
        <v>82</v>
      </c>
      <c r="D22" s="201" t="s">
        <v>83</v>
      </c>
      <c r="E22" s="201">
        <v>11</v>
      </c>
      <c r="F22" s="201" t="s">
        <v>16</v>
      </c>
      <c r="G22" s="224">
        <v>1600000</v>
      </c>
      <c r="H22" s="201" t="s">
        <v>17</v>
      </c>
      <c r="I22" s="225">
        <v>50</v>
      </c>
      <c r="J22" s="225">
        <v>14</v>
      </c>
      <c r="K22" s="226">
        <v>0.09</v>
      </c>
      <c r="L22" s="227">
        <v>43192</v>
      </c>
      <c r="M22" s="536" t="s">
        <v>135</v>
      </c>
      <c r="N22" s="539"/>
      <c r="O22" s="539"/>
      <c r="P22" s="539"/>
      <c r="Q22" s="540"/>
    </row>
    <row r="23" spans="1:17" ht="15" customHeight="1" thickBot="1">
      <c r="A23" s="201">
        <v>18391</v>
      </c>
      <c r="B23" s="231" t="s">
        <v>86</v>
      </c>
      <c r="C23" s="231" t="s">
        <v>87</v>
      </c>
      <c r="D23" s="231" t="s">
        <v>80</v>
      </c>
      <c r="E23" s="231">
        <v>7</v>
      </c>
      <c r="F23" s="231" t="s">
        <v>16</v>
      </c>
      <c r="G23" s="232">
        <v>2000000</v>
      </c>
      <c r="H23" s="231" t="s">
        <v>22</v>
      </c>
      <c r="I23" s="233">
        <v>146</v>
      </c>
      <c r="J23" s="233">
        <v>30</v>
      </c>
      <c r="K23" s="234">
        <v>0.09</v>
      </c>
      <c r="L23" s="235">
        <v>43192</v>
      </c>
      <c r="M23" s="597"/>
      <c r="N23" s="598"/>
      <c r="O23" s="598"/>
      <c r="P23" s="598"/>
      <c r="Q23" s="599"/>
    </row>
    <row r="24" spans="1:17" ht="15.75" thickBot="1">
      <c r="A24" s="560" t="s">
        <v>23</v>
      </c>
      <c r="B24" s="561"/>
      <c r="C24" s="561"/>
      <c r="D24" s="561"/>
      <c r="E24" s="561"/>
      <c r="F24" s="561"/>
      <c r="G24" s="236">
        <f>SUM(G22:G23)</f>
        <v>3600000</v>
      </c>
      <c r="H24" s="237" t="s">
        <v>11</v>
      </c>
      <c r="I24" s="238">
        <f>SUM(I22:I23)</f>
        <v>196</v>
      </c>
      <c r="J24" s="238">
        <f>SUM(J22:J23)</f>
        <v>44</v>
      </c>
      <c r="K24" s="239"/>
      <c r="L24" s="240"/>
      <c r="M24" s="378"/>
      <c r="N24" s="378"/>
      <c r="O24" s="378"/>
      <c r="P24" s="378"/>
      <c r="Q24" s="379"/>
    </row>
    <row r="25" spans="1:17" ht="15.75" thickBot="1">
      <c r="A25" s="546" t="s">
        <v>24</v>
      </c>
      <c r="B25" s="547"/>
      <c r="C25" s="547"/>
      <c r="D25" s="547"/>
      <c r="E25" s="547"/>
      <c r="F25" s="547"/>
      <c r="G25" s="216">
        <f>G22</f>
        <v>1600000</v>
      </c>
      <c r="H25" s="217" t="s">
        <v>11</v>
      </c>
      <c r="I25" s="218">
        <f>I22</f>
        <v>50</v>
      </c>
      <c r="J25" s="218">
        <f>J22</f>
        <v>14</v>
      </c>
      <c r="K25" s="377"/>
      <c r="L25" s="378"/>
      <c r="M25" s="375"/>
      <c r="N25" s="375"/>
      <c r="O25" s="375"/>
      <c r="P25" s="375"/>
      <c r="Q25" s="376"/>
    </row>
    <row r="26" spans="1:17" ht="15" customHeight="1">
      <c r="A26" s="551" t="s">
        <v>25</v>
      </c>
      <c r="B26" s="552"/>
      <c r="C26" s="552"/>
      <c r="D26" s="552"/>
      <c r="E26" s="552"/>
      <c r="F26" s="552"/>
      <c r="G26" s="220">
        <f>SUM(P20-G25)</f>
        <v>6615058</v>
      </c>
      <c r="H26" s="553"/>
      <c r="I26" s="554"/>
      <c r="J26" s="554"/>
      <c r="K26" s="554"/>
      <c r="L26" s="554"/>
      <c r="M26" s="554"/>
      <c r="N26" s="554"/>
      <c r="O26" s="554"/>
      <c r="P26" s="554"/>
      <c r="Q26" s="555"/>
    </row>
    <row r="27" spans="1:17" ht="15" customHeight="1">
      <c r="A27" s="246"/>
      <c r="B27" s="222"/>
      <c r="C27" s="222"/>
      <c r="D27" s="222"/>
      <c r="E27" s="222"/>
      <c r="F27" s="222"/>
      <c r="G27" s="247"/>
      <c r="H27" s="248"/>
      <c r="I27" s="249"/>
      <c r="J27" s="249"/>
      <c r="K27" s="249"/>
      <c r="L27" s="249"/>
      <c r="M27" s="381"/>
      <c r="N27" s="381"/>
      <c r="O27" s="381"/>
      <c r="P27" s="381"/>
      <c r="Q27" s="251"/>
    </row>
    <row r="28" spans="1:17" ht="15">
      <c r="A28" s="252"/>
      <c r="B28" s="253"/>
      <c r="C28" s="253"/>
      <c r="D28" s="253"/>
      <c r="E28" s="253"/>
      <c r="F28" s="253"/>
      <c r="G28" s="254"/>
      <c r="H28" s="255"/>
      <c r="I28" s="255"/>
      <c r="J28" s="255"/>
      <c r="K28" s="256"/>
      <c r="L28" s="257"/>
      <c r="M28" s="521" t="s">
        <v>52</v>
      </c>
      <c r="N28" s="521"/>
      <c r="O28" s="521"/>
      <c r="P28" s="521"/>
      <c r="Q28" s="197">
        <v>13318946</v>
      </c>
    </row>
    <row r="29" spans="1:17" ht="15">
      <c r="A29" s="252"/>
      <c r="B29" s="253"/>
      <c r="C29" s="253"/>
      <c r="D29" s="253"/>
      <c r="E29" s="253"/>
      <c r="F29" s="253"/>
      <c r="G29" s="254"/>
      <c r="H29" s="255"/>
      <c r="I29" s="255"/>
      <c r="J29" s="255"/>
      <c r="K29" s="256"/>
      <c r="L29" s="257"/>
      <c r="M29" s="562" t="s">
        <v>26</v>
      </c>
      <c r="N29" s="562"/>
      <c r="O29" s="562"/>
      <c r="P29" s="562"/>
      <c r="Q29" s="258">
        <v>5000000</v>
      </c>
    </row>
    <row r="30" spans="1:17" ht="15">
      <c r="A30" s="252"/>
      <c r="B30" s="253"/>
      <c r="C30" s="253"/>
      <c r="D30" s="253"/>
      <c r="E30" s="253"/>
      <c r="F30" s="253"/>
      <c r="G30" s="254"/>
      <c r="H30" s="255"/>
      <c r="I30" s="255"/>
      <c r="J30" s="255"/>
      <c r="K30" s="256"/>
      <c r="L30" s="257"/>
      <c r="M30" s="563" t="s">
        <v>27</v>
      </c>
      <c r="N30" s="563"/>
      <c r="O30" s="563"/>
      <c r="P30" s="563"/>
      <c r="Q30" s="259">
        <v>9446231</v>
      </c>
    </row>
    <row r="31" spans="1:17" ht="15.75" customHeight="1" thickBot="1">
      <c r="A31" s="252"/>
      <c r="B31" s="253"/>
      <c r="C31" s="253"/>
      <c r="D31" s="253"/>
      <c r="E31" s="253"/>
      <c r="F31" s="253"/>
      <c r="G31" s="254"/>
      <c r="H31" s="255"/>
      <c r="I31" s="255"/>
      <c r="J31" s="255"/>
      <c r="K31" s="256"/>
      <c r="L31" s="257"/>
      <c r="M31" s="564" t="s">
        <v>93</v>
      </c>
      <c r="N31" s="564"/>
      <c r="O31" s="564"/>
      <c r="P31" s="564"/>
      <c r="Q31" s="260">
        <f>SUM(Q29:Q30)</f>
        <v>14446231</v>
      </c>
    </row>
    <row r="32" spans="1:17" ht="20.25" customHeight="1">
      <c r="A32" s="261" t="s">
        <v>17</v>
      </c>
      <c r="B32" s="253"/>
      <c r="C32" s="253"/>
      <c r="D32" s="253"/>
      <c r="E32" s="253"/>
      <c r="F32" s="253"/>
      <c r="G32" s="254"/>
      <c r="H32" s="255"/>
      <c r="I32" s="255"/>
      <c r="J32" s="255"/>
      <c r="K32" s="256"/>
      <c r="L32" s="257"/>
      <c r="M32" s="525" t="s">
        <v>48</v>
      </c>
      <c r="N32" s="525"/>
      <c r="O32" s="525"/>
      <c r="P32" s="525"/>
      <c r="Q32" s="262">
        <f>SUM(Q28+Q31)</f>
        <v>27765177</v>
      </c>
    </row>
    <row r="33" spans="1:17" ht="39">
      <c r="A33" s="200" t="s">
        <v>21</v>
      </c>
      <c r="B33" s="200" t="s">
        <v>4</v>
      </c>
      <c r="C33" s="200" t="s">
        <v>5</v>
      </c>
      <c r="D33" s="200" t="s">
        <v>6</v>
      </c>
      <c r="E33" s="200" t="s">
        <v>7</v>
      </c>
      <c r="F33" s="200" t="s">
        <v>8</v>
      </c>
      <c r="G33" s="200" t="s">
        <v>9</v>
      </c>
      <c r="H33" s="200" t="s">
        <v>10</v>
      </c>
      <c r="I33" s="200" t="s">
        <v>11</v>
      </c>
      <c r="J33" s="200" t="s">
        <v>12</v>
      </c>
      <c r="K33" s="200" t="s">
        <v>13</v>
      </c>
      <c r="L33" s="200" t="s">
        <v>14</v>
      </c>
      <c r="M33" s="531" t="s">
        <v>15</v>
      </c>
      <c r="N33" s="532"/>
      <c r="O33" s="532"/>
      <c r="P33" s="532"/>
      <c r="Q33" s="533"/>
    </row>
    <row r="34" spans="1:17" ht="15">
      <c r="A34" s="332">
        <v>18500</v>
      </c>
      <c r="B34" s="332" t="s">
        <v>49</v>
      </c>
      <c r="C34" s="332" t="s">
        <v>29</v>
      </c>
      <c r="D34" s="332" t="s">
        <v>30</v>
      </c>
      <c r="E34" s="332">
        <v>9</v>
      </c>
      <c r="F34" s="332" t="s">
        <v>16</v>
      </c>
      <c r="G34" s="333">
        <v>0</v>
      </c>
      <c r="H34" s="332" t="s">
        <v>17</v>
      </c>
      <c r="I34" s="334">
        <v>81</v>
      </c>
      <c r="J34" s="334">
        <v>36</v>
      </c>
      <c r="K34" s="335">
        <v>0.09</v>
      </c>
      <c r="L34" s="336">
        <v>43111</v>
      </c>
      <c r="M34" s="565" t="s">
        <v>96</v>
      </c>
      <c r="N34" s="566"/>
      <c r="O34" s="566"/>
      <c r="P34" s="566"/>
      <c r="Q34" s="567"/>
    </row>
    <row r="35" spans="1:17" ht="15">
      <c r="A35" s="332">
        <v>18501</v>
      </c>
      <c r="B35" s="332" t="s">
        <v>32</v>
      </c>
      <c r="C35" s="332" t="s">
        <v>31</v>
      </c>
      <c r="D35" s="332" t="s">
        <v>18</v>
      </c>
      <c r="E35" s="332">
        <v>3</v>
      </c>
      <c r="F35" s="332" t="s">
        <v>16</v>
      </c>
      <c r="G35" s="333">
        <v>0</v>
      </c>
      <c r="H35" s="332" t="s">
        <v>22</v>
      </c>
      <c r="I35" s="334">
        <v>74</v>
      </c>
      <c r="J35" s="334">
        <v>29</v>
      </c>
      <c r="K35" s="335">
        <v>0.09</v>
      </c>
      <c r="L35" s="336">
        <v>43111</v>
      </c>
      <c r="M35" s="565" t="s">
        <v>97</v>
      </c>
      <c r="N35" s="566"/>
      <c r="O35" s="566"/>
      <c r="P35" s="566"/>
      <c r="Q35" s="567"/>
    </row>
    <row r="36" spans="1:17" ht="15">
      <c r="A36" s="332">
        <v>18412</v>
      </c>
      <c r="B36" s="332" t="s">
        <v>28</v>
      </c>
      <c r="C36" s="332" t="s">
        <v>29</v>
      </c>
      <c r="D36" s="332" t="s">
        <v>30</v>
      </c>
      <c r="E36" s="332">
        <v>9</v>
      </c>
      <c r="F36" s="332" t="s">
        <v>16</v>
      </c>
      <c r="G36" s="333">
        <v>0</v>
      </c>
      <c r="H36" s="332" t="s">
        <v>17</v>
      </c>
      <c r="I36" s="334">
        <v>324</v>
      </c>
      <c r="J36" s="334">
        <v>50</v>
      </c>
      <c r="K36" s="335">
        <v>0.04</v>
      </c>
      <c r="L36" s="336">
        <v>43118</v>
      </c>
      <c r="M36" s="565" t="s">
        <v>100</v>
      </c>
      <c r="N36" s="566"/>
      <c r="O36" s="566"/>
      <c r="P36" s="566"/>
      <c r="Q36" s="567"/>
    </row>
    <row r="37" spans="1:17" ht="15">
      <c r="A37" s="332">
        <v>18417</v>
      </c>
      <c r="B37" s="332" t="s">
        <v>57</v>
      </c>
      <c r="C37" s="332" t="s">
        <v>55</v>
      </c>
      <c r="D37" s="332" t="s">
        <v>56</v>
      </c>
      <c r="E37" s="332">
        <v>3</v>
      </c>
      <c r="F37" s="332" t="s">
        <v>16</v>
      </c>
      <c r="G37" s="333">
        <v>0</v>
      </c>
      <c r="H37" s="332" t="s">
        <v>17</v>
      </c>
      <c r="I37" s="334">
        <v>220</v>
      </c>
      <c r="J37" s="334">
        <v>18</v>
      </c>
      <c r="K37" s="335">
        <v>0.04</v>
      </c>
      <c r="L37" s="336">
        <v>43146</v>
      </c>
      <c r="M37" s="565" t="s">
        <v>144</v>
      </c>
      <c r="N37" s="566"/>
      <c r="O37" s="566"/>
      <c r="P37" s="566"/>
      <c r="Q37" s="567"/>
    </row>
    <row r="38" spans="1:17" ht="15">
      <c r="A38" s="201">
        <v>18000</v>
      </c>
      <c r="B38" s="201" t="s">
        <v>63</v>
      </c>
      <c r="C38" s="263" t="s">
        <v>64</v>
      </c>
      <c r="D38" s="263" t="s">
        <v>65</v>
      </c>
      <c r="E38" s="201">
        <v>3</v>
      </c>
      <c r="F38" s="201" t="s">
        <v>16</v>
      </c>
      <c r="G38" s="264">
        <v>1500000</v>
      </c>
      <c r="H38" s="201" t="s">
        <v>22</v>
      </c>
      <c r="I38" s="225">
        <v>105</v>
      </c>
      <c r="J38" s="225">
        <v>25</v>
      </c>
      <c r="K38" s="226">
        <v>0.09</v>
      </c>
      <c r="L38" s="227">
        <v>43192</v>
      </c>
      <c r="M38" s="571"/>
      <c r="N38" s="572"/>
      <c r="O38" s="572"/>
      <c r="P38" s="572"/>
      <c r="Q38" s="573"/>
    </row>
    <row r="39" spans="1:17" ht="15">
      <c r="A39" s="201">
        <v>18002</v>
      </c>
      <c r="B39" s="201" t="s">
        <v>66</v>
      </c>
      <c r="C39" s="263" t="s">
        <v>64</v>
      </c>
      <c r="D39" s="263" t="s">
        <v>65</v>
      </c>
      <c r="E39" s="201">
        <v>3</v>
      </c>
      <c r="F39" s="201" t="s">
        <v>16</v>
      </c>
      <c r="G39" s="264">
        <v>2000000</v>
      </c>
      <c r="H39" s="201" t="s">
        <v>22</v>
      </c>
      <c r="I39" s="225">
        <v>116</v>
      </c>
      <c r="J39" s="225">
        <v>34</v>
      </c>
      <c r="K39" s="226">
        <v>0.09</v>
      </c>
      <c r="L39" s="227">
        <v>43192</v>
      </c>
      <c r="M39" s="571"/>
      <c r="N39" s="595"/>
      <c r="O39" s="595"/>
      <c r="P39" s="595"/>
      <c r="Q39" s="596"/>
    </row>
    <row r="40" spans="1:17" ht="15">
      <c r="A40" s="201">
        <v>18036</v>
      </c>
      <c r="B40" s="201" t="s">
        <v>67</v>
      </c>
      <c r="C40" s="201" t="s">
        <v>68</v>
      </c>
      <c r="D40" s="201" t="s">
        <v>69</v>
      </c>
      <c r="E40" s="201">
        <v>2</v>
      </c>
      <c r="F40" s="201" t="s">
        <v>16</v>
      </c>
      <c r="G40" s="264">
        <v>660000</v>
      </c>
      <c r="H40" s="201" t="s">
        <v>17</v>
      </c>
      <c r="I40" s="225">
        <v>40</v>
      </c>
      <c r="J40" s="225">
        <v>11</v>
      </c>
      <c r="K40" s="226">
        <v>0.09</v>
      </c>
      <c r="L40" s="227">
        <v>43192</v>
      </c>
      <c r="M40" s="536" t="s">
        <v>135</v>
      </c>
      <c r="N40" s="539"/>
      <c r="O40" s="539"/>
      <c r="P40" s="539"/>
      <c r="Q40" s="540"/>
    </row>
    <row r="41" spans="1:17" ht="15">
      <c r="A41" s="201">
        <v>18040</v>
      </c>
      <c r="B41" s="201" t="s">
        <v>70</v>
      </c>
      <c r="C41" s="201" t="s">
        <v>71</v>
      </c>
      <c r="D41" s="201" t="s">
        <v>72</v>
      </c>
      <c r="E41" s="201">
        <v>1</v>
      </c>
      <c r="F41" s="201" t="s">
        <v>16</v>
      </c>
      <c r="G41" s="264">
        <v>660000</v>
      </c>
      <c r="H41" s="201" t="s">
        <v>17</v>
      </c>
      <c r="I41" s="225">
        <v>48</v>
      </c>
      <c r="J41" s="225">
        <v>11</v>
      </c>
      <c r="K41" s="226">
        <v>0.09</v>
      </c>
      <c r="L41" s="227">
        <v>43192</v>
      </c>
      <c r="M41" s="536" t="s">
        <v>135</v>
      </c>
      <c r="N41" s="539"/>
      <c r="O41" s="539"/>
      <c r="P41" s="539"/>
      <c r="Q41" s="540"/>
    </row>
    <row r="42" spans="1:17" ht="15">
      <c r="A42" s="201">
        <v>18052</v>
      </c>
      <c r="B42" s="201" t="s">
        <v>73</v>
      </c>
      <c r="C42" s="263" t="s">
        <v>29</v>
      </c>
      <c r="D42" s="263" t="s">
        <v>30</v>
      </c>
      <c r="E42" s="201">
        <v>9</v>
      </c>
      <c r="F42" s="201" t="s">
        <v>16</v>
      </c>
      <c r="G42" s="264">
        <v>2025000</v>
      </c>
      <c r="H42" s="201" t="s">
        <v>22</v>
      </c>
      <c r="I42" s="225">
        <v>102</v>
      </c>
      <c r="J42" s="225">
        <v>35</v>
      </c>
      <c r="K42" s="226">
        <v>0.09</v>
      </c>
      <c r="L42" s="227">
        <v>43192</v>
      </c>
      <c r="M42" s="571"/>
      <c r="N42" s="572"/>
      <c r="O42" s="572"/>
      <c r="P42" s="572"/>
      <c r="Q42" s="573"/>
    </row>
    <row r="43" spans="1:17" ht="15">
      <c r="A43" s="332">
        <v>18053</v>
      </c>
      <c r="B43" s="332" t="s">
        <v>74</v>
      </c>
      <c r="C43" s="332" t="s">
        <v>29</v>
      </c>
      <c r="D43" s="332" t="s">
        <v>30</v>
      </c>
      <c r="E43" s="332">
        <v>9</v>
      </c>
      <c r="F43" s="332" t="s">
        <v>16</v>
      </c>
      <c r="G43" s="333">
        <v>0</v>
      </c>
      <c r="H43" s="332" t="s">
        <v>17</v>
      </c>
      <c r="I43" s="334">
        <v>88</v>
      </c>
      <c r="J43" s="334">
        <v>24</v>
      </c>
      <c r="K43" s="335">
        <v>0.09</v>
      </c>
      <c r="L43" s="336">
        <v>43192</v>
      </c>
      <c r="M43" s="565" t="s">
        <v>105</v>
      </c>
      <c r="N43" s="566"/>
      <c r="O43" s="566"/>
      <c r="P43" s="566"/>
      <c r="Q43" s="567"/>
    </row>
    <row r="44" spans="1:17" ht="15">
      <c r="A44" s="201">
        <v>18054</v>
      </c>
      <c r="B44" s="201" t="s">
        <v>77</v>
      </c>
      <c r="C44" s="263" t="s">
        <v>29</v>
      </c>
      <c r="D44" s="263" t="s">
        <v>30</v>
      </c>
      <c r="E44" s="201">
        <v>9</v>
      </c>
      <c r="F44" s="201" t="s">
        <v>16</v>
      </c>
      <c r="G44" s="264">
        <v>2350000</v>
      </c>
      <c r="H44" s="201" t="s">
        <v>17</v>
      </c>
      <c r="I44" s="225">
        <v>55</v>
      </c>
      <c r="J44" s="225">
        <v>41</v>
      </c>
      <c r="K44" s="226">
        <v>0.09</v>
      </c>
      <c r="L44" s="227">
        <v>43192</v>
      </c>
      <c r="M44" s="543" t="s">
        <v>94</v>
      </c>
      <c r="N44" s="544"/>
      <c r="O44" s="544"/>
      <c r="P44" s="544"/>
      <c r="Q44" s="545"/>
    </row>
    <row r="45" spans="1:17" ht="15">
      <c r="A45" s="201">
        <v>18369</v>
      </c>
      <c r="B45" s="201" t="s">
        <v>88</v>
      </c>
      <c r="C45" s="201" t="s">
        <v>84</v>
      </c>
      <c r="D45" s="201" t="s">
        <v>85</v>
      </c>
      <c r="E45" s="201">
        <v>9</v>
      </c>
      <c r="F45" s="201" t="s">
        <v>16</v>
      </c>
      <c r="G45" s="264">
        <v>1060000</v>
      </c>
      <c r="H45" s="201" t="s">
        <v>22</v>
      </c>
      <c r="I45" s="225">
        <v>35</v>
      </c>
      <c r="J45" s="225">
        <v>11</v>
      </c>
      <c r="K45" s="226">
        <v>0.09</v>
      </c>
      <c r="L45" s="227">
        <v>43192</v>
      </c>
      <c r="M45" s="536" t="s">
        <v>135</v>
      </c>
      <c r="N45" s="539"/>
      <c r="O45" s="539"/>
      <c r="P45" s="539"/>
      <c r="Q45" s="540"/>
    </row>
    <row r="46" spans="1:17" ht="15">
      <c r="A46" s="332">
        <v>18421</v>
      </c>
      <c r="B46" s="332" t="s">
        <v>89</v>
      </c>
      <c r="C46" s="332" t="s">
        <v>79</v>
      </c>
      <c r="D46" s="332" t="s">
        <v>80</v>
      </c>
      <c r="E46" s="332">
        <v>7</v>
      </c>
      <c r="F46" s="332" t="s">
        <v>16</v>
      </c>
      <c r="G46" s="333">
        <v>0</v>
      </c>
      <c r="H46" s="332" t="s">
        <v>17</v>
      </c>
      <c r="I46" s="334">
        <v>146</v>
      </c>
      <c r="J46" s="334">
        <v>50</v>
      </c>
      <c r="K46" s="335">
        <v>0.04</v>
      </c>
      <c r="L46" s="336">
        <v>43194</v>
      </c>
      <c r="M46" s="568" t="s">
        <v>109</v>
      </c>
      <c r="N46" s="569"/>
      <c r="O46" s="569"/>
      <c r="P46" s="569"/>
      <c r="Q46" s="570"/>
    </row>
    <row r="47" spans="1:17" ht="15">
      <c r="A47" s="201">
        <v>18259</v>
      </c>
      <c r="B47" s="201" t="s">
        <v>114</v>
      </c>
      <c r="C47" s="201" t="s">
        <v>115</v>
      </c>
      <c r="D47" s="201" t="s">
        <v>116</v>
      </c>
      <c r="E47" s="201">
        <v>2</v>
      </c>
      <c r="F47" s="201" t="s">
        <v>16</v>
      </c>
      <c r="G47" s="224">
        <v>1800000</v>
      </c>
      <c r="H47" s="201" t="s">
        <v>17</v>
      </c>
      <c r="I47" s="225">
        <v>36</v>
      </c>
      <c r="J47" s="225">
        <v>11</v>
      </c>
      <c r="K47" s="226">
        <v>0.09</v>
      </c>
      <c r="L47" s="227">
        <v>43342</v>
      </c>
      <c r="M47" s="571" t="s">
        <v>117</v>
      </c>
      <c r="N47" s="572"/>
      <c r="O47" s="572"/>
      <c r="P47" s="572"/>
      <c r="Q47" s="573"/>
    </row>
    <row r="48" spans="1:17" ht="15">
      <c r="A48" s="201">
        <v>18407</v>
      </c>
      <c r="B48" s="201" t="s">
        <v>119</v>
      </c>
      <c r="C48" s="263" t="s">
        <v>120</v>
      </c>
      <c r="D48" s="201" t="s">
        <v>18</v>
      </c>
      <c r="E48" s="201">
        <v>3</v>
      </c>
      <c r="F48" s="201" t="s">
        <v>16</v>
      </c>
      <c r="G48" s="224">
        <v>4000000</v>
      </c>
      <c r="H48" s="201" t="s">
        <v>17</v>
      </c>
      <c r="I48" s="225">
        <v>272</v>
      </c>
      <c r="J48" s="225">
        <v>27</v>
      </c>
      <c r="K48" s="226">
        <v>0.04</v>
      </c>
      <c r="L48" s="227">
        <v>43343</v>
      </c>
      <c r="M48" s="571" t="s">
        <v>130</v>
      </c>
      <c r="N48" s="572"/>
      <c r="O48" s="572"/>
      <c r="P48" s="572"/>
      <c r="Q48" s="573"/>
    </row>
    <row r="49" spans="1:17" ht="15">
      <c r="A49" s="201">
        <v>18223</v>
      </c>
      <c r="B49" s="201" t="s">
        <v>123</v>
      </c>
      <c r="C49" s="201" t="s">
        <v>121</v>
      </c>
      <c r="D49" s="201" t="s">
        <v>122</v>
      </c>
      <c r="E49" s="201">
        <v>1</v>
      </c>
      <c r="F49" s="201" t="s">
        <v>16</v>
      </c>
      <c r="G49" s="224">
        <v>1000000</v>
      </c>
      <c r="H49" s="201" t="s">
        <v>17</v>
      </c>
      <c r="I49" s="225">
        <v>60</v>
      </c>
      <c r="J49" s="225">
        <v>10</v>
      </c>
      <c r="K49" s="226">
        <v>0.09</v>
      </c>
      <c r="L49" s="227">
        <v>43356</v>
      </c>
      <c r="M49" s="571" t="s">
        <v>117</v>
      </c>
      <c r="N49" s="609"/>
      <c r="O49" s="609"/>
      <c r="P49" s="609"/>
      <c r="Q49" s="610"/>
    </row>
    <row r="50" spans="1:17" ht="15">
      <c r="A50" s="201">
        <v>18274</v>
      </c>
      <c r="B50" s="201" t="s">
        <v>124</v>
      </c>
      <c r="C50" s="201" t="s">
        <v>125</v>
      </c>
      <c r="D50" s="201" t="s">
        <v>126</v>
      </c>
      <c r="E50" s="201">
        <v>3</v>
      </c>
      <c r="F50" s="201" t="s">
        <v>16</v>
      </c>
      <c r="G50" s="224">
        <v>1000000</v>
      </c>
      <c r="H50" s="201" t="s">
        <v>22</v>
      </c>
      <c r="I50" s="225">
        <v>48</v>
      </c>
      <c r="J50" s="225">
        <v>10</v>
      </c>
      <c r="K50" s="226">
        <v>0.09</v>
      </c>
      <c r="L50" s="227">
        <v>43356</v>
      </c>
      <c r="M50" s="571" t="s">
        <v>117</v>
      </c>
      <c r="N50" s="572"/>
      <c r="O50" s="572"/>
      <c r="P50" s="572"/>
      <c r="Q50" s="573"/>
    </row>
    <row r="51" spans="1:17" ht="15">
      <c r="A51" s="201">
        <v>18454</v>
      </c>
      <c r="B51" s="201" t="s">
        <v>131</v>
      </c>
      <c r="C51" s="201" t="s">
        <v>132</v>
      </c>
      <c r="D51" s="201" t="s">
        <v>133</v>
      </c>
      <c r="E51" s="201">
        <v>4</v>
      </c>
      <c r="F51" s="201" t="s">
        <v>134</v>
      </c>
      <c r="G51" s="224">
        <v>4000000</v>
      </c>
      <c r="H51" s="201" t="s">
        <v>17</v>
      </c>
      <c r="I51" s="225">
        <v>93</v>
      </c>
      <c r="J51" s="225">
        <v>19</v>
      </c>
      <c r="K51" s="226">
        <v>0.04</v>
      </c>
      <c r="L51" s="227">
        <v>43364</v>
      </c>
      <c r="M51" s="571"/>
      <c r="N51" s="572"/>
      <c r="O51" s="572"/>
      <c r="P51" s="572"/>
      <c r="Q51" s="573"/>
    </row>
    <row r="52" spans="1:17" ht="15">
      <c r="A52" s="201">
        <v>18019</v>
      </c>
      <c r="B52" s="201" t="s">
        <v>138</v>
      </c>
      <c r="C52" s="201" t="s">
        <v>85</v>
      </c>
      <c r="D52" s="201" t="s">
        <v>137</v>
      </c>
      <c r="E52" s="201">
        <v>9</v>
      </c>
      <c r="F52" s="201" t="s">
        <v>16</v>
      </c>
      <c r="G52" s="224">
        <v>3090000</v>
      </c>
      <c r="H52" s="201" t="s">
        <v>22</v>
      </c>
      <c r="I52" s="225">
        <v>66</v>
      </c>
      <c r="J52" s="225">
        <v>20</v>
      </c>
      <c r="K52" s="226">
        <v>0.09</v>
      </c>
      <c r="L52" s="227">
        <v>43368</v>
      </c>
      <c r="M52" s="571" t="s">
        <v>117</v>
      </c>
      <c r="N52" s="572"/>
      <c r="O52" s="572"/>
      <c r="P52" s="572"/>
      <c r="Q52" s="573"/>
    </row>
    <row r="53" spans="1:17" ht="15" customHeight="1">
      <c r="A53" s="332">
        <v>18036</v>
      </c>
      <c r="B53" s="332" t="s">
        <v>67</v>
      </c>
      <c r="C53" s="332" t="s">
        <v>68</v>
      </c>
      <c r="D53" s="332" t="s">
        <v>69</v>
      </c>
      <c r="E53" s="332">
        <v>2</v>
      </c>
      <c r="F53" s="332" t="s">
        <v>16</v>
      </c>
      <c r="G53" s="333">
        <v>0</v>
      </c>
      <c r="H53" s="332" t="s">
        <v>17</v>
      </c>
      <c r="I53" s="334">
        <v>40</v>
      </c>
      <c r="J53" s="334">
        <v>25</v>
      </c>
      <c r="K53" s="335">
        <v>0.09</v>
      </c>
      <c r="L53" s="336">
        <v>43374</v>
      </c>
      <c r="M53" s="576" t="s">
        <v>143</v>
      </c>
      <c r="N53" s="577"/>
      <c r="O53" s="577"/>
      <c r="P53" s="577"/>
      <c r="Q53" s="578"/>
    </row>
    <row r="54" spans="1:17" ht="15.75" customHeight="1" thickBot="1">
      <c r="A54" s="332">
        <v>18040</v>
      </c>
      <c r="B54" s="332" t="s">
        <v>70</v>
      </c>
      <c r="C54" s="332" t="s">
        <v>71</v>
      </c>
      <c r="D54" s="332" t="s">
        <v>72</v>
      </c>
      <c r="E54" s="332">
        <v>1</v>
      </c>
      <c r="F54" s="332" t="s">
        <v>16</v>
      </c>
      <c r="G54" s="333">
        <v>0</v>
      </c>
      <c r="H54" s="332" t="s">
        <v>17</v>
      </c>
      <c r="I54" s="334">
        <v>48</v>
      </c>
      <c r="J54" s="334">
        <v>37</v>
      </c>
      <c r="K54" s="335">
        <v>0.09</v>
      </c>
      <c r="L54" s="336">
        <v>43374</v>
      </c>
      <c r="M54" s="576" t="s">
        <v>143</v>
      </c>
      <c r="N54" s="577"/>
      <c r="O54" s="577"/>
      <c r="P54" s="577"/>
      <c r="Q54" s="578"/>
    </row>
    <row r="55" spans="1:17" ht="15">
      <c r="A55" s="584" t="s">
        <v>33</v>
      </c>
      <c r="B55" s="585"/>
      <c r="C55" s="585"/>
      <c r="D55" s="585"/>
      <c r="E55" s="585"/>
      <c r="F55" s="585"/>
      <c r="G55" s="270">
        <f>SUM(G37,G40,G41,G45,G47,G49,G50,G51,G52,G53,G54)</f>
        <v>13270000</v>
      </c>
      <c r="H55" s="271" t="s">
        <v>11</v>
      </c>
      <c r="I55" s="272">
        <f>SUM(I40,I41,I45,I47,I49,I50,I51,I52)</f>
        <v>426</v>
      </c>
      <c r="J55" s="272">
        <f>SUM(J37,J40,J41,J45,J47,J49,J50,J51,J52)</f>
        <v>121</v>
      </c>
      <c r="K55" s="273"/>
      <c r="L55" s="274"/>
      <c r="M55" s="274"/>
      <c r="N55" s="274"/>
      <c r="O55" s="274"/>
      <c r="P55" s="274"/>
      <c r="Q55" s="275"/>
    </row>
    <row r="56" spans="1:17" ht="15">
      <c r="A56" s="586" t="s">
        <v>34</v>
      </c>
      <c r="B56" s="587"/>
      <c r="C56" s="587"/>
      <c r="D56" s="587"/>
      <c r="E56" s="587"/>
      <c r="F56" s="587"/>
      <c r="G56" s="224">
        <f>SUM(G34,G35,G36,G38,G39,G42,G43,G44,G48)</f>
        <v>11875000</v>
      </c>
      <c r="H56" s="276" t="s">
        <v>11</v>
      </c>
      <c r="I56" s="277">
        <f>SUM(I38,I39,I42,I44,I48)</f>
        <v>650</v>
      </c>
      <c r="J56" s="277">
        <f>SUM(J38,J39,J42,J44,J48)</f>
        <v>162</v>
      </c>
      <c r="K56" s="278"/>
      <c r="L56" s="279"/>
      <c r="M56" s="280"/>
      <c r="N56" s="280"/>
      <c r="O56" s="280"/>
      <c r="P56" s="280"/>
      <c r="Q56" s="281"/>
    </row>
    <row r="57" spans="1:17" ht="16.5" thickBot="1">
      <c r="A57" s="588" t="s">
        <v>35</v>
      </c>
      <c r="B57" s="589"/>
      <c r="C57" s="589"/>
      <c r="D57" s="589"/>
      <c r="E57" s="589"/>
      <c r="F57" s="589"/>
      <c r="G57" s="282">
        <f>SUM(G55:G56)</f>
        <v>25145000</v>
      </c>
      <c r="H57" s="283" t="s">
        <v>11</v>
      </c>
      <c r="I57" s="284">
        <f>SUM(I55:I56)</f>
        <v>1076</v>
      </c>
      <c r="J57" s="284">
        <f>SUM(J55:J56)</f>
        <v>283</v>
      </c>
      <c r="K57" s="285"/>
      <c r="L57" s="286"/>
      <c r="M57" s="286"/>
      <c r="N57" s="286"/>
      <c r="O57" s="286"/>
      <c r="P57" s="286"/>
      <c r="Q57" s="287"/>
    </row>
    <row r="58" spans="1:17" ht="15" customHeight="1">
      <c r="A58" s="584" t="s">
        <v>36</v>
      </c>
      <c r="B58" s="585"/>
      <c r="C58" s="585"/>
      <c r="D58" s="585"/>
      <c r="E58" s="585"/>
      <c r="F58" s="585"/>
      <c r="G58" s="288">
        <f>SUM(G40,G41,G45)</f>
        <v>2380000</v>
      </c>
      <c r="H58" s="271" t="s">
        <v>11</v>
      </c>
      <c r="I58" s="289">
        <f>SUM(I40,I41,I45)</f>
        <v>123</v>
      </c>
      <c r="J58" s="289">
        <f>SUM(J40,J41,J45)</f>
        <v>33</v>
      </c>
      <c r="K58" s="290"/>
      <c r="L58" s="375"/>
      <c r="M58" s="375"/>
      <c r="N58" s="375"/>
      <c r="O58" s="375"/>
      <c r="P58" s="375"/>
      <c r="Q58" s="376"/>
    </row>
    <row r="59" spans="1:17" ht="15" customHeight="1">
      <c r="A59" s="586" t="s">
        <v>37</v>
      </c>
      <c r="B59" s="587"/>
      <c r="C59" s="587"/>
      <c r="D59" s="587"/>
      <c r="E59" s="587"/>
      <c r="F59" s="587"/>
      <c r="G59" s="337">
        <v>0</v>
      </c>
      <c r="H59" s="276" t="s">
        <v>11</v>
      </c>
      <c r="I59" s="292"/>
      <c r="J59" s="292"/>
      <c r="K59" s="293"/>
      <c r="L59" s="280"/>
      <c r="M59" s="294"/>
      <c r="N59" s="294"/>
      <c r="O59" s="294"/>
      <c r="P59" s="294"/>
      <c r="Q59" s="295"/>
    </row>
    <row r="60" spans="1:17" ht="15" customHeight="1" thickBot="1">
      <c r="A60" s="591" t="s">
        <v>38</v>
      </c>
      <c r="B60" s="592"/>
      <c r="C60" s="592"/>
      <c r="D60" s="592"/>
      <c r="E60" s="592"/>
      <c r="F60" s="592"/>
      <c r="G60" s="338">
        <f>G36</f>
        <v>0</v>
      </c>
      <c r="H60" s="297" t="s">
        <v>11</v>
      </c>
      <c r="I60" s="298"/>
      <c r="J60" s="299"/>
      <c r="K60" s="300"/>
      <c r="L60" s="301"/>
      <c r="M60" s="301"/>
      <c r="N60" s="301"/>
      <c r="O60" s="301"/>
      <c r="P60" s="301"/>
      <c r="Q60" s="302"/>
    </row>
    <row r="61" spans="1:17" ht="15">
      <c r="A61" s="551" t="s">
        <v>39</v>
      </c>
      <c r="B61" s="552"/>
      <c r="C61" s="552"/>
      <c r="D61" s="552"/>
      <c r="E61" s="552"/>
      <c r="F61" s="552"/>
      <c r="G61" s="303">
        <f>Q28-G58</f>
        <v>10938946</v>
      </c>
      <c r="H61" s="374"/>
      <c r="I61" s="375"/>
      <c r="J61" s="375"/>
      <c r="K61" s="305"/>
      <c r="L61" s="305"/>
      <c r="M61" s="305"/>
      <c r="N61" s="305"/>
      <c r="O61" s="305"/>
      <c r="P61" s="305"/>
      <c r="Q61" s="306"/>
    </row>
    <row r="62" spans="1:17" ht="15">
      <c r="A62" s="593" t="s">
        <v>40</v>
      </c>
      <c r="B62" s="594"/>
      <c r="C62" s="594"/>
      <c r="D62" s="594"/>
      <c r="E62" s="594"/>
      <c r="F62" s="594"/>
      <c r="G62" s="307">
        <f>Q30-G59</f>
        <v>9446231</v>
      </c>
      <c r="H62" s="308"/>
      <c r="I62" s="280"/>
      <c r="J62" s="280"/>
      <c r="K62" s="280"/>
      <c r="L62" s="280"/>
      <c r="M62" s="280"/>
      <c r="N62" s="280"/>
      <c r="O62" s="280"/>
      <c r="P62" s="280"/>
      <c r="Q62" s="281"/>
    </row>
    <row r="63" spans="1:17" ht="15">
      <c r="A63" s="593" t="s">
        <v>41</v>
      </c>
      <c r="B63" s="594"/>
      <c r="C63" s="594"/>
      <c r="D63" s="594"/>
      <c r="E63" s="594"/>
      <c r="F63" s="594"/>
      <c r="G63" s="307">
        <f>Q29-G60</f>
        <v>5000000</v>
      </c>
      <c r="H63" s="308"/>
      <c r="I63" s="280"/>
      <c r="J63" s="280"/>
      <c r="K63" s="280"/>
      <c r="L63" s="280"/>
      <c r="M63" s="309"/>
      <c r="N63" s="309"/>
      <c r="O63" s="309"/>
      <c r="P63" s="309"/>
      <c r="Q63" s="309"/>
    </row>
    <row r="64" spans="6:13" ht="15" customHeight="1">
      <c r="F64" s="381"/>
      <c r="G64" s="310"/>
      <c r="M64" s="370"/>
    </row>
    <row r="65" spans="1:13" ht="15" customHeight="1">
      <c r="A65" s="590" t="s">
        <v>42</v>
      </c>
      <c r="B65" s="590"/>
      <c r="C65" s="590"/>
      <c r="D65" s="590"/>
      <c r="E65" s="590"/>
      <c r="F65" s="590"/>
      <c r="G65" s="590"/>
      <c r="H65" s="590"/>
      <c r="I65" s="590"/>
      <c r="J65" s="590"/>
      <c r="K65" s="590"/>
      <c r="L65" s="590"/>
      <c r="M65" s="590"/>
    </row>
    <row r="66" spans="1:13" ht="15" customHeight="1">
      <c r="A66" s="590" t="s">
        <v>43</v>
      </c>
      <c r="B66" s="590"/>
      <c r="C66" s="590"/>
      <c r="D66" s="590"/>
      <c r="E66" s="590"/>
      <c r="F66" s="590"/>
      <c r="G66" s="590"/>
      <c r="H66" s="590"/>
      <c r="I66" s="590"/>
      <c r="J66" s="590"/>
      <c r="K66" s="590"/>
      <c r="L66" s="590"/>
      <c r="M66" s="590"/>
    </row>
    <row r="67" spans="1:13" ht="15">
      <c r="A67" s="590" t="s">
        <v>44</v>
      </c>
      <c r="B67" s="590"/>
      <c r="C67" s="590"/>
      <c r="D67" s="590"/>
      <c r="E67" s="590"/>
      <c r="F67" s="590"/>
      <c r="G67" s="590"/>
      <c r="H67" s="590"/>
      <c r="I67" s="590"/>
      <c r="J67" s="590"/>
      <c r="K67" s="590"/>
      <c r="L67" s="590"/>
      <c r="M67" s="590"/>
    </row>
  </sheetData>
  <sheetProtection/>
  <mergeCells count="75">
    <mergeCell ref="A65:M65"/>
    <mergeCell ref="A66:M66"/>
    <mergeCell ref="A67:M67"/>
    <mergeCell ref="A58:F58"/>
    <mergeCell ref="A59:F59"/>
    <mergeCell ref="A60:F60"/>
    <mergeCell ref="A61:F61"/>
    <mergeCell ref="A62:F62"/>
    <mergeCell ref="A63:F63"/>
    <mergeCell ref="M52:Q52"/>
    <mergeCell ref="M53:Q53"/>
    <mergeCell ref="M54:Q54"/>
    <mergeCell ref="A55:F55"/>
    <mergeCell ref="A56:F56"/>
    <mergeCell ref="A57:F57"/>
    <mergeCell ref="M46:Q46"/>
    <mergeCell ref="M47:Q47"/>
    <mergeCell ref="M48:Q48"/>
    <mergeCell ref="M49:Q49"/>
    <mergeCell ref="M50:Q50"/>
    <mergeCell ref="M51:Q51"/>
    <mergeCell ref="M40:Q40"/>
    <mergeCell ref="M41:Q41"/>
    <mergeCell ref="M42:Q42"/>
    <mergeCell ref="M43:Q43"/>
    <mergeCell ref="M44:Q44"/>
    <mergeCell ref="M45:Q45"/>
    <mergeCell ref="M34:Q34"/>
    <mergeCell ref="M35:Q35"/>
    <mergeCell ref="M36:Q36"/>
    <mergeCell ref="M37:Q37"/>
    <mergeCell ref="M38:Q38"/>
    <mergeCell ref="M39:Q39"/>
    <mergeCell ref="M28:P28"/>
    <mergeCell ref="M29:P29"/>
    <mergeCell ref="M30:P30"/>
    <mergeCell ref="M31:P31"/>
    <mergeCell ref="M32:P32"/>
    <mergeCell ref="M33:Q33"/>
    <mergeCell ref="M21:Q21"/>
    <mergeCell ref="M22:Q22"/>
    <mergeCell ref="M23:Q23"/>
    <mergeCell ref="A24:F24"/>
    <mergeCell ref="A25:F25"/>
    <mergeCell ref="A26:F26"/>
    <mergeCell ref="H26:Q26"/>
    <mergeCell ref="A18:F18"/>
    <mergeCell ref="K18:Q18"/>
    <mergeCell ref="A19:F19"/>
    <mergeCell ref="H19:Q19"/>
    <mergeCell ref="A20:B20"/>
    <mergeCell ref="H20:J20"/>
    <mergeCell ref="K20:L20"/>
    <mergeCell ref="M20:O20"/>
    <mergeCell ref="P20:Q20"/>
    <mergeCell ref="M10:Q10"/>
    <mergeCell ref="M11:Q11"/>
    <mergeCell ref="M12:Q12"/>
    <mergeCell ref="M13:Q13"/>
    <mergeCell ref="M14:Q14"/>
    <mergeCell ref="A17:F17"/>
    <mergeCell ref="K17:Q17"/>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67"/>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139</v>
      </c>
      <c r="B2" s="514"/>
      <c r="C2" s="514"/>
      <c r="D2" s="514"/>
      <c r="E2" s="514"/>
      <c r="F2" s="514"/>
      <c r="G2" s="514"/>
      <c r="H2" s="514"/>
      <c r="I2" s="514"/>
      <c r="J2" s="514"/>
      <c r="K2" s="514"/>
      <c r="L2" s="514"/>
      <c r="M2" s="513"/>
      <c r="N2" s="513"/>
      <c r="O2" s="513"/>
      <c r="P2" s="513"/>
      <c r="Q2" s="513"/>
    </row>
    <row r="3" spans="1:17" ht="12.75" customHeight="1">
      <c r="A3" s="515" t="s">
        <v>108</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57"/>
      <c r="F6" s="357"/>
      <c r="G6" s="357"/>
      <c r="H6" s="357"/>
      <c r="I6" s="357"/>
      <c r="J6" s="357"/>
      <c r="K6" s="357"/>
      <c r="L6" s="357"/>
      <c r="M6" s="520"/>
      <c r="N6" s="520"/>
      <c r="O6" s="520"/>
      <c r="P6" s="520"/>
      <c r="Q6" s="196"/>
    </row>
    <row r="7" spans="1:17" ht="14.25" customHeight="1">
      <c r="A7" s="193"/>
      <c r="B7" s="194"/>
      <c r="C7" s="194"/>
      <c r="D7" s="194"/>
      <c r="E7" s="357"/>
      <c r="F7" s="357"/>
      <c r="G7" s="357"/>
      <c r="H7" s="357"/>
      <c r="I7" s="357"/>
      <c r="J7" s="357"/>
      <c r="K7" s="357"/>
      <c r="L7" s="357"/>
      <c r="M7" s="520" t="s">
        <v>75</v>
      </c>
      <c r="N7" s="520"/>
      <c r="O7" s="520"/>
      <c r="P7" s="520"/>
      <c r="Q7" s="196">
        <v>3300000</v>
      </c>
    </row>
    <row r="8" spans="1:17" ht="14.25" customHeight="1">
      <c r="A8" s="193"/>
      <c r="B8" s="194"/>
      <c r="C8" s="194"/>
      <c r="D8" s="194"/>
      <c r="E8" s="357"/>
      <c r="F8" s="357"/>
      <c r="G8" s="357"/>
      <c r="H8" s="357"/>
      <c r="I8" s="357"/>
      <c r="J8" s="357"/>
      <c r="K8" s="357"/>
      <c r="L8" s="357"/>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359">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8</v>
      </c>
      <c r="K13" s="214">
        <v>0.09</v>
      </c>
      <c r="L13" s="215">
        <v>43308</v>
      </c>
      <c r="M13" s="536" t="s">
        <v>110</v>
      </c>
      <c r="N13" s="539"/>
      <c r="O13" s="539"/>
      <c r="P13" s="539"/>
      <c r="Q13" s="540"/>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360"/>
      <c r="N15" s="361"/>
      <c r="O15" s="361"/>
      <c r="P15" s="361"/>
      <c r="Q15" s="362"/>
    </row>
    <row r="16" spans="1:17" ht="15.75" thickBot="1">
      <c r="A16" s="201">
        <v>18503</v>
      </c>
      <c r="B16" s="201" t="s">
        <v>112</v>
      </c>
      <c r="C16" s="201" t="s">
        <v>79</v>
      </c>
      <c r="D16" s="201" t="s">
        <v>80</v>
      </c>
      <c r="E16" s="201">
        <v>7</v>
      </c>
      <c r="F16" s="209" t="s">
        <v>113</v>
      </c>
      <c r="G16" s="210">
        <v>2000000</v>
      </c>
      <c r="H16" s="209" t="s">
        <v>17</v>
      </c>
      <c r="I16" s="212">
        <v>30</v>
      </c>
      <c r="J16" s="213">
        <v>18</v>
      </c>
      <c r="K16" s="214"/>
      <c r="L16" s="215">
        <v>43362</v>
      </c>
      <c r="M16" s="360"/>
      <c r="N16" s="361"/>
      <c r="O16" s="361"/>
      <c r="P16" s="361"/>
      <c r="Q16" s="362"/>
    </row>
    <row r="17" spans="1:17" ht="15" customHeight="1" thickBot="1">
      <c r="A17" s="546" t="s">
        <v>19</v>
      </c>
      <c r="B17" s="547"/>
      <c r="C17" s="547"/>
      <c r="D17" s="547"/>
      <c r="E17" s="547"/>
      <c r="F17" s="547"/>
      <c r="G17" s="216">
        <f>SUM(G11:G16)</f>
        <v>8000000</v>
      </c>
      <c r="H17" s="217" t="s">
        <v>11</v>
      </c>
      <c r="I17" s="219">
        <f>SUM(I12:I16)</f>
        <v>353</v>
      </c>
      <c r="J17" s="219">
        <f>SUM(J12:J16)</f>
        <v>58</v>
      </c>
      <c r="K17" s="548"/>
      <c r="L17" s="549"/>
      <c r="M17" s="549"/>
      <c r="N17" s="549"/>
      <c r="O17" s="549"/>
      <c r="P17" s="549"/>
      <c r="Q17" s="550"/>
    </row>
    <row r="18" spans="1:17" ht="15" customHeight="1" thickBot="1">
      <c r="A18" s="546" t="s">
        <v>47</v>
      </c>
      <c r="B18" s="547"/>
      <c r="C18" s="547"/>
      <c r="D18" s="547"/>
      <c r="E18" s="547"/>
      <c r="F18" s="547"/>
      <c r="G18" s="216">
        <f>G12</f>
        <v>1000000</v>
      </c>
      <c r="H18" s="217" t="s">
        <v>11</v>
      </c>
      <c r="I18" s="218">
        <f>I14</f>
        <v>30</v>
      </c>
      <c r="J18" s="218">
        <f>J12</f>
        <v>10</v>
      </c>
      <c r="K18" s="548"/>
      <c r="L18" s="549"/>
      <c r="M18" s="549"/>
      <c r="N18" s="549"/>
      <c r="O18" s="549"/>
      <c r="P18" s="549"/>
      <c r="Q18" s="550"/>
    </row>
    <row r="19" spans="1:17" ht="15">
      <c r="A19" s="551" t="s">
        <v>46</v>
      </c>
      <c r="B19" s="552"/>
      <c r="C19" s="552"/>
      <c r="D19" s="552"/>
      <c r="E19" s="552"/>
      <c r="F19" s="552"/>
      <c r="G19" s="220">
        <f>P9-G18</f>
        <v>21324041</v>
      </c>
      <c r="H19" s="553"/>
      <c r="I19" s="554"/>
      <c r="J19" s="554"/>
      <c r="K19" s="554"/>
      <c r="L19" s="554"/>
      <c r="M19" s="554"/>
      <c r="N19" s="554"/>
      <c r="O19" s="554"/>
      <c r="P19" s="554"/>
      <c r="Q19" s="555"/>
    </row>
    <row r="20" spans="1:17" ht="64.5" customHeight="1">
      <c r="A20" s="556" t="s">
        <v>20</v>
      </c>
      <c r="B20" s="556"/>
      <c r="C20" s="221"/>
      <c r="D20" s="221"/>
      <c r="E20" s="222"/>
      <c r="F20" s="221"/>
      <c r="G20" s="223"/>
      <c r="H20" s="524"/>
      <c r="I20" s="525"/>
      <c r="J20" s="525"/>
      <c r="K20" s="526"/>
      <c r="L20" s="527"/>
      <c r="M20" s="528" t="s">
        <v>2</v>
      </c>
      <c r="N20" s="528"/>
      <c r="O20" s="528"/>
      <c r="P20" s="529">
        <v>8215058</v>
      </c>
      <c r="Q20" s="530"/>
    </row>
    <row r="21" spans="1:17" ht="39">
      <c r="A21" s="200" t="s">
        <v>21</v>
      </c>
      <c r="B21" s="200" t="s">
        <v>4</v>
      </c>
      <c r="C21" s="200" t="s">
        <v>5</v>
      </c>
      <c r="D21" s="200" t="s">
        <v>6</v>
      </c>
      <c r="E21" s="200" t="s">
        <v>7</v>
      </c>
      <c r="F21" s="200" t="s">
        <v>8</v>
      </c>
      <c r="G21" s="200" t="s">
        <v>9</v>
      </c>
      <c r="H21" s="200" t="s">
        <v>10</v>
      </c>
      <c r="I21" s="200" t="s">
        <v>11</v>
      </c>
      <c r="J21" s="200" t="s">
        <v>12</v>
      </c>
      <c r="K21" s="200" t="s">
        <v>13</v>
      </c>
      <c r="L21" s="200" t="s">
        <v>14</v>
      </c>
      <c r="M21" s="531" t="s">
        <v>15</v>
      </c>
      <c r="N21" s="532"/>
      <c r="O21" s="532"/>
      <c r="P21" s="532"/>
      <c r="Q21" s="533"/>
    </row>
    <row r="22" spans="1:17" ht="15">
      <c r="A22" s="201">
        <v>18322</v>
      </c>
      <c r="B22" s="201" t="s">
        <v>81</v>
      </c>
      <c r="C22" s="201" t="s">
        <v>82</v>
      </c>
      <c r="D22" s="201" t="s">
        <v>83</v>
      </c>
      <c r="E22" s="201">
        <v>11</v>
      </c>
      <c r="F22" s="201" t="s">
        <v>16</v>
      </c>
      <c r="G22" s="224">
        <v>1600000</v>
      </c>
      <c r="H22" s="201" t="s">
        <v>17</v>
      </c>
      <c r="I22" s="225">
        <v>50</v>
      </c>
      <c r="J22" s="225">
        <v>14</v>
      </c>
      <c r="K22" s="226">
        <v>0.09</v>
      </c>
      <c r="L22" s="227">
        <v>43192</v>
      </c>
      <c r="M22" s="536" t="s">
        <v>135</v>
      </c>
      <c r="N22" s="539"/>
      <c r="O22" s="539"/>
      <c r="P22" s="539"/>
      <c r="Q22" s="540"/>
    </row>
    <row r="23" spans="1:17" ht="15" customHeight="1" thickBot="1">
      <c r="A23" s="201">
        <v>18391</v>
      </c>
      <c r="B23" s="231" t="s">
        <v>86</v>
      </c>
      <c r="C23" s="231" t="s">
        <v>87</v>
      </c>
      <c r="D23" s="231" t="s">
        <v>80</v>
      </c>
      <c r="E23" s="231">
        <v>7</v>
      </c>
      <c r="F23" s="231" t="s">
        <v>16</v>
      </c>
      <c r="G23" s="232">
        <v>2000000</v>
      </c>
      <c r="H23" s="231" t="s">
        <v>22</v>
      </c>
      <c r="I23" s="233">
        <v>146</v>
      </c>
      <c r="J23" s="233">
        <v>30</v>
      </c>
      <c r="K23" s="234">
        <v>0.09</v>
      </c>
      <c r="L23" s="235">
        <v>43192</v>
      </c>
      <c r="M23" s="597"/>
      <c r="N23" s="598"/>
      <c r="O23" s="598"/>
      <c r="P23" s="598"/>
      <c r="Q23" s="599"/>
    </row>
    <row r="24" spans="1:17" ht="15.75" thickBot="1">
      <c r="A24" s="560" t="s">
        <v>23</v>
      </c>
      <c r="B24" s="561"/>
      <c r="C24" s="561"/>
      <c r="D24" s="561"/>
      <c r="E24" s="561"/>
      <c r="F24" s="561"/>
      <c r="G24" s="236">
        <f>SUM(G22:G23)</f>
        <v>3600000</v>
      </c>
      <c r="H24" s="237" t="s">
        <v>11</v>
      </c>
      <c r="I24" s="238">
        <f>SUM(I22:I23)</f>
        <v>196</v>
      </c>
      <c r="J24" s="238">
        <f>SUM(J22:J23)</f>
        <v>44</v>
      </c>
      <c r="K24" s="239"/>
      <c r="L24" s="240"/>
      <c r="M24" s="364"/>
      <c r="N24" s="364"/>
      <c r="O24" s="364"/>
      <c r="P24" s="364"/>
      <c r="Q24" s="365"/>
    </row>
    <row r="25" spans="1:17" ht="15.75" thickBot="1">
      <c r="A25" s="546" t="s">
        <v>24</v>
      </c>
      <c r="B25" s="547"/>
      <c r="C25" s="547"/>
      <c r="D25" s="547"/>
      <c r="E25" s="547"/>
      <c r="F25" s="547"/>
      <c r="G25" s="216">
        <f>G22</f>
        <v>1600000</v>
      </c>
      <c r="H25" s="217" t="s">
        <v>11</v>
      </c>
      <c r="I25" s="218">
        <f>I22</f>
        <v>50</v>
      </c>
      <c r="J25" s="218">
        <f>J22</f>
        <v>14</v>
      </c>
      <c r="K25" s="363"/>
      <c r="L25" s="364"/>
      <c r="M25" s="367"/>
      <c r="N25" s="367"/>
      <c r="O25" s="367"/>
      <c r="P25" s="367"/>
      <c r="Q25" s="368"/>
    </row>
    <row r="26" spans="1:17" ht="15" customHeight="1">
      <c r="A26" s="551" t="s">
        <v>25</v>
      </c>
      <c r="B26" s="552"/>
      <c r="C26" s="552"/>
      <c r="D26" s="552"/>
      <c r="E26" s="552"/>
      <c r="F26" s="552"/>
      <c r="G26" s="220">
        <f>SUM(P20-G25)</f>
        <v>6615058</v>
      </c>
      <c r="H26" s="553"/>
      <c r="I26" s="554"/>
      <c r="J26" s="554"/>
      <c r="K26" s="554"/>
      <c r="L26" s="554"/>
      <c r="M26" s="554"/>
      <c r="N26" s="554"/>
      <c r="O26" s="554"/>
      <c r="P26" s="554"/>
      <c r="Q26" s="555"/>
    </row>
    <row r="27" spans="1:17" ht="15" customHeight="1">
      <c r="A27" s="246"/>
      <c r="B27" s="222"/>
      <c r="C27" s="222"/>
      <c r="D27" s="222"/>
      <c r="E27" s="222"/>
      <c r="F27" s="222"/>
      <c r="G27" s="247"/>
      <c r="H27" s="248"/>
      <c r="I27" s="249"/>
      <c r="J27" s="249"/>
      <c r="K27" s="249"/>
      <c r="L27" s="249"/>
      <c r="M27" s="358"/>
      <c r="N27" s="358"/>
      <c r="O27" s="358"/>
      <c r="P27" s="358"/>
      <c r="Q27" s="251"/>
    </row>
    <row r="28" spans="1:17" ht="15">
      <c r="A28" s="252"/>
      <c r="B28" s="253"/>
      <c r="C28" s="253"/>
      <c r="D28" s="253"/>
      <c r="E28" s="253"/>
      <c r="F28" s="253"/>
      <c r="G28" s="254"/>
      <c r="H28" s="255"/>
      <c r="I28" s="255"/>
      <c r="J28" s="255"/>
      <c r="K28" s="256"/>
      <c r="L28" s="257"/>
      <c r="M28" s="521" t="s">
        <v>52</v>
      </c>
      <c r="N28" s="521"/>
      <c r="O28" s="521"/>
      <c r="P28" s="521"/>
      <c r="Q28" s="197">
        <v>13318946</v>
      </c>
    </row>
    <row r="29" spans="1:17" ht="15">
      <c r="A29" s="252"/>
      <c r="B29" s="253"/>
      <c r="C29" s="253"/>
      <c r="D29" s="253"/>
      <c r="E29" s="253"/>
      <c r="F29" s="253"/>
      <c r="G29" s="254"/>
      <c r="H29" s="255"/>
      <c r="I29" s="255"/>
      <c r="J29" s="255"/>
      <c r="K29" s="256"/>
      <c r="L29" s="257"/>
      <c r="M29" s="562" t="s">
        <v>26</v>
      </c>
      <c r="N29" s="562"/>
      <c r="O29" s="562"/>
      <c r="P29" s="562"/>
      <c r="Q29" s="258">
        <v>5000000</v>
      </c>
    </row>
    <row r="30" spans="1:17" ht="15">
      <c r="A30" s="252"/>
      <c r="B30" s="253"/>
      <c r="C30" s="253"/>
      <c r="D30" s="253"/>
      <c r="E30" s="253"/>
      <c r="F30" s="253"/>
      <c r="G30" s="254"/>
      <c r="H30" s="255"/>
      <c r="I30" s="255"/>
      <c r="J30" s="255"/>
      <c r="K30" s="256"/>
      <c r="L30" s="257"/>
      <c r="M30" s="563" t="s">
        <v>27</v>
      </c>
      <c r="N30" s="563"/>
      <c r="O30" s="563"/>
      <c r="P30" s="563"/>
      <c r="Q30" s="259">
        <v>9446231</v>
      </c>
    </row>
    <row r="31" spans="1:17" ht="15.75" customHeight="1" thickBot="1">
      <c r="A31" s="252"/>
      <c r="B31" s="253"/>
      <c r="C31" s="253"/>
      <c r="D31" s="253"/>
      <c r="E31" s="253"/>
      <c r="F31" s="253"/>
      <c r="G31" s="254"/>
      <c r="H31" s="255"/>
      <c r="I31" s="255"/>
      <c r="J31" s="255"/>
      <c r="K31" s="256"/>
      <c r="L31" s="257"/>
      <c r="M31" s="564" t="s">
        <v>93</v>
      </c>
      <c r="N31" s="564"/>
      <c r="O31" s="564"/>
      <c r="P31" s="564"/>
      <c r="Q31" s="260">
        <f>SUM(Q29:Q30)</f>
        <v>14446231</v>
      </c>
    </row>
    <row r="32" spans="1:17" ht="20.25" customHeight="1">
      <c r="A32" s="261" t="s">
        <v>17</v>
      </c>
      <c r="B32" s="253"/>
      <c r="C32" s="253"/>
      <c r="D32" s="253"/>
      <c r="E32" s="253"/>
      <c r="F32" s="253"/>
      <c r="G32" s="254"/>
      <c r="H32" s="255"/>
      <c r="I32" s="255"/>
      <c r="J32" s="255"/>
      <c r="K32" s="256"/>
      <c r="L32" s="257"/>
      <c r="M32" s="525" t="s">
        <v>48</v>
      </c>
      <c r="N32" s="525"/>
      <c r="O32" s="525"/>
      <c r="P32" s="525"/>
      <c r="Q32" s="262">
        <f>SUM(Q28+Q31)</f>
        <v>27765177</v>
      </c>
    </row>
    <row r="33" spans="1:17" ht="39">
      <c r="A33" s="200" t="s">
        <v>21</v>
      </c>
      <c r="B33" s="200" t="s">
        <v>4</v>
      </c>
      <c r="C33" s="200" t="s">
        <v>5</v>
      </c>
      <c r="D33" s="200" t="s">
        <v>6</v>
      </c>
      <c r="E33" s="200" t="s">
        <v>7</v>
      </c>
      <c r="F33" s="200" t="s">
        <v>8</v>
      </c>
      <c r="G33" s="200" t="s">
        <v>9</v>
      </c>
      <c r="H33" s="200" t="s">
        <v>10</v>
      </c>
      <c r="I33" s="200" t="s">
        <v>11</v>
      </c>
      <c r="J33" s="200" t="s">
        <v>12</v>
      </c>
      <c r="K33" s="200" t="s">
        <v>13</v>
      </c>
      <c r="L33" s="200" t="s">
        <v>14</v>
      </c>
      <c r="M33" s="531" t="s">
        <v>15</v>
      </c>
      <c r="N33" s="532"/>
      <c r="O33" s="532"/>
      <c r="P33" s="532"/>
      <c r="Q33" s="533"/>
    </row>
    <row r="34" spans="1:17" ht="15">
      <c r="A34" s="332">
        <v>18500</v>
      </c>
      <c r="B34" s="332" t="s">
        <v>49</v>
      </c>
      <c r="C34" s="332" t="s">
        <v>29</v>
      </c>
      <c r="D34" s="332" t="s">
        <v>30</v>
      </c>
      <c r="E34" s="332">
        <v>9</v>
      </c>
      <c r="F34" s="332" t="s">
        <v>16</v>
      </c>
      <c r="G34" s="333">
        <v>0</v>
      </c>
      <c r="H34" s="332" t="s">
        <v>17</v>
      </c>
      <c r="I34" s="334">
        <v>81</v>
      </c>
      <c r="J34" s="334">
        <v>36</v>
      </c>
      <c r="K34" s="335">
        <v>0.09</v>
      </c>
      <c r="L34" s="336">
        <v>43111</v>
      </c>
      <c r="M34" s="565" t="s">
        <v>96</v>
      </c>
      <c r="N34" s="566"/>
      <c r="O34" s="566"/>
      <c r="P34" s="566"/>
      <c r="Q34" s="567"/>
    </row>
    <row r="35" spans="1:17" ht="15">
      <c r="A35" s="332">
        <v>18501</v>
      </c>
      <c r="B35" s="332" t="s">
        <v>32</v>
      </c>
      <c r="C35" s="332" t="s">
        <v>31</v>
      </c>
      <c r="D35" s="332" t="s">
        <v>18</v>
      </c>
      <c r="E35" s="332">
        <v>3</v>
      </c>
      <c r="F35" s="332" t="s">
        <v>16</v>
      </c>
      <c r="G35" s="333">
        <v>0</v>
      </c>
      <c r="H35" s="332" t="s">
        <v>22</v>
      </c>
      <c r="I35" s="334">
        <v>74</v>
      </c>
      <c r="J35" s="334">
        <v>29</v>
      </c>
      <c r="K35" s="335">
        <v>0.09</v>
      </c>
      <c r="L35" s="336">
        <v>43111</v>
      </c>
      <c r="M35" s="565" t="s">
        <v>97</v>
      </c>
      <c r="N35" s="566"/>
      <c r="O35" s="566"/>
      <c r="P35" s="566"/>
      <c r="Q35" s="567"/>
    </row>
    <row r="36" spans="1:17" ht="15">
      <c r="A36" s="332">
        <v>18412</v>
      </c>
      <c r="B36" s="332" t="s">
        <v>28</v>
      </c>
      <c r="C36" s="332" t="s">
        <v>29</v>
      </c>
      <c r="D36" s="332" t="s">
        <v>30</v>
      </c>
      <c r="E36" s="332">
        <v>9</v>
      </c>
      <c r="F36" s="332" t="s">
        <v>16</v>
      </c>
      <c r="G36" s="333">
        <v>0</v>
      </c>
      <c r="H36" s="332" t="s">
        <v>17</v>
      </c>
      <c r="I36" s="334">
        <v>324</v>
      </c>
      <c r="J36" s="334">
        <v>50</v>
      </c>
      <c r="K36" s="335">
        <v>0.04</v>
      </c>
      <c r="L36" s="336">
        <v>43118</v>
      </c>
      <c r="M36" s="565" t="s">
        <v>100</v>
      </c>
      <c r="N36" s="566"/>
      <c r="O36" s="566"/>
      <c r="P36" s="566"/>
      <c r="Q36" s="567"/>
    </row>
    <row r="37" spans="1:17" ht="15">
      <c r="A37" s="201">
        <v>18417</v>
      </c>
      <c r="B37" s="201" t="s">
        <v>57</v>
      </c>
      <c r="C37" s="266" t="s">
        <v>55</v>
      </c>
      <c r="D37" s="266" t="s">
        <v>56</v>
      </c>
      <c r="E37" s="201">
        <v>3</v>
      </c>
      <c r="F37" s="201" t="s">
        <v>16</v>
      </c>
      <c r="G37" s="264">
        <v>3000000</v>
      </c>
      <c r="H37" s="201" t="s">
        <v>17</v>
      </c>
      <c r="I37" s="225">
        <v>220</v>
      </c>
      <c r="J37" s="225">
        <v>18</v>
      </c>
      <c r="K37" s="226">
        <v>0.04</v>
      </c>
      <c r="L37" s="227">
        <v>43146</v>
      </c>
      <c r="M37" s="571"/>
      <c r="N37" s="572"/>
      <c r="O37" s="572"/>
      <c r="P37" s="572"/>
      <c r="Q37" s="573"/>
    </row>
    <row r="38" spans="1:17" ht="15">
      <c r="A38" s="201">
        <v>18000</v>
      </c>
      <c r="B38" s="201" t="s">
        <v>63</v>
      </c>
      <c r="C38" s="263" t="s">
        <v>64</v>
      </c>
      <c r="D38" s="263" t="s">
        <v>65</v>
      </c>
      <c r="E38" s="201">
        <v>3</v>
      </c>
      <c r="F38" s="201" t="s">
        <v>16</v>
      </c>
      <c r="G38" s="264">
        <v>1500000</v>
      </c>
      <c r="H38" s="201" t="s">
        <v>22</v>
      </c>
      <c r="I38" s="225">
        <v>105</v>
      </c>
      <c r="J38" s="225">
        <v>25</v>
      </c>
      <c r="K38" s="226">
        <v>0.09</v>
      </c>
      <c r="L38" s="227">
        <v>43192</v>
      </c>
      <c r="M38" s="571"/>
      <c r="N38" s="572"/>
      <c r="O38" s="572"/>
      <c r="P38" s="572"/>
      <c r="Q38" s="573"/>
    </row>
    <row r="39" spans="1:17" ht="15">
      <c r="A39" s="201">
        <v>18002</v>
      </c>
      <c r="B39" s="201" t="s">
        <v>66</v>
      </c>
      <c r="C39" s="263" t="s">
        <v>64</v>
      </c>
      <c r="D39" s="263" t="s">
        <v>65</v>
      </c>
      <c r="E39" s="201">
        <v>3</v>
      </c>
      <c r="F39" s="201" t="s">
        <v>16</v>
      </c>
      <c r="G39" s="264">
        <v>2000000</v>
      </c>
      <c r="H39" s="201" t="s">
        <v>22</v>
      </c>
      <c r="I39" s="225">
        <v>116</v>
      </c>
      <c r="J39" s="225">
        <v>34</v>
      </c>
      <c r="K39" s="226">
        <v>0.09</v>
      </c>
      <c r="L39" s="227">
        <v>43192</v>
      </c>
      <c r="M39" s="571"/>
      <c r="N39" s="595"/>
      <c r="O39" s="595"/>
      <c r="P39" s="595"/>
      <c r="Q39" s="596"/>
    </row>
    <row r="40" spans="1:17" ht="15">
      <c r="A40" s="201">
        <v>18036</v>
      </c>
      <c r="B40" s="201" t="s">
        <v>67</v>
      </c>
      <c r="C40" s="201" t="s">
        <v>68</v>
      </c>
      <c r="D40" s="201" t="s">
        <v>69</v>
      </c>
      <c r="E40" s="201">
        <v>2</v>
      </c>
      <c r="F40" s="201" t="s">
        <v>16</v>
      </c>
      <c r="G40" s="264">
        <v>660000</v>
      </c>
      <c r="H40" s="201" t="s">
        <v>17</v>
      </c>
      <c r="I40" s="225">
        <v>40</v>
      </c>
      <c r="J40" s="225">
        <v>11</v>
      </c>
      <c r="K40" s="226">
        <v>0.09</v>
      </c>
      <c r="L40" s="227">
        <v>43192</v>
      </c>
      <c r="M40" s="536" t="s">
        <v>135</v>
      </c>
      <c r="N40" s="539"/>
      <c r="O40" s="539"/>
      <c r="P40" s="539"/>
      <c r="Q40" s="540"/>
    </row>
    <row r="41" spans="1:17" ht="15">
      <c r="A41" s="201">
        <v>18040</v>
      </c>
      <c r="B41" s="201" t="s">
        <v>70</v>
      </c>
      <c r="C41" s="201" t="s">
        <v>71</v>
      </c>
      <c r="D41" s="201" t="s">
        <v>72</v>
      </c>
      <c r="E41" s="201">
        <v>1</v>
      </c>
      <c r="F41" s="201" t="s">
        <v>16</v>
      </c>
      <c r="G41" s="264">
        <v>660000</v>
      </c>
      <c r="H41" s="201" t="s">
        <v>17</v>
      </c>
      <c r="I41" s="225">
        <v>48</v>
      </c>
      <c r="J41" s="225">
        <v>11</v>
      </c>
      <c r="K41" s="226">
        <v>0.09</v>
      </c>
      <c r="L41" s="227">
        <v>43192</v>
      </c>
      <c r="M41" s="536" t="s">
        <v>135</v>
      </c>
      <c r="N41" s="539"/>
      <c r="O41" s="539"/>
      <c r="P41" s="539"/>
      <c r="Q41" s="540"/>
    </row>
    <row r="42" spans="1:17" ht="15">
      <c r="A42" s="201">
        <v>18052</v>
      </c>
      <c r="B42" s="201" t="s">
        <v>73</v>
      </c>
      <c r="C42" s="263" t="s">
        <v>29</v>
      </c>
      <c r="D42" s="263" t="s">
        <v>30</v>
      </c>
      <c r="E42" s="201">
        <v>9</v>
      </c>
      <c r="F42" s="201" t="s">
        <v>16</v>
      </c>
      <c r="G42" s="264">
        <v>2025000</v>
      </c>
      <c r="H42" s="201" t="s">
        <v>22</v>
      </c>
      <c r="I42" s="225">
        <v>102</v>
      </c>
      <c r="J42" s="225">
        <v>35</v>
      </c>
      <c r="K42" s="226">
        <v>0.09</v>
      </c>
      <c r="L42" s="227">
        <v>43192</v>
      </c>
      <c r="M42" s="571"/>
      <c r="N42" s="572"/>
      <c r="O42" s="572"/>
      <c r="P42" s="572"/>
      <c r="Q42" s="573"/>
    </row>
    <row r="43" spans="1:17" ht="15">
      <c r="A43" s="332">
        <v>18053</v>
      </c>
      <c r="B43" s="332" t="s">
        <v>74</v>
      </c>
      <c r="C43" s="332" t="s">
        <v>29</v>
      </c>
      <c r="D43" s="332" t="s">
        <v>30</v>
      </c>
      <c r="E43" s="332">
        <v>9</v>
      </c>
      <c r="F43" s="332" t="s">
        <v>16</v>
      </c>
      <c r="G43" s="333">
        <v>0</v>
      </c>
      <c r="H43" s="332" t="s">
        <v>17</v>
      </c>
      <c r="I43" s="334">
        <v>88</v>
      </c>
      <c r="J43" s="334">
        <v>24</v>
      </c>
      <c r="K43" s="335">
        <v>0.09</v>
      </c>
      <c r="L43" s="336">
        <v>43192</v>
      </c>
      <c r="M43" s="565" t="s">
        <v>105</v>
      </c>
      <c r="N43" s="566"/>
      <c r="O43" s="566"/>
      <c r="P43" s="566"/>
      <c r="Q43" s="567"/>
    </row>
    <row r="44" spans="1:17" ht="15">
      <c r="A44" s="201">
        <v>18054</v>
      </c>
      <c r="B44" s="201" t="s">
        <v>77</v>
      </c>
      <c r="C44" s="263" t="s">
        <v>29</v>
      </c>
      <c r="D44" s="263" t="s">
        <v>30</v>
      </c>
      <c r="E44" s="201">
        <v>9</v>
      </c>
      <c r="F44" s="201" t="s">
        <v>16</v>
      </c>
      <c r="G44" s="264">
        <v>2350000</v>
      </c>
      <c r="H44" s="201" t="s">
        <v>17</v>
      </c>
      <c r="I44" s="225">
        <v>55</v>
      </c>
      <c r="J44" s="225">
        <v>41</v>
      </c>
      <c r="K44" s="226">
        <v>0.09</v>
      </c>
      <c r="L44" s="227">
        <v>43192</v>
      </c>
      <c r="M44" s="543" t="s">
        <v>94</v>
      </c>
      <c r="N44" s="544"/>
      <c r="O44" s="544"/>
      <c r="P44" s="544"/>
      <c r="Q44" s="545"/>
    </row>
    <row r="45" spans="1:17" ht="15">
      <c r="A45" s="201">
        <v>18369</v>
      </c>
      <c r="B45" s="201" t="s">
        <v>88</v>
      </c>
      <c r="C45" s="201" t="s">
        <v>84</v>
      </c>
      <c r="D45" s="201" t="s">
        <v>85</v>
      </c>
      <c r="E45" s="201">
        <v>9</v>
      </c>
      <c r="F45" s="201" t="s">
        <v>16</v>
      </c>
      <c r="G45" s="264">
        <v>1060000</v>
      </c>
      <c r="H45" s="201" t="s">
        <v>22</v>
      </c>
      <c r="I45" s="225">
        <v>35</v>
      </c>
      <c r="J45" s="225">
        <v>11</v>
      </c>
      <c r="K45" s="226">
        <v>0.09</v>
      </c>
      <c r="L45" s="227">
        <v>43192</v>
      </c>
      <c r="M45" s="536" t="s">
        <v>135</v>
      </c>
      <c r="N45" s="539"/>
      <c r="O45" s="539"/>
      <c r="P45" s="539"/>
      <c r="Q45" s="540"/>
    </row>
    <row r="46" spans="1:17" ht="15">
      <c r="A46" s="332">
        <v>18421</v>
      </c>
      <c r="B46" s="332" t="s">
        <v>89</v>
      </c>
      <c r="C46" s="332" t="s">
        <v>79</v>
      </c>
      <c r="D46" s="332" t="s">
        <v>80</v>
      </c>
      <c r="E46" s="332">
        <v>7</v>
      </c>
      <c r="F46" s="332" t="s">
        <v>16</v>
      </c>
      <c r="G46" s="333">
        <v>0</v>
      </c>
      <c r="H46" s="332" t="s">
        <v>17</v>
      </c>
      <c r="I46" s="334">
        <v>146</v>
      </c>
      <c r="J46" s="334">
        <v>50</v>
      </c>
      <c r="K46" s="335">
        <v>0.04</v>
      </c>
      <c r="L46" s="336">
        <v>43194</v>
      </c>
      <c r="M46" s="568" t="s">
        <v>109</v>
      </c>
      <c r="N46" s="569"/>
      <c r="O46" s="569"/>
      <c r="P46" s="569"/>
      <c r="Q46" s="570"/>
    </row>
    <row r="47" spans="1:17" ht="15">
      <c r="A47" s="201">
        <v>18259</v>
      </c>
      <c r="B47" s="201" t="s">
        <v>114</v>
      </c>
      <c r="C47" s="201" t="s">
        <v>115</v>
      </c>
      <c r="D47" s="201" t="s">
        <v>116</v>
      </c>
      <c r="E47" s="201">
        <v>2</v>
      </c>
      <c r="F47" s="201" t="s">
        <v>16</v>
      </c>
      <c r="G47" s="224">
        <v>1800000</v>
      </c>
      <c r="H47" s="201" t="s">
        <v>17</v>
      </c>
      <c r="I47" s="225">
        <v>36</v>
      </c>
      <c r="J47" s="225">
        <v>11</v>
      </c>
      <c r="K47" s="226">
        <v>0.09</v>
      </c>
      <c r="L47" s="227">
        <v>43342</v>
      </c>
      <c r="M47" s="571" t="s">
        <v>117</v>
      </c>
      <c r="N47" s="572"/>
      <c r="O47" s="572"/>
      <c r="P47" s="572"/>
      <c r="Q47" s="573"/>
    </row>
    <row r="48" spans="1:17" ht="15">
      <c r="A48" s="201">
        <v>18407</v>
      </c>
      <c r="B48" s="201" t="s">
        <v>119</v>
      </c>
      <c r="C48" s="263" t="s">
        <v>120</v>
      </c>
      <c r="D48" s="201" t="s">
        <v>18</v>
      </c>
      <c r="E48" s="201">
        <v>3</v>
      </c>
      <c r="F48" s="201" t="s">
        <v>16</v>
      </c>
      <c r="G48" s="224">
        <v>4000000</v>
      </c>
      <c r="H48" s="201" t="s">
        <v>17</v>
      </c>
      <c r="I48" s="225">
        <v>272</v>
      </c>
      <c r="J48" s="225">
        <v>27</v>
      </c>
      <c r="K48" s="226">
        <v>0.04</v>
      </c>
      <c r="L48" s="227">
        <v>43343</v>
      </c>
      <c r="M48" s="571" t="s">
        <v>130</v>
      </c>
      <c r="N48" s="572"/>
      <c r="O48" s="572"/>
      <c r="P48" s="572"/>
      <c r="Q48" s="573"/>
    </row>
    <row r="49" spans="1:17" ht="15">
      <c r="A49" s="201">
        <v>18223</v>
      </c>
      <c r="B49" s="201" t="s">
        <v>123</v>
      </c>
      <c r="C49" s="201" t="s">
        <v>121</v>
      </c>
      <c r="D49" s="201" t="s">
        <v>122</v>
      </c>
      <c r="E49" s="201">
        <v>1</v>
      </c>
      <c r="F49" s="201" t="s">
        <v>16</v>
      </c>
      <c r="G49" s="224">
        <v>1000000</v>
      </c>
      <c r="H49" s="201" t="s">
        <v>17</v>
      </c>
      <c r="I49" s="225">
        <v>60</v>
      </c>
      <c r="J49" s="225">
        <v>10</v>
      </c>
      <c r="K49" s="226">
        <v>0.09</v>
      </c>
      <c r="L49" s="227">
        <v>43356</v>
      </c>
      <c r="M49" s="571" t="s">
        <v>117</v>
      </c>
      <c r="N49" s="609"/>
      <c r="O49" s="609"/>
      <c r="P49" s="609"/>
      <c r="Q49" s="610"/>
    </row>
    <row r="50" spans="1:17" ht="15">
      <c r="A50" s="201">
        <v>18274</v>
      </c>
      <c r="B50" s="201" t="s">
        <v>124</v>
      </c>
      <c r="C50" s="201" t="s">
        <v>125</v>
      </c>
      <c r="D50" s="201" t="s">
        <v>126</v>
      </c>
      <c r="E50" s="201">
        <v>3</v>
      </c>
      <c r="F50" s="201" t="s">
        <v>16</v>
      </c>
      <c r="G50" s="224">
        <v>1000000</v>
      </c>
      <c r="H50" s="201" t="s">
        <v>22</v>
      </c>
      <c r="I50" s="225">
        <v>48</v>
      </c>
      <c r="J50" s="225">
        <v>10</v>
      </c>
      <c r="K50" s="226">
        <v>0.09</v>
      </c>
      <c r="L50" s="227">
        <v>43356</v>
      </c>
      <c r="M50" s="571" t="s">
        <v>117</v>
      </c>
      <c r="N50" s="572"/>
      <c r="O50" s="572"/>
      <c r="P50" s="572"/>
      <c r="Q50" s="573"/>
    </row>
    <row r="51" spans="1:17" ht="15">
      <c r="A51" s="201">
        <v>18454</v>
      </c>
      <c r="B51" s="201" t="s">
        <v>131</v>
      </c>
      <c r="C51" s="201" t="s">
        <v>132</v>
      </c>
      <c r="D51" s="201" t="s">
        <v>133</v>
      </c>
      <c r="E51" s="201">
        <v>4</v>
      </c>
      <c r="F51" s="201" t="s">
        <v>134</v>
      </c>
      <c r="G51" s="224">
        <v>4000000</v>
      </c>
      <c r="H51" s="201" t="s">
        <v>17</v>
      </c>
      <c r="I51" s="225">
        <v>93</v>
      </c>
      <c r="J51" s="225">
        <v>19</v>
      </c>
      <c r="K51" s="226">
        <v>0.04</v>
      </c>
      <c r="L51" s="227">
        <v>43364</v>
      </c>
      <c r="M51" s="571"/>
      <c r="N51" s="572"/>
      <c r="O51" s="572"/>
      <c r="P51" s="572"/>
      <c r="Q51" s="573"/>
    </row>
    <row r="52" spans="1:17" ht="15">
      <c r="A52" s="201">
        <v>18019</v>
      </c>
      <c r="B52" s="201" t="s">
        <v>138</v>
      </c>
      <c r="C52" s="201" t="s">
        <v>85</v>
      </c>
      <c r="D52" s="201" t="s">
        <v>137</v>
      </c>
      <c r="E52" s="201">
        <v>9</v>
      </c>
      <c r="F52" s="201" t="s">
        <v>16</v>
      </c>
      <c r="G52" s="224">
        <v>3090000</v>
      </c>
      <c r="H52" s="201" t="s">
        <v>22</v>
      </c>
      <c r="I52" s="225">
        <v>66</v>
      </c>
      <c r="J52" s="225">
        <v>20</v>
      </c>
      <c r="K52" s="226">
        <v>0.09</v>
      </c>
      <c r="L52" s="227">
        <v>43368</v>
      </c>
      <c r="M52" s="571" t="s">
        <v>117</v>
      </c>
      <c r="N52" s="572"/>
      <c r="O52" s="572"/>
      <c r="P52" s="572"/>
      <c r="Q52" s="573"/>
    </row>
    <row r="53" spans="1:17" ht="15" customHeight="1">
      <c r="A53" s="201">
        <v>18036</v>
      </c>
      <c r="B53" s="201" t="s">
        <v>67</v>
      </c>
      <c r="C53" s="201" t="s">
        <v>68</v>
      </c>
      <c r="D53" s="201" t="s">
        <v>69</v>
      </c>
      <c r="E53" s="201">
        <v>2</v>
      </c>
      <c r="F53" s="201" t="s">
        <v>16</v>
      </c>
      <c r="G53" s="264">
        <v>1110000</v>
      </c>
      <c r="H53" s="201" t="s">
        <v>17</v>
      </c>
      <c r="I53" s="225">
        <v>40</v>
      </c>
      <c r="J53" s="225">
        <v>25</v>
      </c>
      <c r="K53" s="226">
        <v>0.09</v>
      </c>
      <c r="L53" s="227">
        <v>43374</v>
      </c>
      <c r="M53" s="536" t="s">
        <v>140</v>
      </c>
      <c r="N53" s="539"/>
      <c r="O53" s="539"/>
      <c r="P53" s="539"/>
      <c r="Q53" s="540"/>
    </row>
    <row r="54" spans="1:17" ht="15.75" customHeight="1" thickBot="1">
      <c r="A54" s="201">
        <v>18040</v>
      </c>
      <c r="B54" s="201" t="s">
        <v>70</v>
      </c>
      <c r="C54" s="201" t="s">
        <v>71</v>
      </c>
      <c r="D54" s="201" t="s">
        <v>72</v>
      </c>
      <c r="E54" s="201">
        <v>1</v>
      </c>
      <c r="F54" s="201" t="s">
        <v>16</v>
      </c>
      <c r="G54" s="264">
        <v>1740000</v>
      </c>
      <c r="H54" s="201" t="s">
        <v>17</v>
      </c>
      <c r="I54" s="225">
        <v>48</v>
      </c>
      <c r="J54" s="225">
        <v>37</v>
      </c>
      <c r="K54" s="226">
        <v>0.09</v>
      </c>
      <c r="L54" s="227">
        <v>43374</v>
      </c>
      <c r="M54" s="536" t="s">
        <v>141</v>
      </c>
      <c r="N54" s="539"/>
      <c r="O54" s="539"/>
      <c r="P54" s="539"/>
      <c r="Q54" s="540"/>
    </row>
    <row r="55" spans="1:17" ht="15">
      <c r="A55" s="584" t="s">
        <v>33</v>
      </c>
      <c r="B55" s="585"/>
      <c r="C55" s="585"/>
      <c r="D55" s="585"/>
      <c r="E55" s="585"/>
      <c r="F55" s="585"/>
      <c r="G55" s="270">
        <f>SUM(G37,G40,G41,G45,G47,G49,G50,G51,G52,G53,G54)</f>
        <v>19120000</v>
      </c>
      <c r="H55" s="271" t="s">
        <v>11</v>
      </c>
      <c r="I55" s="272">
        <f>SUM(I37,I40,I41,I45,I47,I49,I50,I51,I54)</f>
        <v>628</v>
      </c>
      <c r="J55" s="272">
        <f>SUM(J37,J40,J41,J45,J47,J49,J50,J51,J54)</f>
        <v>138</v>
      </c>
      <c r="K55" s="273"/>
      <c r="L55" s="274"/>
      <c r="M55" s="274"/>
      <c r="N55" s="274"/>
      <c r="O55" s="274"/>
      <c r="P55" s="274"/>
      <c r="Q55" s="275"/>
    </row>
    <row r="56" spans="1:17" ht="15">
      <c r="A56" s="586" t="s">
        <v>34</v>
      </c>
      <c r="B56" s="587"/>
      <c r="C56" s="587"/>
      <c r="D56" s="587"/>
      <c r="E56" s="587"/>
      <c r="F56" s="587"/>
      <c r="G56" s="224">
        <f>SUM(G34,G35,G36,G38,G39,G42,G43,G44,G48)</f>
        <v>11875000</v>
      </c>
      <c r="H56" s="276" t="s">
        <v>11</v>
      </c>
      <c r="I56" s="277">
        <f>SUM(I35,I36,I38,I39,I42,I43,I44)</f>
        <v>864</v>
      </c>
      <c r="J56" s="277">
        <f>SUM(J34,J35,J36,J38,J39,J42,J43,J44)</f>
        <v>274</v>
      </c>
      <c r="K56" s="278"/>
      <c r="L56" s="279"/>
      <c r="M56" s="280"/>
      <c r="N56" s="280"/>
      <c r="O56" s="280"/>
      <c r="P56" s="280"/>
      <c r="Q56" s="281"/>
    </row>
    <row r="57" spans="1:17" ht="16.5" thickBot="1">
      <c r="A57" s="588" t="s">
        <v>35</v>
      </c>
      <c r="B57" s="589"/>
      <c r="C57" s="589"/>
      <c r="D57" s="589"/>
      <c r="E57" s="589"/>
      <c r="F57" s="589"/>
      <c r="G57" s="282">
        <f>SUM(G55:G56)</f>
        <v>30995000</v>
      </c>
      <c r="H57" s="283" t="s">
        <v>11</v>
      </c>
      <c r="I57" s="284">
        <f>SUM(I55:I56)</f>
        <v>1492</v>
      </c>
      <c r="J57" s="284">
        <f>SUM(J55:J56)</f>
        <v>412</v>
      </c>
      <c r="K57" s="285"/>
      <c r="L57" s="286"/>
      <c r="M57" s="286"/>
      <c r="N57" s="286"/>
      <c r="O57" s="286"/>
      <c r="P57" s="286"/>
      <c r="Q57" s="287"/>
    </row>
    <row r="58" spans="1:17" ht="15" customHeight="1">
      <c r="A58" s="584" t="s">
        <v>36</v>
      </c>
      <c r="B58" s="585"/>
      <c r="C58" s="585"/>
      <c r="D58" s="585"/>
      <c r="E58" s="585"/>
      <c r="F58" s="585"/>
      <c r="G58" s="288">
        <f>SUM(G40,G41,G45)</f>
        <v>2380000</v>
      </c>
      <c r="H58" s="271" t="s">
        <v>11</v>
      </c>
      <c r="I58" s="289">
        <f>SUM(I40,I41,I45)</f>
        <v>123</v>
      </c>
      <c r="J58" s="289">
        <f>SUM(J40,J41,J45)</f>
        <v>33</v>
      </c>
      <c r="K58" s="290"/>
      <c r="L58" s="367"/>
      <c r="M58" s="367"/>
      <c r="N58" s="367"/>
      <c r="O58" s="367"/>
      <c r="P58" s="367"/>
      <c r="Q58" s="368"/>
    </row>
    <row r="59" spans="1:17" ht="15" customHeight="1">
      <c r="A59" s="586" t="s">
        <v>37</v>
      </c>
      <c r="B59" s="587"/>
      <c r="C59" s="587"/>
      <c r="D59" s="587"/>
      <c r="E59" s="587"/>
      <c r="F59" s="587"/>
      <c r="G59" s="337">
        <v>0</v>
      </c>
      <c r="H59" s="276" t="s">
        <v>11</v>
      </c>
      <c r="I59" s="292"/>
      <c r="J59" s="292"/>
      <c r="K59" s="293"/>
      <c r="L59" s="280"/>
      <c r="M59" s="294"/>
      <c r="N59" s="294"/>
      <c r="O59" s="294"/>
      <c r="P59" s="294"/>
      <c r="Q59" s="295"/>
    </row>
    <row r="60" spans="1:17" ht="15" customHeight="1" thickBot="1">
      <c r="A60" s="591" t="s">
        <v>38</v>
      </c>
      <c r="B60" s="592"/>
      <c r="C60" s="592"/>
      <c r="D60" s="592"/>
      <c r="E60" s="592"/>
      <c r="F60" s="592"/>
      <c r="G60" s="338">
        <f>G36</f>
        <v>0</v>
      </c>
      <c r="H60" s="297" t="s">
        <v>11</v>
      </c>
      <c r="I60" s="298"/>
      <c r="J60" s="299"/>
      <c r="K60" s="300"/>
      <c r="L60" s="301"/>
      <c r="M60" s="301"/>
      <c r="N60" s="301"/>
      <c r="O60" s="301"/>
      <c r="P60" s="301"/>
      <c r="Q60" s="302"/>
    </row>
    <row r="61" spans="1:17" ht="15">
      <c r="A61" s="551" t="s">
        <v>39</v>
      </c>
      <c r="B61" s="552"/>
      <c r="C61" s="552"/>
      <c r="D61" s="552"/>
      <c r="E61" s="552"/>
      <c r="F61" s="552"/>
      <c r="G61" s="303">
        <f>Q28-G58</f>
        <v>10938946</v>
      </c>
      <c r="H61" s="366"/>
      <c r="I61" s="367"/>
      <c r="J61" s="367"/>
      <c r="K61" s="305"/>
      <c r="L61" s="305"/>
      <c r="M61" s="305"/>
      <c r="N61" s="305"/>
      <c r="O61" s="305"/>
      <c r="P61" s="305"/>
      <c r="Q61" s="306"/>
    </row>
    <row r="62" spans="1:17" ht="15">
      <c r="A62" s="593" t="s">
        <v>40</v>
      </c>
      <c r="B62" s="594"/>
      <c r="C62" s="594"/>
      <c r="D62" s="594"/>
      <c r="E62" s="594"/>
      <c r="F62" s="594"/>
      <c r="G62" s="307">
        <f>Q30-G59</f>
        <v>9446231</v>
      </c>
      <c r="H62" s="308"/>
      <c r="I62" s="280"/>
      <c r="J62" s="280"/>
      <c r="K62" s="280"/>
      <c r="L62" s="280"/>
      <c r="M62" s="280"/>
      <c r="N62" s="280"/>
      <c r="O62" s="280"/>
      <c r="P62" s="280"/>
      <c r="Q62" s="281"/>
    </row>
    <row r="63" spans="1:17" ht="15">
      <c r="A63" s="593" t="s">
        <v>41</v>
      </c>
      <c r="B63" s="594"/>
      <c r="C63" s="594"/>
      <c r="D63" s="594"/>
      <c r="E63" s="594"/>
      <c r="F63" s="594"/>
      <c r="G63" s="307">
        <f>Q29-G60</f>
        <v>5000000</v>
      </c>
      <c r="H63" s="308"/>
      <c r="I63" s="280"/>
      <c r="J63" s="280"/>
      <c r="K63" s="280"/>
      <c r="L63" s="280"/>
      <c r="M63" s="309"/>
      <c r="N63" s="309"/>
      <c r="O63" s="309"/>
      <c r="P63" s="309"/>
      <c r="Q63" s="309"/>
    </row>
    <row r="64" spans="6:13" ht="15" customHeight="1">
      <c r="F64" s="358"/>
      <c r="G64" s="310"/>
      <c r="M64" s="369"/>
    </row>
    <row r="65" spans="1:13" ht="15" customHeight="1">
      <c r="A65" s="590" t="s">
        <v>42</v>
      </c>
      <c r="B65" s="590"/>
      <c r="C65" s="590"/>
      <c r="D65" s="590"/>
      <c r="E65" s="590"/>
      <c r="F65" s="590"/>
      <c r="G65" s="590"/>
      <c r="H65" s="590"/>
      <c r="I65" s="590"/>
      <c r="J65" s="590"/>
      <c r="K65" s="590"/>
      <c r="L65" s="590"/>
      <c r="M65" s="590"/>
    </row>
    <row r="66" spans="1:13" ht="15" customHeight="1">
      <c r="A66" s="590" t="s">
        <v>43</v>
      </c>
      <c r="B66" s="590"/>
      <c r="C66" s="590"/>
      <c r="D66" s="590"/>
      <c r="E66" s="590"/>
      <c r="F66" s="590"/>
      <c r="G66" s="590"/>
      <c r="H66" s="590"/>
      <c r="I66" s="590"/>
      <c r="J66" s="590"/>
      <c r="K66" s="590"/>
      <c r="L66" s="590"/>
      <c r="M66" s="590"/>
    </row>
    <row r="67" spans="1:13" ht="15">
      <c r="A67" s="590" t="s">
        <v>44</v>
      </c>
      <c r="B67" s="590"/>
      <c r="C67" s="590"/>
      <c r="D67" s="590"/>
      <c r="E67" s="590"/>
      <c r="F67" s="590"/>
      <c r="G67" s="590"/>
      <c r="H67" s="590"/>
      <c r="I67" s="590"/>
      <c r="J67" s="590"/>
      <c r="K67" s="590"/>
      <c r="L67" s="590"/>
      <c r="M67" s="590"/>
    </row>
  </sheetData>
  <sheetProtection/>
  <mergeCells count="75">
    <mergeCell ref="A67:M67"/>
    <mergeCell ref="M52:Q52"/>
    <mergeCell ref="M53:Q53"/>
    <mergeCell ref="A60:F60"/>
    <mergeCell ref="A61:F61"/>
    <mergeCell ref="A62:F62"/>
    <mergeCell ref="A63:F63"/>
    <mergeCell ref="A65:M65"/>
    <mergeCell ref="A66:M66"/>
    <mergeCell ref="M54:Q54"/>
    <mergeCell ref="A55:F55"/>
    <mergeCell ref="A56:F56"/>
    <mergeCell ref="A57:F57"/>
    <mergeCell ref="A58:F58"/>
    <mergeCell ref="A59:F59"/>
    <mergeCell ref="M46:Q46"/>
    <mergeCell ref="M47:Q47"/>
    <mergeCell ref="M48:Q48"/>
    <mergeCell ref="M49:Q49"/>
    <mergeCell ref="M50:Q50"/>
    <mergeCell ref="M51:Q51"/>
    <mergeCell ref="M40:Q40"/>
    <mergeCell ref="M41:Q41"/>
    <mergeCell ref="M42:Q42"/>
    <mergeCell ref="M43:Q43"/>
    <mergeCell ref="M44:Q44"/>
    <mergeCell ref="M45:Q45"/>
    <mergeCell ref="M34:Q34"/>
    <mergeCell ref="M35:Q35"/>
    <mergeCell ref="M36:Q36"/>
    <mergeCell ref="M37:Q37"/>
    <mergeCell ref="M38:Q38"/>
    <mergeCell ref="M39:Q39"/>
    <mergeCell ref="M28:P28"/>
    <mergeCell ref="M29:P29"/>
    <mergeCell ref="M30:P30"/>
    <mergeCell ref="M31:P31"/>
    <mergeCell ref="M32:P32"/>
    <mergeCell ref="M33:Q33"/>
    <mergeCell ref="M21:Q21"/>
    <mergeCell ref="M22:Q22"/>
    <mergeCell ref="M23:Q23"/>
    <mergeCell ref="A24:F24"/>
    <mergeCell ref="A25:F25"/>
    <mergeCell ref="A26:F26"/>
    <mergeCell ref="H26:Q26"/>
    <mergeCell ref="A18:F18"/>
    <mergeCell ref="K18:Q18"/>
    <mergeCell ref="A19:F19"/>
    <mergeCell ref="H19:Q19"/>
    <mergeCell ref="A20:B20"/>
    <mergeCell ref="H20:J20"/>
    <mergeCell ref="K20:L20"/>
    <mergeCell ref="M20:O20"/>
    <mergeCell ref="P20:Q20"/>
    <mergeCell ref="M10:Q10"/>
    <mergeCell ref="M11:Q11"/>
    <mergeCell ref="M12:Q12"/>
    <mergeCell ref="M13:Q13"/>
    <mergeCell ref="M14:Q14"/>
    <mergeCell ref="A17:F17"/>
    <mergeCell ref="K17:Q17"/>
    <mergeCell ref="M7:P7"/>
    <mergeCell ref="M8:P8"/>
    <mergeCell ref="A9:C9"/>
    <mergeCell ref="H9:J9"/>
    <mergeCell ref="K9:L9"/>
    <mergeCell ref="M9:O9"/>
    <mergeCell ref="P9:Q9"/>
    <mergeCell ref="A1:Q1"/>
    <mergeCell ref="A2:Q2"/>
    <mergeCell ref="A3:Q3"/>
    <mergeCell ref="A4:Q4"/>
    <mergeCell ref="A5:Q5"/>
    <mergeCell ref="M6:P6"/>
  </mergeCells>
  <printOptions/>
  <pageMargins left="0.45" right="0.45" top="0.5" bottom="0.5" header="0.3" footer="0.3"/>
  <pageSetup fitToHeight="2" fitToWidth="1" horizontalDpi="600" verticalDpi="600" orientation="landscape" scale="5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65"/>
  <sheetViews>
    <sheetView showGridLines="0" zoomScalePageLayoutView="0" workbookViewId="0" topLeftCell="A1">
      <selection activeCell="A1" sqref="A1:IV16384"/>
    </sheetView>
  </sheetViews>
  <sheetFormatPr defaultColWidth="9.140625" defaultRowHeight="15"/>
  <cols>
    <col min="1" max="1" width="11.57421875" style="192" customWidth="1"/>
    <col min="2" max="2" width="43.7109375" style="192" customWidth="1"/>
    <col min="3" max="3" width="17.421875" style="192" customWidth="1"/>
    <col min="4" max="4" width="15.57421875" style="192" customWidth="1"/>
    <col min="5" max="5" width="6.7109375" style="192" customWidth="1"/>
    <col min="6" max="6" width="8.28125" style="192" customWidth="1"/>
    <col min="7" max="7" width="14.57421875" style="192" customWidth="1"/>
    <col min="8" max="8" width="18.57421875" style="192" customWidth="1"/>
    <col min="9" max="9" width="7.00390625" style="192" customWidth="1"/>
    <col min="10" max="10" width="10.7109375" style="192" customWidth="1"/>
    <col min="11" max="11" width="9.140625" style="192" customWidth="1"/>
    <col min="12" max="12" width="10.7109375" style="192" customWidth="1"/>
    <col min="13" max="14" width="11.7109375" style="192" customWidth="1"/>
    <col min="15" max="15" width="9.140625" style="192" customWidth="1"/>
    <col min="16" max="16" width="11.8515625" style="192" customWidth="1"/>
    <col min="17" max="17" width="20.140625" style="192" customWidth="1"/>
    <col min="18" max="16384" width="9.140625" style="192" customWidth="1"/>
  </cols>
  <sheetData>
    <row r="1" spans="1:17" ht="116.25" customHeight="1">
      <c r="A1" s="513"/>
      <c r="B1" s="513"/>
      <c r="C1" s="513"/>
      <c r="D1" s="513"/>
      <c r="E1" s="513"/>
      <c r="F1" s="513"/>
      <c r="G1" s="513"/>
      <c r="H1" s="513"/>
      <c r="I1" s="513"/>
      <c r="J1" s="513"/>
      <c r="K1" s="513"/>
      <c r="L1" s="513"/>
      <c r="M1" s="513"/>
      <c r="N1" s="513"/>
      <c r="O1" s="513"/>
      <c r="P1" s="513"/>
      <c r="Q1" s="513"/>
    </row>
    <row r="2" spans="1:17" ht="18" customHeight="1">
      <c r="A2" s="514" t="s">
        <v>136</v>
      </c>
      <c r="B2" s="514"/>
      <c r="C2" s="514"/>
      <c r="D2" s="514"/>
      <c r="E2" s="514"/>
      <c r="F2" s="514"/>
      <c r="G2" s="514"/>
      <c r="H2" s="514"/>
      <c r="I2" s="514"/>
      <c r="J2" s="514"/>
      <c r="K2" s="514"/>
      <c r="L2" s="514"/>
      <c r="M2" s="513"/>
      <c r="N2" s="513"/>
      <c r="O2" s="513"/>
      <c r="P2" s="513"/>
      <c r="Q2" s="513"/>
    </row>
    <row r="3" spans="1:17" ht="12.75" customHeight="1">
      <c r="A3" s="515" t="s">
        <v>108</v>
      </c>
      <c r="B3" s="515"/>
      <c r="C3" s="515"/>
      <c r="D3" s="515"/>
      <c r="E3" s="515"/>
      <c r="F3" s="515"/>
      <c r="G3" s="515"/>
      <c r="H3" s="515"/>
      <c r="I3" s="515"/>
      <c r="J3" s="515"/>
      <c r="K3" s="515"/>
      <c r="L3" s="515"/>
      <c r="M3" s="513"/>
      <c r="N3" s="513"/>
      <c r="O3" s="513"/>
      <c r="P3" s="513"/>
      <c r="Q3" s="513"/>
    </row>
    <row r="4" spans="1:17" ht="60" customHeight="1">
      <c r="A4" s="516" t="s">
        <v>0</v>
      </c>
      <c r="B4" s="516"/>
      <c r="C4" s="516"/>
      <c r="D4" s="516"/>
      <c r="E4" s="516"/>
      <c r="F4" s="516"/>
      <c r="G4" s="516"/>
      <c r="H4" s="516"/>
      <c r="I4" s="516"/>
      <c r="J4" s="516"/>
      <c r="K4" s="516"/>
      <c r="L4" s="516"/>
      <c r="M4" s="513"/>
      <c r="N4" s="513"/>
      <c r="O4" s="513"/>
      <c r="P4" s="513"/>
      <c r="Q4" s="513"/>
    </row>
    <row r="5" spans="1:17" ht="14.25" customHeight="1">
      <c r="A5" s="517" t="s">
        <v>92</v>
      </c>
      <c r="B5" s="518"/>
      <c r="C5" s="518"/>
      <c r="D5" s="518"/>
      <c r="E5" s="519"/>
      <c r="F5" s="519"/>
      <c r="G5" s="519"/>
      <c r="H5" s="519"/>
      <c r="I5" s="519"/>
      <c r="J5" s="519"/>
      <c r="K5" s="519"/>
      <c r="L5" s="519"/>
      <c r="M5" s="519"/>
      <c r="N5" s="519"/>
      <c r="O5" s="519"/>
      <c r="P5" s="519"/>
      <c r="Q5" s="519"/>
    </row>
    <row r="6" spans="1:17" ht="14.25" customHeight="1">
      <c r="A6" s="193"/>
      <c r="B6" s="194"/>
      <c r="C6" s="194"/>
      <c r="D6" s="194"/>
      <c r="E6" s="353"/>
      <c r="F6" s="353"/>
      <c r="G6" s="353"/>
      <c r="H6" s="353"/>
      <c r="I6" s="353"/>
      <c r="J6" s="353"/>
      <c r="K6" s="353"/>
      <c r="L6" s="353"/>
      <c r="M6" s="520"/>
      <c r="N6" s="520"/>
      <c r="O6" s="520"/>
      <c r="P6" s="520"/>
      <c r="Q6" s="196"/>
    </row>
    <row r="7" spans="1:17" ht="14.25" customHeight="1">
      <c r="A7" s="193"/>
      <c r="B7" s="194"/>
      <c r="C7" s="194"/>
      <c r="D7" s="194"/>
      <c r="E7" s="353"/>
      <c r="F7" s="353"/>
      <c r="G7" s="353"/>
      <c r="H7" s="353"/>
      <c r="I7" s="353"/>
      <c r="J7" s="353"/>
      <c r="K7" s="353"/>
      <c r="L7" s="353"/>
      <c r="M7" s="520" t="s">
        <v>75</v>
      </c>
      <c r="N7" s="520"/>
      <c r="O7" s="520"/>
      <c r="P7" s="520"/>
      <c r="Q7" s="196">
        <v>3300000</v>
      </c>
    </row>
    <row r="8" spans="1:17" ht="14.25" customHeight="1">
      <c r="A8" s="193"/>
      <c r="B8" s="194"/>
      <c r="C8" s="194"/>
      <c r="D8" s="194"/>
      <c r="E8" s="353"/>
      <c r="F8" s="353"/>
      <c r="G8" s="353"/>
      <c r="H8" s="353"/>
      <c r="I8" s="353"/>
      <c r="J8" s="353"/>
      <c r="K8" s="353"/>
      <c r="L8" s="353"/>
      <c r="M8" s="521" t="s">
        <v>76</v>
      </c>
      <c r="N8" s="521"/>
      <c r="O8" s="521"/>
      <c r="P8" s="521"/>
      <c r="Q8" s="197">
        <v>19024041</v>
      </c>
    </row>
    <row r="9" spans="1:17" ht="15.75">
      <c r="A9" s="522" t="s">
        <v>90</v>
      </c>
      <c r="B9" s="522"/>
      <c r="C9" s="523"/>
      <c r="D9" s="198"/>
      <c r="E9" s="198"/>
      <c r="F9" s="198"/>
      <c r="G9" s="199"/>
      <c r="H9" s="524"/>
      <c r="I9" s="525"/>
      <c r="J9" s="525"/>
      <c r="K9" s="526"/>
      <c r="L9" s="527"/>
      <c r="M9" s="528" t="s">
        <v>2</v>
      </c>
      <c r="N9" s="528"/>
      <c r="O9" s="528"/>
      <c r="P9" s="529">
        <f>SUM(Q7:Q8)</f>
        <v>22324041</v>
      </c>
      <c r="Q9" s="530"/>
    </row>
    <row r="10" spans="1:17" ht="64.5" customHeight="1">
      <c r="A10" s="200" t="s">
        <v>3</v>
      </c>
      <c r="B10" s="200" t="s">
        <v>4</v>
      </c>
      <c r="C10" s="200" t="s">
        <v>5</v>
      </c>
      <c r="D10" s="200" t="s">
        <v>6</v>
      </c>
      <c r="E10" s="200" t="s">
        <v>7</v>
      </c>
      <c r="F10" s="200" t="s">
        <v>8</v>
      </c>
      <c r="G10" s="200" t="s">
        <v>9</v>
      </c>
      <c r="H10" s="200" t="s">
        <v>10</v>
      </c>
      <c r="I10" s="200" t="s">
        <v>11</v>
      </c>
      <c r="J10" s="200" t="s">
        <v>12</v>
      </c>
      <c r="K10" s="200" t="s">
        <v>13</v>
      </c>
      <c r="L10" s="200" t="s">
        <v>14</v>
      </c>
      <c r="M10" s="531" t="s">
        <v>15</v>
      </c>
      <c r="N10" s="532"/>
      <c r="O10" s="532"/>
      <c r="P10" s="532"/>
      <c r="Q10" s="533"/>
    </row>
    <row r="11" spans="1:17" ht="15">
      <c r="A11" s="332">
        <v>18502</v>
      </c>
      <c r="B11" s="332" t="s">
        <v>58</v>
      </c>
      <c r="C11" s="332" t="s">
        <v>59</v>
      </c>
      <c r="D11" s="332" t="s">
        <v>60</v>
      </c>
      <c r="E11" s="332">
        <v>8</v>
      </c>
      <c r="F11" s="332" t="s">
        <v>16</v>
      </c>
      <c r="G11" s="339">
        <v>0</v>
      </c>
      <c r="H11" s="332" t="s">
        <v>61</v>
      </c>
      <c r="I11" s="340">
        <v>29</v>
      </c>
      <c r="J11" s="348">
        <v>13</v>
      </c>
      <c r="K11" s="342"/>
      <c r="L11" s="343">
        <v>43160</v>
      </c>
      <c r="M11" s="534" t="s">
        <v>111</v>
      </c>
      <c r="N11" s="535"/>
      <c r="O11" s="535"/>
      <c r="P11" s="535"/>
      <c r="Q11" s="535"/>
    </row>
    <row r="12" spans="1:17" ht="15">
      <c r="A12" s="201">
        <v>18099</v>
      </c>
      <c r="B12" s="201" t="s">
        <v>78</v>
      </c>
      <c r="C12" s="201" t="s">
        <v>79</v>
      </c>
      <c r="D12" s="201" t="s">
        <v>80</v>
      </c>
      <c r="E12" s="201">
        <v>7</v>
      </c>
      <c r="F12" s="209" t="s">
        <v>16</v>
      </c>
      <c r="G12" s="210">
        <v>1000000</v>
      </c>
      <c r="H12" s="209" t="s">
        <v>61</v>
      </c>
      <c r="I12" s="212">
        <v>132</v>
      </c>
      <c r="J12" s="213">
        <v>10</v>
      </c>
      <c r="K12" s="214">
        <v>0.09</v>
      </c>
      <c r="L12" s="215">
        <v>43192</v>
      </c>
      <c r="M12" s="536" t="s">
        <v>135</v>
      </c>
      <c r="N12" s="539"/>
      <c r="O12" s="539"/>
      <c r="P12" s="539"/>
      <c r="Q12" s="540"/>
    </row>
    <row r="13" spans="1:17" ht="15">
      <c r="A13" s="201">
        <v>18099</v>
      </c>
      <c r="B13" s="201" t="s">
        <v>78</v>
      </c>
      <c r="C13" s="201" t="s">
        <v>79</v>
      </c>
      <c r="D13" s="201" t="s">
        <v>80</v>
      </c>
      <c r="E13" s="201">
        <v>7</v>
      </c>
      <c r="F13" s="209" t="s">
        <v>16</v>
      </c>
      <c r="G13" s="210">
        <v>1000000</v>
      </c>
      <c r="H13" s="209" t="s">
        <v>61</v>
      </c>
      <c r="I13" s="212">
        <v>132</v>
      </c>
      <c r="J13" s="213">
        <v>10</v>
      </c>
      <c r="K13" s="214">
        <v>0.09</v>
      </c>
      <c r="L13" s="215">
        <v>43308</v>
      </c>
      <c r="M13" s="536" t="s">
        <v>110</v>
      </c>
      <c r="N13" s="539"/>
      <c r="O13" s="539"/>
      <c r="P13" s="539"/>
      <c r="Q13" s="540"/>
    </row>
    <row r="14" spans="1:17" ht="15">
      <c r="A14" s="201">
        <v>18504</v>
      </c>
      <c r="B14" s="201" t="s">
        <v>127</v>
      </c>
      <c r="C14" s="201" t="s">
        <v>128</v>
      </c>
      <c r="D14" s="201" t="s">
        <v>129</v>
      </c>
      <c r="E14" s="201">
        <v>8</v>
      </c>
      <c r="F14" s="209" t="s">
        <v>16</v>
      </c>
      <c r="G14" s="210">
        <v>2000000</v>
      </c>
      <c r="H14" s="209"/>
      <c r="I14" s="212">
        <v>30</v>
      </c>
      <c r="J14" s="213">
        <v>9</v>
      </c>
      <c r="K14" s="214"/>
      <c r="L14" s="215">
        <v>43343</v>
      </c>
      <c r="M14" s="536"/>
      <c r="N14" s="539"/>
      <c r="O14" s="539"/>
      <c r="P14" s="539"/>
      <c r="Q14" s="540"/>
    </row>
    <row r="15" spans="1:17" ht="15">
      <c r="A15" s="201">
        <v>18502</v>
      </c>
      <c r="B15" s="201" t="s">
        <v>58</v>
      </c>
      <c r="C15" s="201" t="s">
        <v>59</v>
      </c>
      <c r="D15" s="201" t="s">
        <v>60</v>
      </c>
      <c r="E15" s="201">
        <v>8</v>
      </c>
      <c r="F15" s="209" t="s">
        <v>16</v>
      </c>
      <c r="G15" s="210">
        <v>2000000</v>
      </c>
      <c r="H15" s="209" t="s">
        <v>61</v>
      </c>
      <c r="I15" s="212">
        <v>29</v>
      </c>
      <c r="J15" s="213">
        <v>13</v>
      </c>
      <c r="K15" s="214"/>
      <c r="L15" s="215">
        <v>43355</v>
      </c>
      <c r="M15" s="354"/>
      <c r="N15" s="355"/>
      <c r="O15" s="355"/>
      <c r="P15" s="355"/>
      <c r="Q15" s="356"/>
    </row>
    <row r="16" spans="1:17" ht="15.75" thickBot="1">
      <c r="A16" s="201">
        <v>18503</v>
      </c>
      <c r="B16" s="201" t="s">
        <v>112</v>
      </c>
      <c r="C16" s="201" t="s">
        <v>79</v>
      </c>
      <c r="D16" s="201" t="s">
        <v>80</v>
      </c>
      <c r="E16" s="201">
        <v>7</v>
      </c>
      <c r="F16" s="209" t="s">
        <v>113</v>
      </c>
      <c r="G16" s="210">
        <v>2000000</v>
      </c>
      <c r="H16" s="209" t="s">
        <v>17</v>
      </c>
      <c r="I16" s="212">
        <v>30</v>
      </c>
      <c r="J16" s="213">
        <v>18</v>
      </c>
      <c r="K16" s="214"/>
      <c r="L16" s="215">
        <v>43362</v>
      </c>
      <c r="M16" s="354"/>
      <c r="N16" s="355"/>
      <c r="O16" s="355"/>
      <c r="P16" s="355"/>
      <c r="Q16" s="356"/>
    </row>
    <row r="17" spans="1:17" ht="15" customHeight="1" thickBot="1">
      <c r="A17" s="546" t="s">
        <v>19</v>
      </c>
      <c r="B17" s="547"/>
      <c r="C17" s="547"/>
      <c r="D17" s="547"/>
      <c r="E17" s="547"/>
      <c r="F17" s="547"/>
      <c r="G17" s="216">
        <f>SUM(G11:G16)</f>
        <v>8000000</v>
      </c>
      <c r="H17" s="217" t="s">
        <v>11</v>
      </c>
      <c r="I17" s="219">
        <f>SUM(I12:I16)</f>
        <v>353</v>
      </c>
      <c r="J17" s="219">
        <f>SUM(J12:J16)</f>
        <v>60</v>
      </c>
      <c r="K17" s="548"/>
      <c r="L17" s="549"/>
      <c r="M17" s="549"/>
      <c r="N17" s="549"/>
      <c r="O17" s="549"/>
      <c r="P17" s="549"/>
      <c r="Q17" s="550"/>
    </row>
    <row r="18" spans="1:17" ht="15" customHeight="1" thickBot="1">
      <c r="A18" s="546" t="s">
        <v>47</v>
      </c>
      <c r="B18" s="547"/>
      <c r="C18" s="547"/>
      <c r="D18" s="547"/>
      <c r="E18" s="547"/>
      <c r="F18" s="547"/>
      <c r="G18" s="216">
        <f>G12</f>
        <v>1000000</v>
      </c>
      <c r="H18" s="217" t="s">
        <v>11</v>
      </c>
      <c r="I18" s="218">
        <f>I14</f>
        <v>30</v>
      </c>
      <c r="J18" s="218">
        <f>J14</f>
        <v>9</v>
      </c>
      <c r="K18" s="548"/>
      <c r="L18" s="549"/>
      <c r="M18" s="549"/>
      <c r="N18" s="549"/>
      <c r="O18" s="549"/>
      <c r="P18" s="549"/>
      <c r="Q18" s="550"/>
    </row>
    <row r="19" spans="1:17" ht="15">
      <c r="A19" s="551" t="s">
        <v>46</v>
      </c>
      <c r="B19" s="552"/>
      <c r="C19" s="552"/>
      <c r="D19" s="552"/>
      <c r="E19" s="552"/>
      <c r="F19" s="552"/>
      <c r="G19" s="220">
        <f>P9-G18</f>
        <v>21324041</v>
      </c>
      <c r="H19" s="553"/>
      <c r="I19" s="554"/>
      <c r="J19" s="554"/>
      <c r="K19" s="554"/>
      <c r="L19" s="554"/>
      <c r="M19" s="554"/>
      <c r="N19" s="554"/>
      <c r="O19" s="554"/>
      <c r="P19" s="554"/>
      <c r="Q19" s="555"/>
    </row>
    <row r="20" spans="1:17" ht="64.5" customHeight="1">
      <c r="A20" s="556" t="s">
        <v>20</v>
      </c>
      <c r="B20" s="556"/>
      <c r="C20" s="221"/>
      <c r="D20" s="221"/>
      <c r="E20" s="222"/>
      <c r="F20" s="221"/>
      <c r="G20" s="223"/>
      <c r="H20" s="524"/>
      <c r="I20" s="525"/>
      <c r="J20" s="525"/>
      <c r="K20" s="526"/>
      <c r="L20" s="527"/>
      <c r="M20" s="528" t="s">
        <v>2</v>
      </c>
      <c r="N20" s="528"/>
      <c r="O20" s="528"/>
      <c r="P20" s="529">
        <v>8215058</v>
      </c>
      <c r="Q20" s="530"/>
    </row>
    <row r="21" spans="1:17" ht="39">
      <c r="A21" s="200" t="s">
        <v>21</v>
      </c>
      <c r="B21" s="200" t="s">
        <v>4</v>
      </c>
      <c r="C21" s="200" t="s">
        <v>5</v>
      </c>
      <c r="D21" s="200" t="s">
        <v>6</v>
      </c>
      <c r="E21" s="200" t="s">
        <v>7</v>
      </c>
      <c r="F21" s="200" t="s">
        <v>8</v>
      </c>
      <c r="G21" s="200" t="s">
        <v>9</v>
      </c>
      <c r="H21" s="200" t="s">
        <v>10</v>
      </c>
      <c r="I21" s="200" t="s">
        <v>11</v>
      </c>
      <c r="J21" s="200" t="s">
        <v>12</v>
      </c>
      <c r="K21" s="200" t="s">
        <v>13</v>
      </c>
      <c r="L21" s="200" t="s">
        <v>14</v>
      </c>
      <c r="M21" s="531" t="s">
        <v>15</v>
      </c>
      <c r="N21" s="532"/>
      <c r="O21" s="532"/>
      <c r="P21" s="532"/>
      <c r="Q21" s="533"/>
    </row>
    <row r="22" spans="1:17" ht="15">
      <c r="A22" s="201">
        <v>18322</v>
      </c>
      <c r="B22" s="201" t="s">
        <v>81</v>
      </c>
      <c r="C22" s="201" t="s">
        <v>82</v>
      </c>
      <c r="D22" s="201" t="s">
        <v>83</v>
      </c>
      <c r="E22" s="201">
        <v>11</v>
      </c>
      <c r="F22" s="201" t="s">
        <v>16</v>
      </c>
      <c r="G22" s="224">
        <v>1600000</v>
      </c>
      <c r="H22" s="201" t="s">
        <v>17</v>
      </c>
      <c r="I22" s="225">
        <v>50</v>
      </c>
      <c r="J22" s="225">
        <v>14</v>
      </c>
      <c r="K22" s="226">
        <v>0.09</v>
      </c>
      <c r="L22" s="227">
        <v>43192</v>
      </c>
      <c r="M22" s="536" t="s">
        <v>135</v>
      </c>
      <c r="N22" s="539"/>
      <c r="O22" s="539"/>
      <c r="P22" s="539"/>
      <c r="Q22" s="540"/>
    </row>
    <row r="23" spans="1:17" ht="15" customHeight="1" thickBot="1">
      <c r="A23" s="201">
        <v>18391</v>
      </c>
      <c r="B23" s="231" t="s">
        <v>86</v>
      </c>
      <c r="C23" s="231" t="s">
        <v>87</v>
      </c>
      <c r="D23" s="231" t="s">
        <v>80</v>
      </c>
      <c r="E23" s="231">
        <v>7</v>
      </c>
      <c r="F23" s="231" t="s">
        <v>16</v>
      </c>
      <c r="G23" s="232">
        <v>2000000</v>
      </c>
      <c r="H23" s="231" t="s">
        <v>22</v>
      </c>
      <c r="I23" s="233">
        <v>146</v>
      </c>
      <c r="J23" s="233">
        <v>30</v>
      </c>
      <c r="K23" s="234">
        <v>0.09</v>
      </c>
      <c r="L23" s="235">
        <v>43192</v>
      </c>
      <c r="M23" s="597"/>
      <c r="N23" s="598"/>
      <c r="O23" s="598"/>
      <c r="P23" s="598"/>
      <c r="Q23" s="599"/>
    </row>
    <row r="24" spans="1:17" ht="15.75" thickBot="1">
      <c r="A24" s="560" t="s">
        <v>23</v>
      </c>
      <c r="B24" s="561"/>
      <c r="C24" s="561"/>
      <c r="D24" s="561"/>
      <c r="E24" s="561"/>
      <c r="F24" s="561"/>
      <c r="G24" s="236">
        <f>SUM(G22:G23)</f>
        <v>3600000</v>
      </c>
      <c r="H24" s="237" t="s">
        <v>11</v>
      </c>
      <c r="I24" s="238">
        <f>SUM(I22:I23)</f>
        <v>196</v>
      </c>
      <c r="J24" s="238">
        <f>SUM(J22:J23)</f>
        <v>44</v>
      </c>
      <c r="K24" s="239"/>
      <c r="L24" s="240"/>
      <c r="M24" s="350"/>
      <c r="N24" s="350"/>
      <c r="O24" s="350"/>
      <c r="P24" s="350"/>
      <c r="Q24" s="351"/>
    </row>
    <row r="25" spans="1:17" ht="15.75" thickBot="1">
      <c r="A25" s="546" t="s">
        <v>24</v>
      </c>
      <c r="B25" s="547"/>
      <c r="C25" s="547"/>
      <c r="D25" s="547"/>
      <c r="E25" s="547"/>
      <c r="F25" s="547"/>
      <c r="G25" s="216">
        <f>G22</f>
        <v>1600000</v>
      </c>
      <c r="H25" s="217" t="s">
        <v>11</v>
      </c>
      <c r="I25" s="218">
        <f>I22</f>
        <v>50</v>
      </c>
      <c r="J25" s="218">
        <f>J22</f>
        <v>14</v>
      </c>
      <c r="K25" s="349"/>
      <c r="L25" s="350"/>
      <c r="M25" s="346"/>
      <c r="N25" s="346"/>
      <c r="O25" s="346"/>
      <c r="P25" s="346"/>
      <c r="Q25" s="347"/>
    </row>
    <row r="26" spans="1:17" ht="15" customHeight="1">
      <c r="A26" s="551" t="s">
        <v>25</v>
      </c>
      <c r="B26" s="552"/>
      <c r="C26" s="552"/>
      <c r="D26" s="552"/>
      <c r="E26" s="552"/>
      <c r="F26" s="552"/>
      <c r="G26" s="220">
        <f>SUM(P20-G25)</f>
        <v>6615058</v>
      </c>
      <c r="H26" s="553"/>
      <c r="I26" s="554"/>
      <c r="J26" s="554"/>
      <c r="K26" s="554"/>
      <c r="L26" s="554"/>
      <c r="M26" s="554"/>
      <c r="N26" s="554"/>
      <c r="O26" s="554"/>
      <c r="P26" s="554"/>
      <c r="Q26" s="555"/>
    </row>
    <row r="27" spans="1:17" ht="15" customHeight="1">
      <c r="A27" s="246"/>
      <c r="B27" s="222"/>
      <c r="C27" s="222"/>
      <c r="D27" s="222"/>
      <c r="E27" s="222"/>
      <c r="F27" s="222"/>
      <c r="G27" s="247"/>
      <c r="H27" s="248"/>
      <c r="I27" s="249"/>
      <c r="J27" s="249"/>
      <c r="K27" s="249"/>
      <c r="L27" s="249"/>
      <c r="M27" s="352"/>
      <c r="N27" s="352"/>
      <c r="O27" s="352"/>
      <c r="P27" s="352"/>
      <c r="Q27" s="251"/>
    </row>
    <row r="28" spans="1:17" ht="15">
      <c r="A28" s="252"/>
      <c r="B28" s="253"/>
      <c r="C28" s="253"/>
      <c r="D28" s="253"/>
      <c r="E28" s="253"/>
      <c r="F28" s="253"/>
      <c r="G28" s="254"/>
      <c r="H28" s="255"/>
      <c r="I28" s="255"/>
      <c r="J28" s="255"/>
      <c r="K28" s="256"/>
      <c r="L28" s="257"/>
      <c r="M28" s="521" t="s">
        <v>52</v>
      </c>
      <c r="N28" s="521"/>
      <c r="O28" s="521"/>
      <c r="P28" s="521"/>
      <c r="Q28" s="197">
        <v>13318946</v>
      </c>
    </row>
    <row r="29" spans="1:17" ht="15">
      <c r="A29" s="252"/>
      <c r="B29" s="253"/>
      <c r="C29" s="253"/>
      <c r="D29" s="253"/>
      <c r="E29" s="253"/>
      <c r="F29" s="253"/>
      <c r="G29" s="254"/>
      <c r="H29" s="255"/>
      <c r="I29" s="255"/>
      <c r="J29" s="255"/>
      <c r="K29" s="256"/>
      <c r="L29" s="257"/>
      <c r="M29" s="562" t="s">
        <v>26</v>
      </c>
      <c r="N29" s="562"/>
      <c r="O29" s="562"/>
      <c r="P29" s="562"/>
      <c r="Q29" s="258">
        <v>5000000</v>
      </c>
    </row>
    <row r="30" spans="1:17" ht="15">
      <c r="A30" s="252"/>
      <c r="B30" s="253"/>
      <c r="C30" s="253"/>
      <c r="D30" s="253"/>
      <c r="E30" s="253"/>
      <c r="F30" s="253"/>
      <c r="G30" s="254"/>
      <c r="H30" s="255"/>
      <c r="I30" s="255"/>
      <c r="J30" s="255"/>
      <c r="K30" s="256"/>
      <c r="L30" s="257"/>
      <c r="M30" s="563" t="s">
        <v>27</v>
      </c>
      <c r="N30" s="563"/>
      <c r="O30" s="563"/>
      <c r="P30" s="563"/>
      <c r="Q30" s="259">
        <v>9446231</v>
      </c>
    </row>
    <row r="31" spans="1:17" ht="15.75" customHeight="1" thickBot="1">
      <c r="A31" s="252"/>
      <c r="B31" s="253"/>
      <c r="C31" s="253"/>
      <c r="D31" s="253"/>
      <c r="E31" s="253"/>
      <c r="F31" s="253"/>
      <c r="G31" s="254"/>
      <c r="H31" s="255"/>
      <c r="I31" s="255"/>
      <c r="J31" s="255"/>
      <c r="K31" s="256"/>
      <c r="L31" s="257"/>
      <c r="M31" s="564" t="s">
        <v>93</v>
      </c>
      <c r="N31" s="564"/>
      <c r="O31" s="564"/>
      <c r="P31" s="564"/>
      <c r="Q31" s="260">
        <f>SUM(Q29:Q30)</f>
        <v>14446231</v>
      </c>
    </row>
    <row r="32" spans="1:17" ht="20.25" customHeight="1">
      <c r="A32" s="261" t="s">
        <v>17</v>
      </c>
      <c r="B32" s="253"/>
      <c r="C32" s="253"/>
      <c r="D32" s="253"/>
      <c r="E32" s="253"/>
      <c r="F32" s="253"/>
      <c r="G32" s="254"/>
      <c r="H32" s="255"/>
      <c r="I32" s="255"/>
      <c r="J32" s="255"/>
      <c r="K32" s="256"/>
      <c r="L32" s="257"/>
      <c r="M32" s="525" t="s">
        <v>48</v>
      </c>
      <c r="N32" s="525"/>
      <c r="O32" s="525"/>
      <c r="P32" s="525"/>
      <c r="Q32" s="262">
        <f>SUM(Q28+Q31)</f>
        <v>27765177</v>
      </c>
    </row>
    <row r="33" spans="1:17" ht="39">
      <c r="A33" s="200" t="s">
        <v>21</v>
      </c>
      <c r="B33" s="200" t="s">
        <v>4</v>
      </c>
      <c r="C33" s="200" t="s">
        <v>5</v>
      </c>
      <c r="D33" s="200" t="s">
        <v>6</v>
      </c>
      <c r="E33" s="200" t="s">
        <v>7</v>
      </c>
      <c r="F33" s="200" t="s">
        <v>8</v>
      </c>
      <c r="G33" s="200" t="s">
        <v>9</v>
      </c>
      <c r="H33" s="200" t="s">
        <v>10</v>
      </c>
      <c r="I33" s="200" t="s">
        <v>11</v>
      </c>
      <c r="J33" s="200" t="s">
        <v>12</v>
      </c>
      <c r="K33" s="200" t="s">
        <v>13</v>
      </c>
      <c r="L33" s="200" t="s">
        <v>14</v>
      </c>
      <c r="M33" s="531" t="s">
        <v>15</v>
      </c>
      <c r="N33" s="532"/>
      <c r="O33" s="532"/>
      <c r="P33" s="532"/>
      <c r="Q33" s="533"/>
    </row>
    <row r="34" spans="1:17" ht="15">
      <c r="A34" s="332">
        <v>18500</v>
      </c>
      <c r="B34" s="332" t="s">
        <v>49</v>
      </c>
      <c r="C34" s="332" t="s">
        <v>29</v>
      </c>
      <c r="D34" s="332" t="s">
        <v>30</v>
      </c>
      <c r="E34" s="332">
        <v>9</v>
      </c>
      <c r="F34" s="332" t="s">
        <v>16</v>
      </c>
      <c r="G34" s="333">
        <v>0</v>
      </c>
      <c r="H34" s="332" t="s">
        <v>17</v>
      </c>
      <c r="I34" s="334">
        <v>81</v>
      </c>
      <c r="J34" s="334">
        <v>36</v>
      </c>
      <c r="K34" s="335">
        <v>0.09</v>
      </c>
      <c r="L34" s="336">
        <v>43111</v>
      </c>
      <c r="M34" s="565" t="s">
        <v>96</v>
      </c>
      <c r="N34" s="566"/>
      <c r="O34" s="566"/>
      <c r="P34" s="566"/>
      <c r="Q34" s="567"/>
    </row>
    <row r="35" spans="1:17" ht="15">
      <c r="A35" s="332">
        <v>18501</v>
      </c>
      <c r="B35" s="332" t="s">
        <v>32</v>
      </c>
      <c r="C35" s="332" t="s">
        <v>31</v>
      </c>
      <c r="D35" s="332" t="s">
        <v>18</v>
      </c>
      <c r="E35" s="332">
        <v>3</v>
      </c>
      <c r="F35" s="332" t="s">
        <v>16</v>
      </c>
      <c r="G35" s="333">
        <v>0</v>
      </c>
      <c r="H35" s="332" t="s">
        <v>22</v>
      </c>
      <c r="I35" s="334">
        <v>74</v>
      </c>
      <c r="J35" s="334">
        <v>29</v>
      </c>
      <c r="K35" s="335">
        <v>0.09</v>
      </c>
      <c r="L35" s="336">
        <v>43111</v>
      </c>
      <c r="M35" s="565" t="s">
        <v>97</v>
      </c>
      <c r="N35" s="566"/>
      <c r="O35" s="566"/>
      <c r="P35" s="566"/>
      <c r="Q35" s="567"/>
    </row>
    <row r="36" spans="1:17" ht="15">
      <c r="A36" s="332">
        <v>18412</v>
      </c>
      <c r="B36" s="332" t="s">
        <v>28</v>
      </c>
      <c r="C36" s="332" t="s">
        <v>29</v>
      </c>
      <c r="D36" s="332" t="s">
        <v>30</v>
      </c>
      <c r="E36" s="332">
        <v>9</v>
      </c>
      <c r="F36" s="332" t="s">
        <v>16</v>
      </c>
      <c r="G36" s="333">
        <v>0</v>
      </c>
      <c r="H36" s="332" t="s">
        <v>17</v>
      </c>
      <c r="I36" s="334">
        <v>324</v>
      </c>
      <c r="J36" s="334">
        <v>50</v>
      </c>
      <c r="K36" s="335">
        <v>0.04</v>
      </c>
      <c r="L36" s="336">
        <v>43118</v>
      </c>
      <c r="M36" s="565" t="s">
        <v>100</v>
      </c>
      <c r="N36" s="566"/>
      <c r="O36" s="566"/>
      <c r="P36" s="566"/>
      <c r="Q36" s="567"/>
    </row>
    <row r="37" spans="1:17" ht="15">
      <c r="A37" s="201">
        <v>18417</v>
      </c>
      <c r="B37" s="201" t="s">
        <v>57</v>
      </c>
      <c r="C37" s="266" t="s">
        <v>55</v>
      </c>
      <c r="D37" s="266" t="s">
        <v>56</v>
      </c>
      <c r="E37" s="201">
        <v>3</v>
      </c>
      <c r="F37" s="201" t="s">
        <v>16</v>
      </c>
      <c r="G37" s="264">
        <v>3000000</v>
      </c>
      <c r="H37" s="201" t="s">
        <v>17</v>
      </c>
      <c r="I37" s="225">
        <v>220</v>
      </c>
      <c r="J37" s="225">
        <v>18</v>
      </c>
      <c r="K37" s="226">
        <v>0.04</v>
      </c>
      <c r="L37" s="227">
        <v>43146</v>
      </c>
      <c r="M37" s="571"/>
      <c r="N37" s="572"/>
      <c r="O37" s="572"/>
      <c r="P37" s="572"/>
      <c r="Q37" s="573"/>
    </row>
    <row r="38" spans="1:17" ht="15">
      <c r="A38" s="201">
        <v>18000</v>
      </c>
      <c r="B38" s="201" t="s">
        <v>63</v>
      </c>
      <c r="C38" s="263" t="s">
        <v>64</v>
      </c>
      <c r="D38" s="263" t="s">
        <v>65</v>
      </c>
      <c r="E38" s="201">
        <v>3</v>
      </c>
      <c r="F38" s="201" t="s">
        <v>16</v>
      </c>
      <c r="G38" s="264">
        <v>1500000</v>
      </c>
      <c r="H38" s="201" t="s">
        <v>22</v>
      </c>
      <c r="I38" s="225">
        <v>105</v>
      </c>
      <c r="J38" s="225">
        <v>25</v>
      </c>
      <c r="K38" s="226">
        <v>0.09</v>
      </c>
      <c r="L38" s="227">
        <v>43192</v>
      </c>
      <c r="M38" s="571"/>
      <c r="N38" s="572"/>
      <c r="O38" s="572"/>
      <c r="P38" s="572"/>
      <c r="Q38" s="573"/>
    </row>
    <row r="39" spans="1:17" ht="15">
      <c r="A39" s="201">
        <v>18002</v>
      </c>
      <c r="B39" s="201" t="s">
        <v>66</v>
      </c>
      <c r="C39" s="263" t="s">
        <v>64</v>
      </c>
      <c r="D39" s="263" t="s">
        <v>65</v>
      </c>
      <c r="E39" s="201">
        <v>3</v>
      </c>
      <c r="F39" s="201" t="s">
        <v>16</v>
      </c>
      <c r="G39" s="264">
        <v>2000000</v>
      </c>
      <c r="H39" s="201" t="s">
        <v>22</v>
      </c>
      <c r="I39" s="225">
        <v>116</v>
      </c>
      <c r="J39" s="225">
        <v>34</v>
      </c>
      <c r="K39" s="226">
        <v>0.09</v>
      </c>
      <c r="L39" s="227">
        <v>43192</v>
      </c>
      <c r="M39" s="571"/>
      <c r="N39" s="595"/>
      <c r="O39" s="595"/>
      <c r="P39" s="595"/>
      <c r="Q39" s="596"/>
    </row>
    <row r="40" spans="1:17" ht="15">
      <c r="A40" s="201">
        <v>18036</v>
      </c>
      <c r="B40" s="201" t="s">
        <v>67</v>
      </c>
      <c r="C40" s="201" t="s">
        <v>68</v>
      </c>
      <c r="D40" s="201" t="s">
        <v>69</v>
      </c>
      <c r="E40" s="201">
        <v>2</v>
      </c>
      <c r="F40" s="201" t="s">
        <v>16</v>
      </c>
      <c r="G40" s="264">
        <v>660000</v>
      </c>
      <c r="H40" s="201" t="s">
        <v>17</v>
      </c>
      <c r="I40" s="225">
        <v>40</v>
      </c>
      <c r="J40" s="225">
        <v>11</v>
      </c>
      <c r="K40" s="226">
        <v>0.09</v>
      </c>
      <c r="L40" s="227">
        <v>43192</v>
      </c>
      <c r="M40" s="536" t="s">
        <v>135</v>
      </c>
      <c r="N40" s="539"/>
      <c r="O40" s="539"/>
      <c r="P40" s="539"/>
      <c r="Q40" s="540"/>
    </row>
    <row r="41" spans="1:17" ht="15">
      <c r="A41" s="201">
        <v>18040</v>
      </c>
      <c r="B41" s="201" t="s">
        <v>70</v>
      </c>
      <c r="C41" s="201" t="s">
        <v>71</v>
      </c>
      <c r="D41" s="201" t="s">
        <v>72</v>
      </c>
      <c r="E41" s="201">
        <v>1</v>
      </c>
      <c r="F41" s="201" t="s">
        <v>16</v>
      </c>
      <c r="G41" s="264">
        <v>660000</v>
      </c>
      <c r="H41" s="201" t="s">
        <v>17</v>
      </c>
      <c r="I41" s="225">
        <v>48</v>
      </c>
      <c r="J41" s="225">
        <v>11</v>
      </c>
      <c r="K41" s="226">
        <v>0.09</v>
      </c>
      <c r="L41" s="227">
        <v>43192</v>
      </c>
      <c r="M41" s="536" t="s">
        <v>135</v>
      </c>
      <c r="N41" s="539"/>
      <c r="O41" s="539"/>
      <c r="P41" s="539"/>
      <c r="Q41" s="540"/>
    </row>
    <row r="42" spans="1:17" ht="15">
      <c r="A42" s="201">
        <v>18052</v>
      </c>
      <c r="B42" s="201" t="s">
        <v>73</v>
      </c>
      <c r="C42" s="263" t="s">
        <v>29</v>
      </c>
      <c r="D42" s="263" t="s">
        <v>30</v>
      </c>
      <c r="E42" s="201">
        <v>9</v>
      </c>
      <c r="F42" s="201" t="s">
        <v>16</v>
      </c>
      <c r="G42" s="264">
        <v>2025000</v>
      </c>
      <c r="H42" s="201" t="s">
        <v>22</v>
      </c>
      <c r="I42" s="225">
        <v>102</v>
      </c>
      <c r="J42" s="225">
        <v>35</v>
      </c>
      <c r="K42" s="226">
        <v>0.09</v>
      </c>
      <c r="L42" s="227">
        <v>43192</v>
      </c>
      <c r="M42" s="571"/>
      <c r="N42" s="572"/>
      <c r="O42" s="572"/>
      <c r="P42" s="572"/>
      <c r="Q42" s="573"/>
    </row>
    <row r="43" spans="1:17" ht="15">
      <c r="A43" s="332">
        <v>18053</v>
      </c>
      <c r="B43" s="332" t="s">
        <v>74</v>
      </c>
      <c r="C43" s="332" t="s">
        <v>29</v>
      </c>
      <c r="D43" s="332" t="s">
        <v>30</v>
      </c>
      <c r="E43" s="332">
        <v>9</v>
      </c>
      <c r="F43" s="332" t="s">
        <v>16</v>
      </c>
      <c r="G43" s="333">
        <v>0</v>
      </c>
      <c r="H43" s="332" t="s">
        <v>17</v>
      </c>
      <c r="I43" s="334">
        <v>88</v>
      </c>
      <c r="J43" s="334">
        <v>24</v>
      </c>
      <c r="K43" s="335">
        <v>0.09</v>
      </c>
      <c r="L43" s="336">
        <v>43192</v>
      </c>
      <c r="M43" s="565" t="s">
        <v>105</v>
      </c>
      <c r="N43" s="566"/>
      <c r="O43" s="566"/>
      <c r="P43" s="566"/>
      <c r="Q43" s="567"/>
    </row>
    <row r="44" spans="1:17" ht="15">
      <c r="A44" s="201">
        <v>18054</v>
      </c>
      <c r="B44" s="201" t="s">
        <v>77</v>
      </c>
      <c r="C44" s="263" t="s">
        <v>29</v>
      </c>
      <c r="D44" s="263" t="s">
        <v>30</v>
      </c>
      <c r="E44" s="201">
        <v>9</v>
      </c>
      <c r="F44" s="201" t="s">
        <v>16</v>
      </c>
      <c r="G44" s="264">
        <v>2350000</v>
      </c>
      <c r="H44" s="201" t="s">
        <v>17</v>
      </c>
      <c r="I44" s="225">
        <v>55</v>
      </c>
      <c r="J44" s="225">
        <v>41</v>
      </c>
      <c r="K44" s="226">
        <v>0.09</v>
      </c>
      <c r="L44" s="227">
        <v>43192</v>
      </c>
      <c r="M44" s="543" t="s">
        <v>94</v>
      </c>
      <c r="N44" s="544"/>
      <c r="O44" s="544"/>
      <c r="P44" s="544"/>
      <c r="Q44" s="545"/>
    </row>
    <row r="45" spans="1:17" ht="15">
      <c r="A45" s="201">
        <v>18369</v>
      </c>
      <c r="B45" s="201" t="s">
        <v>88</v>
      </c>
      <c r="C45" s="201" t="s">
        <v>84</v>
      </c>
      <c r="D45" s="201" t="s">
        <v>85</v>
      </c>
      <c r="E45" s="201">
        <v>9</v>
      </c>
      <c r="F45" s="201" t="s">
        <v>16</v>
      </c>
      <c r="G45" s="264">
        <v>1060000</v>
      </c>
      <c r="H45" s="201" t="s">
        <v>22</v>
      </c>
      <c r="I45" s="225">
        <v>35</v>
      </c>
      <c r="J45" s="225">
        <v>11</v>
      </c>
      <c r="K45" s="226">
        <v>0.09</v>
      </c>
      <c r="L45" s="227">
        <v>43192</v>
      </c>
      <c r="M45" s="536" t="s">
        <v>135</v>
      </c>
      <c r="N45" s="539"/>
      <c r="O45" s="539"/>
      <c r="P45" s="539"/>
      <c r="Q45" s="540"/>
    </row>
    <row r="46" spans="1:17" ht="15">
      <c r="A46" s="332">
        <v>18421</v>
      </c>
      <c r="B46" s="332" t="s">
        <v>89</v>
      </c>
      <c r="C46" s="332" t="s">
        <v>79</v>
      </c>
      <c r="D46" s="332" t="s">
        <v>80</v>
      </c>
      <c r="E46" s="332">
        <v>7</v>
      </c>
      <c r="F46" s="332" t="s">
        <v>16</v>
      </c>
      <c r="G46" s="333">
        <v>0</v>
      </c>
      <c r="H46" s="332" t="s">
        <v>17</v>
      </c>
      <c r="I46" s="334">
        <v>146</v>
      </c>
      <c r="J46" s="334">
        <v>50</v>
      </c>
      <c r="K46" s="335">
        <v>0.04</v>
      </c>
      <c r="L46" s="336">
        <v>43194</v>
      </c>
      <c r="M46" s="568" t="s">
        <v>109</v>
      </c>
      <c r="N46" s="569"/>
      <c r="O46" s="569"/>
      <c r="P46" s="569"/>
      <c r="Q46" s="570"/>
    </row>
    <row r="47" spans="1:17" ht="15">
      <c r="A47" s="201">
        <v>18259</v>
      </c>
      <c r="B47" s="201" t="s">
        <v>114</v>
      </c>
      <c r="C47" s="201" t="s">
        <v>115</v>
      </c>
      <c r="D47" s="201" t="s">
        <v>116</v>
      </c>
      <c r="E47" s="201">
        <v>2</v>
      </c>
      <c r="F47" s="201" t="s">
        <v>16</v>
      </c>
      <c r="G47" s="224">
        <v>1800000</v>
      </c>
      <c r="H47" s="201" t="s">
        <v>17</v>
      </c>
      <c r="I47" s="225">
        <v>36</v>
      </c>
      <c r="J47" s="225">
        <v>11</v>
      </c>
      <c r="K47" s="226">
        <v>0.09</v>
      </c>
      <c r="L47" s="227">
        <v>43342</v>
      </c>
      <c r="M47" s="571" t="s">
        <v>117</v>
      </c>
      <c r="N47" s="572"/>
      <c r="O47" s="572"/>
      <c r="P47" s="572"/>
      <c r="Q47" s="573"/>
    </row>
    <row r="48" spans="1:17" ht="15">
      <c r="A48" s="201">
        <v>18407</v>
      </c>
      <c r="B48" s="201" t="s">
        <v>119</v>
      </c>
      <c r="C48" s="263" t="s">
        <v>120</v>
      </c>
      <c r="D48" s="201" t="s">
        <v>18</v>
      </c>
      <c r="E48" s="201">
        <v>3</v>
      </c>
      <c r="F48" s="201" t="s">
        <v>16</v>
      </c>
      <c r="G48" s="224">
        <v>4000000</v>
      </c>
      <c r="H48" s="201" t="s">
        <v>17</v>
      </c>
      <c r="I48" s="225">
        <v>272</v>
      </c>
      <c r="J48" s="225">
        <v>27</v>
      </c>
      <c r="K48" s="226">
        <v>0.04</v>
      </c>
      <c r="L48" s="227">
        <v>43343</v>
      </c>
      <c r="M48" s="571" t="s">
        <v>130</v>
      </c>
      <c r="N48" s="572"/>
      <c r="O48" s="572"/>
      <c r="P48" s="572"/>
      <c r="Q48" s="573"/>
    </row>
    <row r="49" spans="1:17" ht="15">
      <c r="A49" s="201">
        <v>18223</v>
      </c>
      <c r="B49" s="201" t="s">
        <v>123</v>
      </c>
      <c r="C49" s="201" t="s">
        <v>121</v>
      </c>
      <c r="D49" s="201" t="s">
        <v>122</v>
      </c>
      <c r="E49" s="201">
        <v>1</v>
      </c>
      <c r="F49" s="201" t="s">
        <v>16</v>
      </c>
      <c r="G49" s="224">
        <v>1000000</v>
      </c>
      <c r="H49" s="201" t="s">
        <v>17</v>
      </c>
      <c r="I49" s="225">
        <v>60</v>
      </c>
      <c r="J49" s="225">
        <v>10</v>
      </c>
      <c r="K49" s="226">
        <v>0.09</v>
      </c>
      <c r="L49" s="227">
        <v>43356</v>
      </c>
      <c r="M49" s="571" t="s">
        <v>117</v>
      </c>
      <c r="N49" s="609"/>
      <c r="O49" s="609"/>
      <c r="P49" s="609"/>
      <c r="Q49" s="610"/>
    </row>
    <row r="50" spans="1:17" ht="15">
      <c r="A50" s="201">
        <v>18274</v>
      </c>
      <c r="B50" s="201" t="s">
        <v>124</v>
      </c>
      <c r="C50" s="201" t="s">
        <v>125</v>
      </c>
      <c r="D50" s="201" t="s">
        <v>126</v>
      </c>
      <c r="E50" s="201">
        <v>3</v>
      </c>
      <c r="F50" s="201" t="s">
        <v>16</v>
      </c>
      <c r="G50" s="224">
        <v>1000000</v>
      </c>
      <c r="H50" s="201" t="s">
        <v>22</v>
      </c>
      <c r="I50" s="225">
        <v>48</v>
      </c>
      <c r="J50" s="225">
        <v>10</v>
      </c>
      <c r="K50" s="226">
        <v>0.09</v>
      </c>
      <c r="L50" s="227">
        <v>43356</v>
      </c>
      <c r="M50" s="571" t="s">
        <v>117</v>
      </c>
      <c r="N50" s="572"/>
      <c r="O50" s="572"/>
      <c r="P50" s="572"/>
      <c r="Q50" s="573"/>
    </row>
    <row r="51" spans="1:17" ht="15">
      <c r="A51" s="201">
        <v>18454</v>
      </c>
      <c r="B51" s="201" t="s">
        <v>131</v>
      </c>
      <c r="C51" s="201" t="s">
        <v>132</v>
      </c>
      <c r="D51" s="201" t="s">
        <v>133</v>
      </c>
      <c r="E51" s="201">
        <v>4</v>
      </c>
      <c r="F51" s="201" t="s">
        <v>134</v>
      </c>
      <c r="G51" s="224">
        <v>4000000</v>
      </c>
      <c r="H51" s="201" t="s">
        <v>17</v>
      </c>
      <c r="I51" s="225">
        <v>93</v>
      </c>
      <c r="J51" s="225">
        <v>19</v>
      </c>
      <c r="K51" s="226">
        <v>0.04</v>
      </c>
      <c r="L51" s="227">
        <v>43364</v>
      </c>
      <c r="M51" s="571"/>
      <c r="N51" s="572"/>
      <c r="O51" s="572"/>
      <c r="P51" s="572"/>
      <c r="Q51" s="573"/>
    </row>
    <row r="52" spans="1:17" ht="15.75" thickBot="1">
      <c r="A52" s="201">
        <v>18019</v>
      </c>
      <c r="B52" s="201" t="s">
        <v>138</v>
      </c>
      <c r="C52" s="201" t="s">
        <v>85</v>
      </c>
      <c r="D52" s="201" t="s">
        <v>137</v>
      </c>
      <c r="E52" s="201">
        <v>9</v>
      </c>
      <c r="F52" s="201" t="s">
        <v>16</v>
      </c>
      <c r="G52" s="224">
        <v>3090000</v>
      </c>
      <c r="H52" s="201" t="s">
        <v>22</v>
      </c>
      <c r="I52" s="225">
        <v>66</v>
      </c>
      <c r="J52" s="225">
        <v>20</v>
      </c>
      <c r="K52" s="226">
        <v>0.09</v>
      </c>
      <c r="L52" s="227">
        <v>43368</v>
      </c>
      <c r="M52" s="571" t="s">
        <v>117</v>
      </c>
      <c r="N52" s="572"/>
      <c r="O52" s="572"/>
      <c r="P52" s="572"/>
      <c r="Q52" s="573"/>
    </row>
    <row r="53" spans="1:17" ht="15">
      <c r="A53" s="584" t="s">
        <v>33</v>
      </c>
      <c r="B53" s="585"/>
      <c r="C53" s="585"/>
      <c r="D53" s="585"/>
      <c r="E53" s="585"/>
      <c r="F53" s="585"/>
      <c r="G53" s="270">
        <f>SUM(G37,G40,G41,G45,G47,G49,G50,G51,G52)</f>
        <v>16270000</v>
      </c>
      <c r="H53" s="271" t="s">
        <v>11</v>
      </c>
      <c r="I53" s="272">
        <f>SUM(I37,I40,I41,I45,I47,I49,I50,I51,I52)</f>
        <v>646</v>
      </c>
      <c r="J53" s="272">
        <f>SUM(J37,J40,J41,J45,J47,J49,J50,J51,J52)</f>
        <v>121</v>
      </c>
      <c r="K53" s="273"/>
      <c r="L53" s="274"/>
      <c r="M53" s="274"/>
      <c r="N53" s="274"/>
      <c r="O53" s="274"/>
      <c r="P53" s="274"/>
      <c r="Q53" s="275"/>
    </row>
    <row r="54" spans="1:17" ht="15">
      <c r="A54" s="586" t="s">
        <v>34</v>
      </c>
      <c r="B54" s="587"/>
      <c r="C54" s="587"/>
      <c r="D54" s="587"/>
      <c r="E54" s="587"/>
      <c r="F54" s="587"/>
      <c r="G54" s="224">
        <f>SUM(G34,G35,G36,G38,G39,G42,G43,G44,G48)</f>
        <v>11875000</v>
      </c>
      <c r="H54" s="276" t="s">
        <v>11</v>
      </c>
      <c r="I54" s="277">
        <f>SUM(I35,I36,I38,I39,I42,I43,I44)</f>
        <v>864</v>
      </c>
      <c r="J54" s="277">
        <f>SUM(J34,J35,J36,J38,J39,J42,J43,J44)</f>
        <v>274</v>
      </c>
      <c r="K54" s="278"/>
      <c r="L54" s="279"/>
      <c r="M54" s="280"/>
      <c r="N54" s="280"/>
      <c r="O54" s="280"/>
      <c r="P54" s="280"/>
      <c r="Q54" s="281"/>
    </row>
    <row r="55" spans="1:17" ht="16.5" thickBot="1">
      <c r="A55" s="588" t="s">
        <v>35</v>
      </c>
      <c r="B55" s="589"/>
      <c r="C55" s="589"/>
      <c r="D55" s="589"/>
      <c r="E55" s="589"/>
      <c r="F55" s="589"/>
      <c r="G55" s="282">
        <f>SUM(G53:G54)</f>
        <v>28145000</v>
      </c>
      <c r="H55" s="283" t="s">
        <v>11</v>
      </c>
      <c r="I55" s="284">
        <f>SUM(I53:I54)</f>
        <v>1510</v>
      </c>
      <c r="J55" s="284">
        <f>SUM(J53:J54)</f>
        <v>395</v>
      </c>
      <c r="K55" s="285"/>
      <c r="L55" s="286"/>
      <c r="M55" s="286"/>
      <c r="N55" s="286"/>
      <c r="O55" s="286"/>
      <c r="P55" s="286"/>
      <c r="Q55" s="287"/>
    </row>
    <row r="56" spans="1:17" ht="15" customHeight="1">
      <c r="A56" s="584" t="s">
        <v>36</v>
      </c>
      <c r="B56" s="585"/>
      <c r="C56" s="585"/>
      <c r="D56" s="585"/>
      <c r="E56" s="585"/>
      <c r="F56" s="585"/>
      <c r="G56" s="288">
        <f>SUM(G40,G41,G45)</f>
        <v>2380000</v>
      </c>
      <c r="H56" s="271" t="s">
        <v>11</v>
      </c>
      <c r="I56" s="289">
        <f>SUM(I40,I41,I45)</f>
        <v>123</v>
      </c>
      <c r="J56" s="289">
        <f>SUM(J40,J41,J45)</f>
        <v>33</v>
      </c>
      <c r="K56" s="290"/>
      <c r="L56" s="346"/>
      <c r="M56" s="346"/>
      <c r="N56" s="346"/>
      <c r="O56" s="346"/>
      <c r="P56" s="346"/>
      <c r="Q56" s="347"/>
    </row>
    <row r="57" spans="1:17" ht="15" customHeight="1">
      <c r="A57" s="586" t="s">
        <v>37</v>
      </c>
      <c r="B57" s="587"/>
      <c r="C57" s="587"/>
      <c r="D57" s="587"/>
      <c r="E57" s="587"/>
      <c r="F57" s="587"/>
      <c r="G57" s="337">
        <v>0</v>
      </c>
      <c r="H57" s="276" t="s">
        <v>11</v>
      </c>
      <c r="I57" s="292"/>
      <c r="J57" s="292"/>
      <c r="K57" s="293"/>
      <c r="L57" s="280"/>
      <c r="M57" s="294"/>
      <c r="N57" s="294"/>
      <c r="O57" s="294"/>
      <c r="P57" s="294"/>
      <c r="Q57" s="295"/>
    </row>
    <row r="58" spans="1:17" ht="15" customHeight="1" thickBot="1">
      <c r="A58" s="591" t="s">
        <v>38</v>
      </c>
      <c r="B58" s="592"/>
      <c r="C58" s="592"/>
      <c r="D58" s="592"/>
      <c r="E58" s="592"/>
      <c r="F58" s="592"/>
      <c r="G58" s="338">
        <f>G36</f>
        <v>0</v>
      </c>
      <c r="H58" s="297" t="s">
        <v>11</v>
      </c>
      <c r="I58" s="298"/>
      <c r="J58" s="299"/>
      <c r="K58" s="300"/>
      <c r="L58" s="301"/>
      <c r="M58" s="301"/>
      <c r="N58" s="301"/>
      <c r="O58" s="301"/>
      <c r="P58" s="301"/>
      <c r="Q58" s="302"/>
    </row>
    <row r="59" spans="1:17" ht="15">
      <c r="A59" s="551" t="s">
        <v>39</v>
      </c>
      <c r="B59" s="552"/>
      <c r="C59" s="552"/>
      <c r="D59" s="552"/>
      <c r="E59" s="552"/>
      <c r="F59" s="552"/>
      <c r="G59" s="303">
        <f>Q28-G56</f>
        <v>10938946</v>
      </c>
      <c r="H59" s="345"/>
      <c r="I59" s="346"/>
      <c r="J59" s="346"/>
      <c r="K59" s="305"/>
      <c r="L59" s="305"/>
      <c r="M59" s="305"/>
      <c r="N59" s="305"/>
      <c r="O59" s="305"/>
      <c r="P59" s="305"/>
      <c r="Q59" s="306"/>
    </row>
    <row r="60" spans="1:17" ht="15">
      <c r="A60" s="593" t="s">
        <v>40</v>
      </c>
      <c r="B60" s="594"/>
      <c r="C60" s="594"/>
      <c r="D60" s="594"/>
      <c r="E60" s="594"/>
      <c r="F60" s="594"/>
      <c r="G60" s="307">
        <f>Q30-G57</f>
        <v>9446231</v>
      </c>
      <c r="H60" s="308"/>
      <c r="I60" s="280"/>
      <c r="J60" s="280"/>
      <c r="K60" s="280"/>
      <c r="L60" s="280"/>
      <c r="M60" s="280"/>
      <c r="N60" s="280"/>
      <c r="O60" s="280"/>
      <c r="P60" s="280"/>
      <c r="Q60" s="281"/>
    </row>
    <row r="61" spans="1:17" ht="15">
      <c r="A61" s="593" t="s">
        <v>41</v>
      </c>
      <c r="B61" s="594"/>
      <c r="C61" s="594"/>
      <c r="D61" s="594"/>
      <c r="E61" s="594"/>
      <c r="F61" s="594"/>
      <c r="G61" s="307">
        <f>Q29-G58</f>
        <v>5000000</v>
      </c>
      <c r="H61" s="308"/>
      <c r="I61" s="280"/>
      <c r="J61" s="280"/>
      <c r="K61" s="280"/>
      <c r="L61" s="280"/>
      <c r="M61" s="309"/>
      <c r="N61" s="309"/>
      <c r="O61" s="309"/>
      <c r="P61" s="309"/>
      <c r="Q61" s="309"/>
    </row>
    <row r="62" spans="6:13" ht="15" customHeight="1">
      <c r="F62" s="352"/>
      <c r="G62" s="310"/>
      <c r="M62" s="344"/>
    </row>
    <row r="63" spans="1:13" ht="15" customHeight="1">
      <c r="A63" s="590" t="s">
        <v>42</v>
      </c>
      <c r="B63" s="590"/>
      <c r="C63" s="590"/>
      <c r="D63" s="590"/>
      <c r="E63" s="590"/>
      <c r="F63" s="590"/>
      <c r="G63" s="590"/>
      <c r="H63" s="590"/>
      <c r="I63" s="590"/>
      <c r="J63" s="590"/>
      <c r="K63" s="590"/>
      <c r="L63" s="590"/>
      <c r="M63" s="590"/>
    </row>
    <row r="64" spans="1:13" ht="15" customHeight="1">
      <c r="A64" s="590" t="s">
        <v>43</v>
      </c>
      <c r="B64" s="590"/>
      <c r="C64" s="590"/>
      <c r="D64" s="590"/>
      <c r="E64" s="590"/>
      <c r="F64" s="590"/>
      <c r="G64" s="590"/>
      <c r="H64" s="590"/>
      <c r="I64" s="590"/>
      <c r="J64" s="590"/>
      <c r="K64" s="590"/>
      <c r="L64" s="590"/>
      <c r="M64" s="590"/>
    </row>
    <row r="65" spans="1:13" ht="15">
      <c r="A65" s="590" t="s">
        <v>44</v>
      </c>
      <c r="B65" s="590"/>
      <c r="C65" s="590"/>
      <c r="D65" s="590"/>
      <c r="E65" s="590"/>
      <c r="F65" s="590"/>
      <c r="G65" s="590"/>
      <c r="H65" s="590"/>
      <c r="I65" s="590"/>
      <c r="J65" s="590"/>
      <c r="K65" s="590"/>
      <c r="L65" s="590"/>
      <c r="M65" s="590"/>
    </row>
  </sheetData>
  <sheetProtection/>
  <mergeCells count="73">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A17:F17"/>
    <mergeCell ref="K17:Q17"/>
    <mergeCell ref="A18:F18"/>
    <mergeCell ref="K18:Q18"/>
    <mergeCell ref="A19:F19"/>
    <mergeCell ref="H19:Q19"/>
    <mergeCell ref="A20:B20"/>
    <mergeCell ref="H20:J20"/>
    <mergeCell ref="K20:L20"/>
    <mergeCell ref="M20:O20"/>
    <mergeCell ref="P20:Q20"/>
    <mergeCell ref="M21:Q21"/>
    <mergeCell ref="M22:Q22"/>
    <mergeCell ref="M23:Q23"/>
    <mergeCell ref="A24:F24"/>
    <mergeCell ref="A25:F25"/>
    <mergeCell ref="A26:F26"/>
    <mergeCell ref="H26:Q26"/>
    <mergeCell ref="M28:P28"/>
    <mergeCell ref="M29:P29"/>
    <mergeCell ref="M30:P30"/>
    <mergeCell ref="M31:P31"/>
    <mergeCell ref="M32:P32"/>
    <mergeCell ref="M33:Q33"/>
    <mergeCell ref="M34:Q34"/>
    <mergeCell ref="M35:Q35"/>
    <mergeCell ref="M36:Q36"/>
    <mergeCell ref="M37:Q37"/>
    <mergeCell ref="M38:Q38"/>
    <mergeCell ref="M39:Q39"/>
    <mergeCell ref="M40:Q40"/>
    <mergeCell ref="M41:Q41"/>
    <mergeCell ref="M42:Q42"/>
    <mergeCell ref="M43:Q43"/>
    <mergeCell ref="M44:Q44"/>
    <mergeCell ref="M45:Q45"/>
    <mergeCell ref="M46:Q46"/>
    <mergeCell ref="M52:Q52"/>
    <mergeCell ref="A53:F53"/>
    <mergeCell ref="A54:F54"/>
    <mergeCell ref="A55:F55"/>
    <mergeCell ref="A56:F56"/>
    <mergeCell ref="M48:Q48"/>
    <mergeCell ref="M49:Q49"/>
    <mergeCell ref="M50:Q50"/>
    <mergeCell ref="M51:Q51"/>
    <mergeCell ref="A64:M64"/>
    <mergeCell ref="A65:M65"/>
    <mergeCell ref="M47:Q47"/>
    <mergeCell ref="A57:F57"/>
    <mergeCell ref="A58:F58"/>
    <mergeCell ref="A59:F59"/>
    <mergeCell ref="A60:F60"/>
    <mergeCell ref="A61:F61"/>
    <mergeCell ref="A63:M63"/>
  </mergeCells>
  <printOptions/>
  <pageMargins left="0.5" right="0.5" top="0.5" bottom="0.5" header="0.3" footer="0.3"/>
  <pageSetup fitToHeight="2"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asinnott</cp:lastModifiedBy>
  <cp:lastPrinted>2019-03-12T17:44:24Z</cp:lastPrinted>
  <dcterms:created xsi:type="dcterms:W3CDTF">2018-01-22T15:10:48Z</dcterms:created>
  <dcterms:modified xsi:type="dcterms:W3CDTF">2019-03-14T15:56:28Z</dcterms:modified>
  <cp:category/>
  <cp:version/>
  <cp:contentType/>
  <cp:contentStatus/>
</cp:coreProperties>
</file>