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mfmu\2021\2021 Web Updates\"/>
    </mc:Choice>
  </mc:AlternateContent>
  <bookViews>
    <workbookView xWindow="0" yWindow="0" windowWidth="18885" windowHeight="6645"/>
  </bookViews>
  <sheets>
    <sheet name="Ceiling and Request Limits" sheetId="1" r:id="rId1"/>
  </sheets>
  <definedNames>
    <definedName name="_xlnm.Print_Area" localSheetId="0">'Ceiling and Request Limits'!$A$5:$Q$57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6" i="1" l="1"/>
  <c r="E60" i="1" l="1"/>
  <c r="G45" i="1"/>
  <c r="F45" i="1"/>
  <c r="L44" i="1"/>
  <c r="M44" i="1" s="1"/>
  <c r="G44" i="1"/>
  <c r="M43" i="1"/>
  <c r="L43" i="1"/>
  <c r="G43" i="1"/>
  <c r="F40" i="1"/>
  <c r="E40" i="1"/>
  <c r="F39" i="1"/>
  <c r="E39" i="1"/>
  <c r="K37" i="1"/>
  <c r="L37" i="1" s="1"/>
  <c r="J37" i="1"/>
  <c r="I37" i="1"/>
  <c r="H37" i="1"/>
  <c r="G37" i="1"/>
  <c r="K36" i="1"/>
  <c r="L36" i="1" s="1"/>
  <c r="J36" i="1"/>
  <c r="I36" i="1"/>
  <c r="H36" i="1"/>
  <c r="G36" i="1"/>
  <c r="I35" i="1"/>
  <c r="H35" i="1"/>
  <c r="G35" i="1"/>
  <c r="I34" i="1"/>
  <c r="H34" i="1"/>
  <c r="G34" i="1"/>
  <c r="J33" i="1"/>
  <c r="I33" i="1"/>
  <c r="H33" i="1"/>
  <c r="K33" i="1" s="1"/>
  <c r="L33" i="1" s="1"/>
  <c r="G33" i="1"/>
  <c r="I32" i="1"/>
  <c r="H32" i="1"/>
  <c r="G32" i="1"/>
  <c r="J31" i="1"/>
  <c r="I31" i="1"/>
  <c r="H31" i="1"/>
  <c r="K31" i="1" s="1"/>
  <c r="L31" i="1" s="1"/>
  <c r="G31" i="1"/>
  <c r="J30" i="1"/>
  <c r="I30" i="1"/>
  <c r="H30" i="1"/>
  <c r="K30" i="1" s="1"/>
  <c r="L30" i="1" s="1"/>
  <c r="G30" i="1"/>
  <c r="I29" i="1"/>
  <c r="H29" i="1"/>
  <c r="G29" i="1"/>
  <c r="I28" i="1"/>
  <c r="H28" i="1"/>
  <c r="G28" i="1"/>
  <c r="I27" i="1"/>
  <c r="I40" i="1" s="1"/>
  <c r="H27" i="1"/>
  <c r="G27" i="1"/>
  <c r="K26" i="1"/>
  <c r="L26" i="1" s="1"/>
  <c r="J26" i="1"/>
  <c r="I26" i="1"/>
  <c r="H26" i="1"/>
  <c r="G26" i="1"/>
  <c r="I25" i="1"/>
  <c r="H25" i="1"/>
  <c r="H40" i="1" s="1"/>
  <c r="G25" i="1"/>
  <c r="G40" i="1" s="1"/>
  <c r="R24" i="1"/>
  <c r="I23" i="1"/>
  <c r="H23" i="1"/>
  <c r="G23" i="1"/>
  <c r="I22" i="1"/>
  <c r="H22" i="1"/>
  <c r="G22" i="1"/>
  <c r="I21" i="1"/>
  <c r="H21" i="1"/>
  <c r="G21" i="1"/>
  <c r="I20" i="1"/>
  <c r="H20" i="1"/>
  <c r="G20" i="1"/>
  <c r="I19" i="1"/>
  <c r="H19" i="1"/>
  <c r="G19" i="1"/>
  <c r="I18" i="1"/>
  <c r="H18" i="1"/>
  <c r="G18" i="1"/>
  <c r="I17" i="1"/>
  <c r="H17" i="1"/>
  <c r="G17" i="1"/>
  <c r="I16" i="1"/>
  <c r="H16" i="1"/>
  <c r="G16" i="1"/>
  <c r="I15" i="1"/>
  <c r="H15" i="1"/>
  <c r="G15" i="1"/>
  <c r="I14" i="1"/>
  <c r="H14" i="1"/>
  <c r="G14" i="1"/>
  <c r="I13" i="1"/>
  <c r="I39" i="1" s="1"/>
  <c r="I42" i="1" s="1"/>
  <c r="H13" i="1"/>
  <c r="G13" i="1"/>
  <c r="I12" i="1"/>
  <c r="H12" i="1"/>
  <c r="G12" i="1"/>
  <c r="I11" i="1"/>
  <c r="H11" i="1"/>
  <c r="H39" i="1" s="1"/>
  <c r="H42" i="1" s="1"/>
  <c r="G11" i="1"/>
  <c r="G39" i="1" s="1"/>
  <c r="G42" i="1" s="1"/>
  <c r="R26" i="1" l="1"/>
  <c r="O26" i="1"/>
  <c r="M26" i="1"/>
  <c r="R37" i="1"/>
  <c r="M37" i="1"/>
  <c r="J13" i="1"/>
  <c r="K13" i="1" s="1"/>
  <c r="L13" i="1" s="1"/>
  <c r="J25" i="1"/>
  <c r="K25" i="1" s="1"/>
  <c r="J12" i="1"/>
  <c r="K12" i="1" s="1"/>
  <c r="L12" i="1" s="1"/>
  <c r="J11" i="1"/>
  <c r="K11" i="1" s="1"/>
  <c r="J23" i="1"/>
  <c r="K23" i="1" s="1"/>
  <c r="L23" i="1" s="1"/>
  <c r="J22" i="1"/>
  <c r="K22" i="1" s="1"/>
  <c r="L22" i="1" s="1"/>
  <c r="J20" i="1"/>
  <c r="K20" i="1" s="1"/>
  <c r="L20" i="1" s="1"/>
  <c r="J21" i="1"/>
  <c r="K21" i="1" s="1"/>
  <c r="L21" i="1" s="1"/>
  <c r="J35" i="1"/>
  <c r="K35" i="1" s="1"/>
  <c r="L35" i="1" s="1"/>
  <c r="J19" i="1"/>
  <c r="K19" i="1" s="1"/>
  <c r="L19" i="1" s="1"/>
  <c r="J18" i="1"/>
  <c r="K18" i="1" s="1"/>
  <c r="L18" i="1" s="1"/>
  <c r="J14" i="1"/>
  <c r="K14" i="1" s="1"/>
  <c r="L14" i="1" s="1"/>
  <c r="J34" i="1"/>
  <c r="K34" i="1" s="1"/>
  <c r="L34" i="1" s="1"/>
  <c r="J17" i="1"/>
  <c r="K17" i="1" s="1"/>
  <c r="L17" i="1" s="1"/>
  <c r="J32" i="1"/>
  <c r="K32" i="1" s="1"/>
  <c r="L32" i="1" s="1"/>
  <c r="J29" i="1"/>
  <c r="K29" i="1" s="1"/>
  <c r="L29" i="1" s="1"/>
  <c r="J28" i="1"/>
  <c r="K28" i="1" s="1"/>
  <c r="L28" i="1" s="1"/>
  <c r="J16" i="1"/>
  <c r="K16" i="1" s="1"/>
  <c r="L16" i="1" s="1"/>
  <c r="J27" i="1"/>
  <c r="K27" i="1" s="1"/>
  <c r="L27" i="1" s="1"/>
  <c r="J15" i="1"/>
  <c r="K15" i="1" s="1"/>
  <c r="L15" i="1" s="1"/>
  <c r="R30" i="1"/>
  <c r="M30" i="1"/>
  <c r="R36" i="1"/>
  <c r="M36" i="1"/>
  <c r="R33" i="1"/>
  <c r="M33" i="1"/>
  <c r="R31" i="1"/>
  <c r="M31" i="1"/>
  <c r="R34" i="1" l="1"/>
  <c r="O34" i="1"/>
  <c r="M34" i="1"/>
  <c r="O15" i="1"/>
  <c r="R15" i="1"/>
  <c r="M15" i="1"/>
  <c r="R27" i="1"/>
  <c r="O27" i="1"/>
  <c r="M27" i="1"/>
  <c r="R18" i="1"/>
  <c r="M18" i="1"/>
  <c r="R12" i="1"/>
  <c r="O12" i="1"/>
  <c r="M12" i="1"/>
  <c r="R14" i="1"/>
  <c r="M14" i="1"/>
  <c r="R16" i="1"/>
  <c r="Q16" i="1"/>
  <c r="M16" i="1"/>
  <c r="Q19" i="1"/>
  <c r="M19" i="1"/>
  <c r="R19" i="1"/>
  <c r="K40" i="1"/>
  <c r="L25" i="1"/>
  <c r="R23" i="1"/>
  <c r="M23" i="1"/>
  <c r="K39" i="1"/>
  <c r="L11" i="1"/>
  <c r="R28" i="1"/>
  <c r="M28" i="1"/>
  <c r="R35" i="1"/>
  <c r="M35" i="1"/>
  <c r="R13" i="1"/>
  <c r="Q13" i="1"/>
  <c r="M13" i="1"/>
  <c r="R29" i="1"/>
  <c r="M29" i="1"/>
  <c r="R32" i="1"/>
  <c r="O32" i="1"/>
  <c r="M32" i="1"/>
  <c r="M20" i="1"/>
  <c r="R20" i="1"/>
  <c r="M21" i="1"/>
  <c r="R21" i="1"/>
  <c r="R17" i="1"/>
  <c r="Q17" i="1"/>
  <c r="M17" i="1"/>
  <c r="M22" i="1"/>
  <c r="R22" i="1"/>
  <c r="O22" i="1"/>
  <c r="L39" i="1" l="1"/>
  <c r="R11" i="1"/>
  <c r="M11" i="1"/>
  <c r="L40" i="1"/>
  <c r="M40" i="1" s="1"/>
  <c r="R25" i="1"/>
  <c r="O25" i="1"/>
  <c r="M25" i="1"/>
  <c r="M39" i="1" l="1"/>
  <c r="L42" i="1"/>
  <c r="L45" i="1" l="1"/>
  <c r="M45" i="1" s="1"/>
  <c r="M42" i="1"/>
</calcChain>
</file>

<file path=xl/sharedStrings.xml><?xml version="1.0" encoding="utf-8"?>
<sst xmlns="http://schemas.openxmlformats.org/spreadsheetml/2006/main" count="75" uniqueCount="45">
  <si>
    <t xml:space="preserve">REVISED 2021 STATE OF TEXAS COMPETITIVE HOUSING TAX CREDIT ESTIMATED ALLOCATION, SUB-REGIONAL REQUEST AND ELDERLY FUNDING LIMITS </t>
  </si>
  <si>
    <t>2021 COMPETITIVE HOUSING TAX CREDIT (9% HTC) ESTIMATED ALLOCATION</t>
  </si>
  <si>
    <t>REQUEST LIMITS</t>
  </si>
  <si>
    <t>ELDERLY FUNDING LIMITS</t>
  </si>
  <si>
    <t>Region</t>
  </si>
  <si>
    <t>Geographic Area</t>
  </si>
  <si>
    <t>Initial Sub-Region Amount</t>
  </si>
  <si>
    <t>2021 Calendar Year Returns</t>
  </si>
  <si>
    <t>Sub-Region Amount after Returns</t>
  </si>
  <si>
    <t>Amount needed to reach $600,000</t>
  </si>
  <si>
    <t>Amount over $600,000 that can be reallocated</t>
  </si>
  <si>
    <t>Proportion of amount available to be reallocated</t>
  </si>
  <si>
    <t>Amount to be Reallocated</t>
  </si>
  <si>
    <t>Final Funding Amount</t>
  </si>
  <si>
    <t>Allocation %</t>
  </si>
  <si>
    <t>Max Funding Request/Award Limits</t>
  </si>
  <si>
    <t xml:space="preserve">Elderly
Percentage </t>
  </si>
  <si>
    <t xml:space="preserve">Maximum Elderly Funding Limit </t>
  </si>
  <si>
    <t>Urban</t>
  </si>
  <si>
    <t>Lubbock</t>
  </si>
  <si>
    <t>n/a</t>
  </si>
  <si>
    <t>Abilene</t>
  </si>
  <si>
    <r>
      <t>Dallas/Fort</t>
    </r>
    <r>
      <rPr>
        <b/>
        <sz val="12"/>
        <color indexed="8"/>
        <rFont val="Calibri"/>
        <family val="2"/>
        <scheme val="minor"/>
      </rPr>
      <t xml:space="preserve"> </t>
    </r>
    <r>
      <rPr>
        <sz val="12"/>
        <color indexed="8"/>
        <rFont val="Calibri"/>
        <family val="2"/>
        <scheme val="minor"/>
      </rPr>
      <t>Worth</t>
    </r>
  </si>
  <si>
    <t>Tyler</t>
  </si>
  <si>
    <t>Beaumont</t>
  </si>
  <si>
    <t>Houston</t>
  </si>
  <si>
    <r>
      <t>Austin/Round</t>
    </r>
    <r>
      <rPr>
        <b/>
        <sz val="12"/>
        <color indexed="8"/>
        <rFont val="Calibri"/>
        <family val="2"/>
        <scheme val="minor"/>
      </rPr>
      <t xml:space="preserve"> </t>
    </r>
    <r>
      <rPr>
        <sz val="12"/>
        <color indexed="8"/>
        <rFont val="Calibri"/>
        <family val="2"/>
        <scheme val="minor"/>
      </rPr>
      <t>Rock</t>
    </r>
  </si>
  <si>
    <t>Waco</t>
  </si>
  <si>
    <r>
      <t>San</t>
    </r>
    <r>
      <rPr>
        <b/>
        <sz val="12"/>
        <color indexed="8"/>
        <rFont val="Calibri"/>
        <family val="2"/>
        <scheme val="minor"/>
      </rPr>
      <t xml:space="preserve"> </t>
    </r>
    <r>
      <rPr>
        <sz val="12"/>
        <color indexed="8"/>
        <rFont val="Calibri"/>
        <family val="2"/>
        <scheme val="minor"/>
      </rPr>
      <t>Antonio</t>
    </r>
  </si>
  <si>
    <r>
      <t>Corpus</t>
    </r>
    <r>
      <rPr>
        <b/>
        <sz val="12"/>
        <color indexed="8"/>
        <rFont val="Calibri"/>
        <family val="2"/>
        <scheme val="minor"/>
      </rPr>
      <t xml:space="preserve"> </t>
    </r>
    <r>
      <rPr>
        <sz val="12"/>
        <color indexed="8"/>
        <rFont val="Calibri"/>
        <family val="2"/>
        <scheme val="minor"/>
      </rPr>
      <t>Christi</t>
    </r>
  </si>
  <si>
    <t>Brownsville/Harlingen</t>
  </si>
  <si>
    <r>
      <t>San</t>
    </r>
    <r>
      <rPr>
        <b/>
        <sz val="12"/>
        <color indexed="8"/>
        <rFont val="Calibri"/>
        <family val="2"/>
        <scheme val="minor"/>
      </rPr>
      <t xml:space="preserve"> </t>
    </r>
    <r>
      <rPr>
        <sz val="12"/>
        <color indexed="8"/>
        <rFont val="Calibri"/>
        <family val="2"/>
        <scheme val="minor"/>
      </rPr>
      <t>Angelo</t>
    </r>
  </si>
  <si>
    <r>
      <t>El</t>
    </r>
    <r>
      <rPr>
        <b/>
        <sz val="12"/>
        <color indexed="8"/>
        <rFont val="Calibri"/>
        <family val="2"/>
        <scheme val="minor"/>
      </rPr>
      <t xml:space="preserve"> </t>
    </r>
    <r>
      <rPr>
        <sz val="12"/>
        <color indexed="8"/>
        <rFont val="Calibri"/>
        <family val="2"/>
        <scheme val="minor"/>
      </rPr>
      <t>Paso</t>
    </r>
  </si>
  <si>
    <t>Rural</t>
  </si>
  <si>
    <t>Urban Totals</t>
  </si>
  <si>
    <t>Rural Totals</t>
  </si>
  <si>
    <t>Regional Totals</t>
  </si>
  <si>
    <t>At-Risk Totals</t>
  </si>
  <si>
    <t>USDA (From At-Risk)</t>
  </si>
  <si>
    <t>Grand Total</t>
  </si>
  <si>
    <t>NOTES:</t>
  </si>
  <si>
    <t>2020 Population (pending 2021 Bulletin)</t>
  </si>
  <si>
    <t>2021 Cap Rate</t>
  </si>
  <si>
    <t>2021 Initial Ceiling Estimate</t>
  </si>
  <si>
    <t xml:space="preserve">This table reflects the allocation of the estimated Competitive Housing Tax Credit Ceiling that the Department expects to have available for allocation during the 2021 cycle. This initial ceiling is estimated using the 2020 population figure of 28,995,881 (IRS Bulletin 2020-10; pending release of 2021 Bulletin), multiplied by the 2021 cap rate of $2.8125 (IRS Rev. Proc. 2020-45). The "Elderly Funding Limits" have been estimated using the 2021 HISTA data.The column labeled "Final Funding Amount" is the column an Applicant can reference to determine the amount of the credit ceiling that is estimated to be available in each subregion for the 2021 cycle. The column labeled "Max Funding Request/Award Limits" reflects the estimated maximum request limit for each State sub-region in accordance with 10 TAC §11.4(b) of the QAP. An Applicant cannot request or be awarded more than the amounts reflected.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</si>
</sst>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164" formatCode="&quot;$&quot;#,##0.00"/>
    <numFmt numFmtId="165" formatCode="_(&quot;$&quot;* #,##0_);_(&quot;$&quot;* \(#,##0\);_(&quot;$&quot;* &quot;-&quot;??_);_(@_)"/>
    <numFmt numFmtId="166" formatCode="&quot;$&quot;#,##0"/>
  </numFmts>
  <fonts count="12" x14ac:knownFonts="1">
    <font>
      <sz val="11"/>
      <color theme="1"/>
      <name val="Calibri"/>
      <family val="2"/>
      <scheme val="minor"/>
    </font>
    <font>
      <sz val="11"/>
      <color theme="1"/>
      <name val="Calibri"/>
      <family val="2"/>
      <scheme val="minor"/>
    </font>
    <font>
      <sz val="12"/>
      <color theme="1"/>
      <name val="Calibri"/>
      <family val="2"/>
      <scheme val="minor"/>
    </font>
    <font>
      <b/>
      <sz val="14"/>
      <name val="Calibri"/>
      <family val="2"/>
      <scheme val="minor"/>
    </font>
    <font>
      <b/>
      <sz val="12"/>
      <name val="Calibri"/>
      <family val="2"/>
      <scheme val="minor"/>
    </font>
    <font>
      <sz val="12"/>
      <name val="Calibri"/>
      <family val="2"/>
      <scheme val="minor"/>
    </font>
    <font>
      <b/>
      <sz val="10"/>
      <name val="Calibri"/>
      <family val="2"/>
      <scheme val="minor"/>
    </font>
    <font>
      <sz val="12"/>
      <color rgb="FF000000"/>
      <name val="Calibri"/>
      <family val="2"/>
      <scheme val="minor"/>
    </font>
    <font>
      <b/>
      <sz val="12"/>
      <color rgb="FF000000"/>
      <name val="Calibri"/>
      <family val="2"/>
      <scheme val="minor"/>
    </font>
    <font>
      <b/>
      <sz val="12"/>
      <color theme="1"/>
      <name val="Calibri"/>
      <family val="2"/>
      <scheme val="minor"/>
    </font>
    <font>
      <b/>
      <sz val="12"/>
      <color indexed="8"/>
      <name val="Calibri"/>
      <family val="2"/>
      <scheme val="minor"/>
    </font>
    <font>
      <sz val="12"/>
      <color indexed="8"/>
      <name val="Calibri"/>
      <family val="2"/>
      <scheme val="minor"/>
    </font>
  </fonts>
  <fills count="7">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FFFFCC"/>
        <bgColor indexed="64"/>
      </patternFill>
    </fill>
  </fills>
  <borders count="4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62">
    <xf numFmtId="0" fontId="0" fillId="0" borderId="0" xfId="0"/>
    <xf numFmtId="0" fontId="2" fillId="0" borderId="0" xfId="0" applyFont="1"/>
    <xf numFmtId="164" fontId="2" fillId="0" borderId="0" xfId="0" applyNumberFormat="1" applyFont="1"/>
    <xf numFmtId="0" fontId="0" fillId="0" borderId="0" xfId="0" applyFont="1"/>
    <xf numFmtId="0" fontId="2" fillId="0" borderId="0" xfId="0" applyFont="1" applyFill="1"/>
    <xf numFmtId="164" fontId="2" fillId="0" borderId="0" xfId="0" applyNumberFormat="1" applyFont="1" applyFill="1"/>
    <xf numFmtId="0" fontId="4" fillId="0" borderId="0" xfId="0" applyFont="1" applyBorder="1" applyAlignment="1"/>
    <xf numFmtId="0" fontId="5" fillId="0" borderId="0" xfId="0" applyFont="1"/>
    <xf numFmtId="0" fontId="4" fillId="0" borderId="0" xfId="0" applyFont="1" applyBorder="1" applyAlignment="1">
      <alignment vertical="center"/>
    </xf>
    <xf numFmtId="0" fontId="5" fillId="0" borderId="0" xfId="0" applyFont="1" applyBorder="1"/>
    <xf numFmtId="0" fontId="5" fillId="0" borderId="0" xfId="0" applyFont="1" applyBorder="1" applyAlignment="1">
      <alignment horizontal="center"/>
    </xf>
    <xf numFmtId="0" fontId="5" fillId="0" borderId="0" xfId="0" applyFont="1" applyFill="1" applyBorder="1" applyAlignment="1">
      <alignment horizontal="center"/>
    </xf>
    <xf numFmtId="164" fontId="5" fillId="0" borderId="0" xfId="0" applyNumberFormat="1" applyFont="1" applyFill="1" applyBorder="1" applyAlignment="1">
      <alignment horizontal="center"/>
    </xf>
    <xf numFmtId="0" fontId="5" fillId="0" borderId="0" xfId="0" applyFont="1" applyFill="1"/>
    <xf numFmtId="0" fontId="2" fillId="0" borderId="0" xfId="0" applyFont="1" applyFill="1" applyBorder="1" applyAlignment="1">
      <alignment vertical="top"/>
    </xf>
    <xf numFmtId="0" fontId="5" fillId="0" borderId="0" xfId="0" applyFont="1" applyFill="1" applyBorder="1"/>
    <xf numFmtId="0" fontId="4" fillId="0" borderId="0" xfId="0" applyFont="1" applyFill="1" applyBorder="1" applyAlignment="1">
      <alignment horizontal="center" vertical="center" textRotation="90" wrapText="1"/>
    </xf>
    <xf numFmtId="0" fontId="7" fillId="3" borderId="10" xfId="0" applyFont="1" applyFill="1" applyBorder="1" applyAlignment="1">
      <alignment horizontal="center" vertical="center" textRotation="90" wrapText="1"/>
    </xf>
    <xf numFmtId="0" fontId="7" fillId="3" borderId="11" xfId="0" applyFont="1" applyFill="1" applyBorder="1" applyAlignment="1">
      <alignment horizontal="center" vertical="center" wrapText="1"/>
    </xf>
    <xf numFmtId="164" fontId="7" fillId="3" borderId="11" xfId="0" applyNumberFormat="1" applyFont="1" applyFill="1" applyBorder="1" applyAlignment="1">
      <alignment horizontal="center" vertical="center" wrapText="1"/>
    </xf>
    <xf numFmtId="0" fontId="8" fillId="4"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4" fillId="0" borderId="0" xfId="0" applyFont="1" applyFill="1" applyBorder="1" applyAlignment="1">
      <alignment vertical="center" textRotation="90"/>
    </xf>
    <xf numFmtId="0" fontId="2" fillId="3" borderId="15" xfId="0" applyFont="1" applyFill="1" applyBorder="1" applyAlignment="1">
      <alignment horizontal="center" vertical="center" wrapText="1"/>
    </xf>
    <xf numFmtId="49" fontId="2" fillId="3" borderId="16" xfId="0" applyNumberFormat="1" applyFont="1" applyFill="1" applyBorder="1" applyAlignment="1">
      <alignment horizontal="left" vertical="center" wrapText="1"/>
    </xf>
    <xf numFmtId="165" fontId="2" fillId="6" borderId="17" xfId="1" applyNumberFormat="1" applyFont="1" applyFill="1" applyBorder="1"/>
    <xf numFmtId="164" fontId="2" fillId="6" borderId="17" xfId="1" applyNumberFormat="1" applyFont="1" applyFill="1" applyBorder="1"/>
    <xf numFmtId="165" fontId="2" fillId="3" borderId="17" xfId="1" applyNumberFormat="1" applyFont="1" applyFill="1" applyBorder="1"/>
    <xf numFmtId="165" fontId="2" fillId="3" borderId="18" xfId="1" applyNumberFormat="1" applyFont="1" applyFill="1" applyBorder="1"/>
    <xf numFmtId="10" fontId="2" fillId="3" borderId="18" xfId="2" applyNumberFormat="1" applyFont="1" applyFill="1" applyBorder="1"/>
    <xf numFmtId="165" fontId="9" fillId="4" borderId="18" xfId="1" applyNumberFormat="1" applyFont="1" applyFill="1" applyBorder="1"/>
    <xf numFmtId="10" fontId="2" fillId="3" borderId="19" xfId="2" applyNumberFormat="1" applyFont="1" applyFill="1" applyBorder="1"/>
    <xf numFmtId="165" fontId="9" fillId="6" borderId="20" xfId="1" applyNumberFormat="1" applyFont="1" applyFill="1" applyBorder="1" applyProtection="1"/>
    <xf numFmtId="10" fontId="9" fillId="4" borderId="16" xfId="1" applyNumberFormat="1" applyFont="1" applyFill="1" applyBorder="1" applyAlignment="1">
      <alignment horizontal="right"/>
    </xf>
    <xf numFmtId="166" fontId="9" fillId="4" borderId="19" xfId="1" applyNumberFormat="1" applyFont="1" applyFill="1" applyBorder="1" applyAlignment="1">
      <alignment horizontal="right"/>
    </xf>
    <xf numFmtId="44" fontId="0" fillId="0" borderId="0" xfId="0" applyNumberFormat="1" applyFont="1"/>
    <xf numFmtId="0" fontId="2" fillId="3" borderId="22" xfId="0" applyFont="1" applyFill="1" applyBorder="1" applyAlignment="1">
      <alignment horizontal="center" vertical="center" wrapText="1"/>
    </xf>
    <xf numFmtId="49" fontId="2" fillId="3" borderId="23" xfId="0" applyNumberFormat="1" applyFont="1" applyFill="1" applyBorder="1" applyAlignment="1">
      <alignment horizontal="left" vertical="center" wrapText="1"/>
    </xf>
    <xf numFmtId="165" fontId="2" fillId="6" borderId="24" xfId="1" applyNumberFormat="1" applyFont="1" applyFill="1" applyBorder="1"/>
    <xf numFmtId="164" fontId="2" fillId="6" borderId="25" xfId="1" applyNumberFormat="1" applyFont="1" applyFill="1" applyBorder="1"/>
    <xf numFmtId="165" fontId="2" fillId="3" borderId="25" xfId="1" applyNumberFormat="1" applyFont="1" applyFill="1" applyBorder="1"/>
    <xf numFmtId="165" fontId="2" fillId="3" borderId="26" xfId="1" applyNumberFormat="1" applyFont="1" applyFill="1" applyBorder="1"/>
    <xf numFmtId="10" fontId="2" fillId="3" borderId="26" xfId="2" applyNumberFormat="1" applyFont="1" applyFill="1" applyBorder="1"/>
    <xf numFmtId="165" fontId="9" fillId="4" borderId="27" xfId="1" applyNumberFormat="1" applyFont="1" applyFill="1" applyBorder="1"/>
    <xf numFmtId="10" fontId="2" fillId="3" borderId="28" xfId="2" applyNumberFormat="1" applyFont="1" applyFill="1" applyBorder="1"/>
    <xf numFmtId="165" fontId="9" fillId="6" borderId="29" xfId="1" applyNumberFormat="1" applyFont="1" applyFill="1" applyBorder="1" applyProtection="1"/>
    <xf numFmtId="10" fontId="9" fillId="4" borderId="23" xfId="1" applyNumberFormat="1" applyFont="1" applyFill="1" applyBorder="1" applyAlignment="1">
      <alignment horizontal="right"/>
    </xf>
    <xf numFmtId="166" fontId="9" fillId="4" borderId="30" xfId="1" applyNumberFormat="1" applyFont="1" applyFill="1" applyBorder="1" applyAlignment="1">
      <alignment horizontal="right"/>
    </xf>
    <xf numFmtId="0" fontId="2" fillId="3" borderId="32" xfId="0" applyFont="1" applyFill="1" applyBorder="1" applyAlignment="1">
      <alignment horizontal="center" vertical="center" wrapText="1"/>
    </xf>
    <xf numFmtId="49" fontId="2" fillId="3" borderId="33" xfId="0" applyNumberFormat="1" applyFont="1" applyFill="1" applyBorder="1" applyAlignment="1">
      <alignment horizontal="left" vertical="center" wrapText="1"/>
    </xf>
    <xf numFmtId="165" fontId="2" fillId="6" borderId="34" xfId="1" applyNumberFormat="1" applyFont="1" applyFill="1" applyBorder="1"/>
    <xf numFmtId="164" fontId="2" fillId="6" borderId="35" xfId="1" applyNumberFormat="1" applyFont="1" applyFill="1" applyBorder="1"/>
    <xf numFmtId="165" fontId="2" fillId="3" borderId="35" xfId="1" applyNumberFormat="1" applyFont="1" applyFill="1" applyBorder="1"/>
    <xf numFmtId="165" fontId="2" fillId="3" borderId="36" xfId="1" applyNumberFormat="1" applyFont="1" applyFill="1" applyBorder="1"/>
    <xf numFmtId="10" fontId="2" fillId="3" borderId="36" xfId="2" applyNumberFormat="1" applyFont="1" applyFill="1" applyBorder="1"/>
    <xf numFmtId="165" fontId="9" fillId="4" borderId="37" xfId="1" applyNumberFormat="1" applyFont="1" applyFill="1" applyBorder="1"/>
    <xf numFmtId="10" fontId="2" fillId="3" borderId="38" xfId="2" applyNumberFormat="1" applyFont="1" applyFill="1" applyBorder="1"/>
    <xf numFmtId="165" fontId="9" fillId="6" borderId="39" xfId="1" applyNumberFormat="1" applyFont="1" applyFill="1" applyBorder="1" applyProtection="1"/>
    <xf numFmtId="10" fontId="9" fillId="4" borderId="33" xfId="1" applyNumberFormat="1" applyFont="1" applyFill="1" applyBorder="1" applyAlignment="1">
      <alignment horizontal="right"/>
    </xf>
    <xf numFmtId="166" fontId="9" fillId="4" borderId="40" xfId="1" applyNumberFormat="1" applyFont="1" applyFill="1" applyBorder="1" applyAlignment="1">
      <alignment horizontal="right"/>
    </xf>
    <xf numFmtId="0" fontId="5" fillId="0" borderId="0" xfId="0" applyFont="1" applyFill="1" applyBorder="1" applyAlignment="1"/>
    <xf numFmtId="0" fontId="2" fillId="3" borderId="0" xfId="0" applyFont="1" applyFill="1" applyBorder="1" applyAlignment="1">
      <alignment horizontal="center" vertical="center" wrapText="1"/>
    </xf>
    <xf numFmtId="49" fontId="2" fillId="3" borderId="0" xfId="0" applyNumberFormat="1" applyFont="1" applyFill="1" applyBorder="1" applyAlignment="1">
      <alignment horizontal="left" vertical="center" wrapText="1"/>
    </xf>
    <xf numFmtId="165" fontId="2" fillId="3" borderId="0" xfId="1" applyNumberFormat="1" applyFont="1" applyFill="1" applyBorder="1"/>
    <xf numFmtId="164" fontId="2" fillId="3" borderId="0" xfId="1" applyNumberFormat="1" applyFont="1" applyFill="1" applyBorder="1"/>
    <xf numFmtId="165" fontId="2" fillId="3" borderId="11" xfId="1" applyNumberFormat="1" applyFont="1" applyFill="1" applyBorder="1"/>
    <xf numFmtId="165" fontId="2" fillId="3" borderId="41" xfId="1" applyNumberFormat="1" applyFont="1" applyFill="1" applyBorder="1"/>
    <xf numFmtId="9" fontId="2" fillId="3" borderId="9" xfId="2" applyFont="1" applyFill="1" applyBorder="1"/>
    <xf numFmtId="165" fontId="2" fillId="3" borderId="9" xfId="1" applyNumberFormat="1" applyFont="1" applyFill="1" applyBorder="1"/>
    <xf numFmtId="165" fontId="9" fillId="0" borderId="9" xfId="1" applyNumberFormat="1" applyFont="1" applyFill="1" applyBorder="1"/>
    <xf numFmtId="10" fontId="2" fillId="3" borderId="9" xfId="2" applyNumberFormat="1" applyFont="1" applyFill="1" applyBorder="1"/>
    <xf numFmtId="165" fontId="9" fillId="3" borderId="0" xfId="1" applyNumberFormat="1" applyFont="1" applyFill="1" applyProtection="1"/>
    <xf numFmtId="165" fontId="9" fillId="0" borderId="0" xfId="0" applyNumberFormat="1" applyFont="1" applyFill="1" applyBorder="1"/>
    <xf numFmtId="0" fontId="2" fillId="3" borderId="16" xfId="0" applyFont="1" applyFill="1" applyBorder="1" applyAlignment="1">
      <alignment horizontal="center" vertical="center" wrapText="1"/>
    </xf>
    <xf numFmtId="49" fontId="2" fillId="3" borderId="18" xfId="0" applyNumberFormat="1" applyFont="1" applyFill="1" applyBorder="1" applyAlignment="1">
      <alignment horizontal="left" vertical="center" wrapText="1"/>
    </xf>
    <xf numFmtId="0" fontId="2" fillId="3" borderId="23" xfId="0" applyFont="1" applyFill="1" applyBorder="1" applyAlignment="1">
      <alignment horizontal="center" vertical="center" wrapText="1"/>
    </xf>
    <xf numFmtId="49" fontId="2" fillId="3" borderId="27" xfId="0" applyNumberFormat="1" applyFont="1" applyFill="1" applyBorder="1" applyAlignment="1">
      <alignment horizontal="left" vertical="center" wrapText="1"/>
    </xf>
    <xf numFmtId="0" fontId="2" fillId="3" borderId="33" xfId="0" applyFont="1" applyFill="1" applyBorder="1" applyAlignment="1">
      <alignment horizontal="center" vertical="center" wrapText="1"/>
    </xf>
    <xf numFmtId="49" fontId="2" fillId="3" borderId="37" xfId="0" applyNumberFormat="1" applyFont="1" applyFill="1" applyBorder="1" applyAlignment="1">
      <alignment horizontal="left" vertical="center" wrapText="1"/>
    </xf>
    <xf numFmtId="165" fontId="2" fillId="3" borderId="37" xfId="1" applyNumberFormat="1" applyFont="1" applyFill="1" applyBorder="1"/>
    <xf numFmtId="0" fontId="2" fillId="0" borderId="42" xfId="0" applyFont="1" applyBorder="1" applyAlignment="1"/>
    <xf numFmtId="0" fontId="2" fillId="0" borderId="0" xfId="0" applyFont="1" applyAlignment="1"/>
    <xf numFmtId="0" fontId="4" fillId="0" borderId="0" xfId="0" applyFont="1" applyBorder="1" applyAlignment="1">
      <alignment horizontal="center" vertical="center" textRotation="90"/>
    </xf>
    <xf numFmtId="0" fontId="2" fillId="3" borderId="0" xfId="0" applyFont="1" applyFill="1"/>
    <xf numFmtId="165" fontId="2" fillId="3" borderId="0" xfId="1" applyNumberFormat="1" applyFont="1" applyFill="1"/>
    <xf numFmtId="164" fontId="2" fillId="3" borderId="0" xfId="1" applyNumberFormat="1" applyFont="1" applyFill="1"/>
    <xf numFmtId="165" fontId="9" fillId="3" borderId="0" xfId="1" applyNumberFormat="1" applyFont="1" applyFill="1"/>
    <xf numFmtId="0" fontId="5" fillId="0" borderId="0" xfId="0" applyFont="1" applyAlignment="1">
      <alignment horizontal="center"/>
    </xf>
    <xf numFmtId="0" fontId="2" fillId="3" borderId="16" xfId="0" applyFont="1" applyFill="1" applyBorder="1" applyAlignment="1">
      <alignment horizontal="left" vertical="center" wrapText="1"/>
    </xf>
    <xf numFmtId="9" fontId="2" fillId="3" borderId="18" xfId="2" applyFont="1" applyFill="1" applyBorder="1"/>
    <xf numFmtId="165" fontId="5" fillId="0" borderId="0" xfId="0" applyNumberFormat="1" applyFont="1" applyFill="1"/>
    <xf numFmtId="0" fontId="2" fillId="3" borderId="33" xfId="0" applyFont="1" applyFill="1" applyBorder="1" applyAlignment="1">
      <alignment horizontal="left" vertical="center" wrapText="1"/>
    </xf>
    <xf numFmtId="9" fontId="2" fillId="3" borderId="37" xfId="2" applyFont="1" applyFill="1" applyBorder="1"/>
    <xf numFmtId="10" fontId="2" fillId="3" borderId="40" xfId="2" applyNumberFormat="1" applyFont="1" applyFill="1" applyBorder="1"/>
    <xf numFmtId="0" fontId="2" fillId="3" borderId="0" xfId="0" applyFont="1" applyFill="1" applyBorder="1" applyAlignment="1">
      <alignment horizontal="left" vertical="center" wrapText="1"/>
    </xf>
    <xf numFmtId="9" fontId="2" fillId="3" borderId="0" xfId="2" applyFont="1" applyFill="1" applyBorder="1"/>
    <xf numFmtId="44" fontId="2" fillId="3" borderId="0" xfId="1" applyNumberFormat="1" applyFont="1" applyFill="1" applyBorder="1"/>
    <xf numFmtId="165" fontId="9" fillId="3" borderId="0" xfId="1" applyNumberFormat="1" applyFont="1" applyFill="1" applyBorder="1"/>
    <xf numFmtId="10" fontId="2" fillId="3" borderId="0" xfId="2" applyNumberFormat="1" applyFont="1" applyFill="1" applyBorder="1"/>
    <xf numFmtId="0" fontId="4" fillId="0" borderId="0" xfId="0" applyFont="1" applyBorder="1" applyAlignment="1">
      <alignment horizontal="center"/>
    </xf>
    <xf numFmtId="165" fontId="5" fillId="3" borderId="18" xfId="1" applyNumberFormat="1" applyFont="1" applyFill="1" applyBorder="1"/>
    <xf numFmtId="165" fontId="2" fillId="3" borderId="17" xfId="2" applyNumberFormat="1" applyFont="1" applyFill="1" applyBorder="1"/>
    <xf numFmtId="44" fontId="2" fillId="3" borderId="43" xfId="2" applyNumberFormat="1" applyFont="1" applyFill="1" applyBorder="1"/>
    <xf numFmtId="165" fontId="4" fillId="3" borderId="18" xfId="1" applyNumberFormat="1" applyFont="1" applyFill="1" applyBorder="1"/>
    <xf numFmtId="0" fontId="2" fillId="3" borderId="23" xfId="0" applyFont="1" applyFill="1" applyBorder="1" applyAlignment="1">
      <alignment horizontal="left" vertical="center" wrapText="1"/>
    </xf>
    <xf numFmtId="165" fontId="2" fillId="3" borderId="27" xfId="1" applyNumberFormat="1" applyFont="1" applyFill="1" applyBorder="1"/>
    <xf numFmtId="165" fontId="2" fillId="3" borderId="24" xfId="1" applyNumberFormat="1" applyFont="1" applyFill="1" applyBorder="1"/>
    <xf numFmtId="165" fontId="2" fillId="3" borderId="24" xfId="0" applyNumberFormat="1" applyFont="1" applyFill="1" applyBorder="1"/>
    <xf numFmtId="165" fontId="2" fillId="3" borderId="44" xfId="0" applyNumberFormat="1" applyFont="1" applyFill="1" applyBorder="1"/>
    <xf numFmtId="165" fontId="2" fillId="3" borderId="44" xfId="2" applyNumberFormat="1" applyFont="1" applyFill="1" applyBorder="1"/>
    <xf numFmtId="44" fontId="2" fillId="3" borderId="45" xfId="2" applyNumberFormat="1" applyFont="1" applyFill="1" applyBorder="1"/>
    <xf numFmtId="165" fontId="4" fillId="3" borderId="27" xfId="1" applyNumberFormat="1" applyFont="1" applyFill="1" applyBorder="1"/>
    <xf numFmtId="10" fontId="2" fillId="3" borderId="30" xfId="2" applyNumberFormat="1" applyFont="1" applyFill="1" applyBorder="1"/>
    <xf numFmtId="0" fontId="2" fillId="3" borderId="0" xfId="0" applyFont="1" applyFill="1" applyBorder="1" applyAlignment="1">
      <alignment horizontal="center"/>
    </xf>
    <xf numFmtId="0" fontId="2" fillId="5" borderId="23" xfId="0" applyFont="1" applyFill="1" applyBorder="1" applyAlignment="1">
      <alignment horizontal="center" vertical="center" wrapText="1"/>
    </xf>
    <xf numFmtId="165" fontId="2" fillId="5" borderId="27" xfId="1" applyNumberFormat="1" applyFont="1" applyFill="1" applyBorder="1"/>
    <xf numFmtId="165" fontId="2" fillId="5" borderId="24" xfId="1" applyNumberFormat="1" applyFont="1" applyFill="1" applyBorder="1"/>
    <xf numFmtId="165" fontId="2" fillId="5" borderId="24" xfId="0" applyNumberFormat="1" applyFont="1" applyFill="1" applyBorder="1"/>
    <xf numFmtId="165" fontId="2" fillId="5" borderId="44" xfId="0" applyNumberFormat="1" applyFont="1" applyFill="1" applyBorder="1"/>
    <xf numFmtId="165" fontId="2" fillId="5" borderId="44" xfId="2" applyNumberFormat="1" applyFont="1" applyFill="1" applyBorder="1"/>
    <xf numFmtId="44" fontId="2" fillId="5" borderId="45" xfId="2" applyNumberFormat="1" applyFont="1" applyFill="1" applyBorder="1"/>
    <xf numFmtId="165" fontId="4" fillId="5" borderId="27" xfId="1" applyNumberFormat="1" applyFont="1" applyFill="1" applyBorder="1"/>
    <xf numFmtId="165" fontId="2" fillId="6" borderId="37" xfId="1" applyNumberFormat="1" applyFont="1" applyFill="1" applyBorder="1"/>
    <xf numFmtId="165" fontId="2" fillId="6" borderId="34" xfId="1" applyNumberFormat="1" applyFont="1" applyFill="1" applyBorder="1" applyAlignment="1">
      <alignment horizontal="center"/>
    </xf>
    <xf numFmtId="165" fontId="2" fillId="3" borderId="34" xfId="0" applyNumberFormat="1" applyFont="1" applyFill="1" applyBorder="1"/>
    <xf numFmtId="165" fontId="2" fillId="3" borderId="46" xfId="0" applyNumberFormat="1" applyFont="1" applyFill="1" applyBorder="1"/>
    <xf numFmtId="165" fontId="2" fillId="3" borderId="46" xfId="2" applyNumberFormat="1" applyFont="1" applyFill="1" applyBorder="1"/>
    <xf numFmtId="44" fontId="2" fillId="3" borderId="47" xfId="2" applyNumberFormat="1" applyFont="1" applyFill="1" applyBorder="1"/>
    <xf numFmtId="165" fontId="4" fillId="3" borderId="37" xfId="1" applyNumberFormat="1" applyFont="1" applyFill="1" applyBorder="1"/>
    <xf numFmtId="0" fontId="5" fillId="0" borderId="0" xfId="0" applyFont="1" applyFill="1" applyAlignment="1">
      <alignment horizontal="center"/>
    </xf>
    <xf numFmtId="164" fontId="5" fillId="0" borderId="0" xfId="0" applyNumberFormat="1" applyFont="1" applyFill="1"/>
    <xf numFmtId="0" fontId="9" fillId="3" borderId="0" xfId="0" applyFont="1" applyFill="1" applyBorder="1" applyAlignment="1">
      <alignment horizontal="left" vertical="top" wrapText="1"/>
    </xf>
    <xf numFmtId="165" fontId="2" fillId="3" borderId="0" xfId="0" applyNumberFormat="1" applyFont="1" applyFill="1" applyBorder="1"/>
    <xf numFmtId="165" fontId="2" fillId="3" borderId="0" xfId="2" applyNumberFormat="1" applyFont="1" applyFill="1" applyBorder="1"/>
    <xf numFmtId="44" fontId="2" fillId="3" borderId="0" xfId="2" applyNumberFormat="1" applyFont="1" applyFill="1" applyBorder="1"/>
    <xf numFmtId="0" fontId="4" fillId="0" borderId="0" xfId="0" applyFont="1"/>
    <xf numFmtId="164" fontId="0" fillId="0" borderId="0" xfId="0" applyNumberFormat="1"/>
    <xf numFmtId="0" fontId="0" fillId="0" borderId="0" xfId="0" applyFont="1" applyAlignment="1">
      <alignment wrapText="1"/>
    </xf>
    <xf numFmtId="3" fontId="0" fillId="0" borderId="0" xfId="0" applyNumberFormat="1" applyFont="1"/>
    <xf numFmtId="164" fontId="0" fillId="0" borderId="0" xfId="0" applyNumberFormat="1" applyFont="1"/>
    <xf numFmtId="8" fontId="0" fillId="0" borderId="0" xfId="0" applyNumberFormat="1" applyFont="1"/>
    <xf numFmtId="0" fontId="4" fillId="5" borderId="14" xfId="0" applyFont="1" applyFill="1" applyBorder="1" applyAlignment="1">
      <alignment horizontal="center" vertical="center" textRotation="90"/>
    </xf>
    <xf numFmtId="0" fontId="4" fillId="5" borderId="21" xfId="0" applyFont="1" applyFill="1" applyBorder="1" applyAlignment="1">
      <alignment horizontal="center" vertical="center" textRotation="90"/>
    </xf>
    <xf numFmtId="0" fontId="4" fillId="5" borderId="31" xfId="0" applyFont="1" applyFill="1" applyBorder="1" applyAlignment="1">
      <alignment horizontal="center" vertical="center" textRotation="90"/>
    </xf>
    <xf numFmtId="0" fontId="5" fillId="6" borderId="0" xfId="0" applyFont="1" applyFill="1" applyBorder="1" applyAlignment="1">
      <alignment horizontal="justify" vertical="center" wrapText="1"/>
    </xf>
    <xf numFmtId="0" fontId="3"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15" fontId="6" fillId="0" borderId="9" xfId="0" applyNumberFormat="1" applyFont="1" applyBorder="1" applyAlignment="1">
      <alignment horizontal="left"/>
    </xf>
    <xf numFmtId="0" fontId="0" fillId="0" borderId="9" xfId="0" applyBorder="1" applyAlignment="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355759</xdr:colOff>
      <xdr:row>19</xdr:row>
      <xdr:rowOff>110967</xdr:rowOff>
    </xdr:from>
    <xdr:ext cx="184731" cy="264560"/>
    <xdr:sp macro="" textlink="">
      <xdr:nvSpPr>
        <xdr:cNvPr id="2" name="TextBox 1"/>
        <xdr:cNvSpPr txBox="1"/>
      </xdr:nvSpPr>
      <xdr:spPr>
        <a:xfrm>
          <a:off x="10363359" y="46893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355759</xdr:colOff>
      <xdr:row>19</xdr:row>
      <xdr:rowOff>110967</xdr:rowOff>
    </xdr:from>
    <xdr:ext cx="184731" cy="264560"/>
    <xdr:sp macro="" textlink="">
      <xdr:nvSpPr>
        <xdr:cNvPr id="3" name="TextBox 2"/>
        <xdr:cNvSpPr txBox="1"/>
      </xdr:nvSpPr>
      <xdr:spPr>
        <a:xfrm>
          <a:off x="10363359" y="46893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355759</xdr:colOff>
      <xdr:row>19</xdr:row>
      <xdr:rowOff>110967</xdr:rowOff>
    </xdr:from>
    <xdr:ext cx="184731" cy="264560"/>
    <xdr:sp macro="" textlink="">
      <xdr:nvSpPr>
        <xdr:cNvPr id="4" name="TextBox 3"/>
        <xdr:cNvSpPr txBox="1"/>
      </xdr:nvSpPr>
      <xdr:spPr>
        <a:xfrm>
          <a:off x="10363359" y="46893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0"/>
  <sheetViews>
    <sheetView tabSelected="1" zoomScale="60" zoomScaleNormal="60" workbookViewId="0">
      <selection activeCell="C9" sqref="C9:D9"/>
    </sheetView>
  </sheetViews>
  <sheetFormatPr defaultColWidth="9.140625" defaultRowHeight="15.75" x14ac:dyDescent="0.25"/>
  <cols>
    <col min="1" max="1" width="2.42578125" style="1" customWidth="1"/>
    <col min="2" max="2" width="8" style="1" customWidth="1"/>
    <col min="3" max="3" width="3.85546875" style="1" customWidth="1"/>
    <col min="4" max="4" width="26.42578125" style="1" customWidth="1"/>
    <col min="5" max="5" width="18.5703125" style="1" customWidth="1"/>
    <col min="6" max="6" width="18.5703125" style="2" hidden="1" customWidth="1"/>
    <col min="7" max="8" width="16.42578125" style="1" customWidth="1"/>
    <col min="9" max="9" width="18.85546875" style="1" customWidth="1"/>
    <col min="10" max="10" width="16.140625" style="1" customWidth="1"/>
    <col min="11" max="11" width="16.42578125" style="1" customWidth="1"/>
    <col min="12" max="12" width="20.85546875" style="1" customWidth="1"/>
    <col min="13" max="13" width="13.42578125" style="1" customWidth="1"/>
    <col min="14" max="14" width="2.5703125" style="1" customWidth="1"/>
    <col min="15" max="15" width="22.42578125" style="1" customWidth="1"/>
    <col min="16" max="16" width="17" style="1" customWidth="1"/>
    <col min="17" max="17" width="19" style="1" customWidth="1"/>
    <col min="18" max="18" width="31.42578125" style="3" hidden="1" customWidth="1"/>
    <col min="19" max="19" width="18" style="3" hidden="1" customWidth="1"/>
    <col min="20" max="23" width="9.140625" style="3"/>
    <col min="24" max="24" width="24" style="3" customWidth="1"/>
    <col min="25" max="26" width="15.42578125" style="3" customWidth="1"/>
    <col min="27" max="27" width="16.42578125" style="3" customWidth="1"/>
    <col min="28" max="28" width="19.5703125" style="3" customWidth="1"/>
    <col min="29" max="31" width="9.140625" style="3"/>
    <col min="32" max="32" width="20.5703125" style="3" customWidth="1"/>
    <col min="33" max="35" width="15.5703125" style="3" customWidth="1"/>
    <col min="36" max="36" width="15.5703125" style="1" customWidth="1"/>
    <col min="37" max="16384" width="9.140625" style="1"/>
  </cols>
  <sheetData>
    <row r="1" spans="1:36" ht="12" customHeight="1" x14ac:dyDescent="0.25"/>
    <row r="2" spans="1:36" ht="9.75" hidden="1" customHeight="1" x14ac:dyDescent="0.25"/>
    <row r="3" spans="1:36" hidden="1" x14ac:dyDescent="0.25"/>
    <row r="4" spans="1:36" ht="27" hidden="1" customHeight="1" x14ac:dyDescent="0.25"/>
    <row r="5" spans="1:36" ht="32.25" customHeight="1" thickBot="1" x14ac:dyDescent="0.3">
      <c r="A5" s="147" t="s">
        <v>0</v>
      </c>
      <c r="B5" s="147"/>
      <c r="C5" s="147"/>
      <c r="D5" s="147"/>
      <c r="E5" s="147"/>
      <c r="F5" s="147"/>
      <c r="G5" s="147"/>
      <c r="H5" s="147"/>
      <c r="I5" s="147"/>
      <c r="J5" s="147"/>
      <c r="K5" s="147"/>
      <c r="L5" s="147"/>
      <c r="M5" s="147"/>
      <c r="N5" s="147"/>
      <c r="O5" s="147"/>
      <c r="P5" s="147"/>
      <c r="Q5" s="147"/>
    </row>
    <row r="6" spans="1:36" ht="6.75" customHeight="1" thickBot="1" x14ac:dyDescent="0.3">
      <c r="A6" s="4"/>
      <c r="B6" s="4"/>
      <c r="C6" s="4"/>
      <c r="D6" s="4"/>
      <c r="E6" s="4"/>
      <c r="F6" s="5"/>
      <c r="G6" s="4"/>
      <c r="H6" s="4"/>
      <c r="I6" s="4"/>
      <c r="J6" s="4"/>
      <c r="K6" s="4"/>
      <c r="L6" s="4"/>
      <c r="M6" s="4"/>
      <c r="N6" s="4"/>
    </row>
    <row r="7" spans="1:36" ht="15" customHeight="1" x14ac:dyDescent="0.25">
      <c r="A7" s="6"/>
      <c r="B7" s="7"/>
      <c r="C7" s="148" t="s">
        <v>1</v>
      </c>
      <c r="D7" s="149"/>
      <c r="E7" s="149"/>
      <c r="F7" s="149"/>
      <c r="G7" s="149"/>
      <c r="H7" s="149"/>
      <c r="I7" s="149"/>
      <c r="J7" s="149"/>
      <c r="K7" s="149"/>
      <c r="L7" s="149"/>
      <c r="M7" s="150"/>
      <c r="N7" s="4"/>
      <c r="O7" s="154" t="s">
        <v>2</v>
      </c>
      <c r="P7" s="156" t="s">
        <v>3</v>
      </c>
      <c r="Q7" s="157"/>
    </row>
    <row r="8" spans="1:36" ht="16.5" thickBot="1" x14ac:dyDescent="0.3">
      <c r="A8" s="8"/>
      <c r="B8" s="9"/>
      <c r="C8" s="151"/>
      <c r="D8" s="152"/>
      <c r="E8" s="152"/>
      <c r="F8" s="152"/>
      <c r="G8" s="152"/>
      <c r="H8" s="152"/>
      <c r="I8" s="152"/>
      <c r="J8" s="152"/>
      <c r="K8" s="152"/>
      <c r="L8" s="152"/>
      <c r="M8" s="153"/>
      <c r="N8" s="4"/>
      <c r="O8" s="155"/>
      <c r="P8" s="158"/>
      <c r="Q8" s="159"/>
    </row>
    <row r="9" spans="1:36" ht="16.5" thickBot="1" x14ac:dyDescent="0.3">
      <c r="A9" s="7"/>
      <c r="B9" s="10"/>
      <c r="C9" s="160">
        <v>44267</v>
      </c>
      <c r="D9" s="161"/>
      <c r="E9" s="11"/>
      <c r="F9" s="12"/>
      <c r="G9" s="7"/>
      <c r="H9" s="7"/>
      <c r="I9" s="7"/>
      <c r="J9" s="7"/>
      <c r="K9" s="7"/>
      <c r="L9" s="7"/>
      <c r="M9" s="7"/>
      <c r="N9" s="13"/>
      <c r="O9" s="7"/>
      <c r="P9" s="7"/>
      <c r="Q9" s="7"/>
      <c r="AJ9" s="14"/>
    </row>
    <row r="10" spans="1:36" ht="63.75" thickBot="1" x14ac:dyDescent="0.3">
      <c r="A10" s="15"/>
      <c r="B10" s="16"/>
      <c r="C10" s="17" t="s">
        <v>4</v>
      </c>
      <c r="D10" s="18" t="s">
        <v>5</v>
      </c>
      <c r="E10" s="18" t="s">
        <v>6</v>
      </c>
      <c r="F10" s="19" t="s">
        <v>7</v>
      </c>
      <c r="G10" s="18" t="s">
        <v>8</v>
      </c>
      <c r="H10" s="18" t="s">
        <v>9</v>
      </c>
      <c r="I10" s="18" t="s">
        <v>10</v>
      </c>
      <c r="J10" s="18" t="s">
        <v>11</v>
      </c>
      <c r="K10" s="18" t="s">
        <v>12</v>
      </c>
      <c r="L10" s="20" t="s">
        <v>13</v>
      </c>
      <c r="M10" s="21" t="s">
        <v>14</v>
      </c>
      <c r="N10" s="4"/>
      <c r="O10" s="22" t="s">
        <v>15</v>
      </c>
      <c r="P10" s="23" t="s">
        <v>16</v>
      </c>
      <c r="Q10" s="23" t="s">
        <v>17</v>
      </c>
    </row>
    <row r="11" spans="1:36" ht="15" customHeight="1" x14ac:dyDescent="0.25">
      <c r="A11" s="24"/>
      <c r="B11" s="143" t="s">
        <v>18</v>
      </c>
      <c r="C11" s="25">
        <v>1</v>
      </c>
      <c r="D11" s="26" t="s">
        <v>19</v>
      </c>
      <c r="E11" s="27">
        <v>1286442.6200000001</v>
      </c>
      <c r="F11" s="28"/>
      <c r="G11" s="29">
        <f t="shared" ref="G11:G17" si="0">SUM(E11,F11)</f>
        <v>1286442.6200000001</v>
      </c>
      <c r="H11" s="30">
        <f t="shared" ref="H11:H23" si="1">IF(E11&lt;600000,600000-E11,0)</f>
        <v>0</v>
      </c>
      <c r="I11" s="30">
        <f t="shared" ref="I11:I23" si="2">IF(E11&gt;600000,E11-600000,0)</f>
        <v>686442.62000000011</v>
      </c>
      <c r="J11" s="31">
        <f t="shared" ref="J11:J23" si="3">IF(E11&gt;600000,(E11-600000)/$I$42,0)</f>
        <v>1.2487716228861665E-2</v>
      </c>
      <c r="K11" s="30">
        <f t="shared" ref="K11:K23" si="4">IF(E11&lt;600000,H11,-J11*$H$42)</f>
        <v>-15624.007783143381</v>
      </c>
      <c r="L11" s="32">
        <f t="shared" ref="L11:L23" si="5">E11+K11</f>
        <v>1270818.6122168568</v>
      </c>
      <c r="M11" s="33">
        <f>L11/$E$42</f>
        <v>1.8333095525207028E-2</v>
      </c>
      <c r="N11" s="4"/>
      <c r="O11" s="34">
        <v>1500000</v>
      </c>
      <c r="P11" s="35" t="s">
        <v>20</v>
      </c>
      <c r="Q11" s="36" t="s">
        <v>20</v>
      </c>
      <c r="R11" s="37">
        <f>L11*150%</f>
        <v>1906227.9183252852</v>
      </c>
    </row>
    <row r="12" spans="1:36" x14ac:dyDescent="0.25">
      <c r="A12" s="24"/>
      <c r="B12" s="144"/>
      <c r="C12" s="38">
        <v>2</v>
      </c>
      <c r="D12" s="39" t="s">
        <v>21</v>
      </c>
      <c r="E12" s="40">
        <v>631654.28</v>
      </c>
      <c r="F12" s="41"/>
      <c r="G12" s="42">
        <f t="shared" si="0"/>
        <v>631654.28</v>
      </c>
      <c r="H12" s="43">
        <f t="shared" si="1"/>
        <v>0</v>
      </c>
      <c r="I12" s="43">
        <f t="shared" si="2"/>
        <v>31654.280000000028</v>
      </c>
      <c r="J12" s="44">
        <f t="shared" si="3"/>
        <v>5.7585245226896237E-4</v>
      </c>
      <c r="K12" s="43">
        <f t="shared" si="4"/>
        <v>-720.47787051713101</v>
      </c>
      <c r="L12" s="45">
        <f t="shared" si="5"/>
        <v>630933.80212948285</v>
      </c>
      <c r="M12" s="46">
        <f t="shared" ref="M12:M23" si="6">L12/$E$42</f>
        <v>9.1019832046243688E-3</v>
      </c>
      <c r="N12" s="4"/>
      <c r="O12" s="47">
        <f>PRODUCT(L12,1.5)</f>
        <v>946400.70319422428</v>
      </c>
      <c r="P12" s="48" t="s">
        <v>20</v>
      </c>
      <c r="Q12" s="49" t="s">
        <v>20</v>
      </c>
      <c r="R12" s="37">
        <f t="shared" ref="R12:R37" si="7">L12*150%</f>
        <v>946400.70319422428</v>
      </c>
    </row>
    <row r="13" spans="1:36" x14ac:dyDescent="0.25">
      <c r="A13" s="24"/>
      <c r="B13" s="144"/>
      <c r="C13" s="38">
        <v>3</v>
      </c>
      <c r="D13" s="39" t="s">
        <v>22</v>
      </c>
      <c r="E13" s="40">
        <v>17013669.52</v>
      </c>
      <c r="F13" s="41"/>
      <c r="G13" s="42">
        <f t="shared" si="0"/>
        <v>17013669.52</v>
      </c>
      <c r="H13" s="43">
        <f t="shared" si="1"/>
        <v>0</v>
      </c>
      <c r="I13" s="43">
        <f t="shared" si="2"/>
        <v>16413669.52</v>
      </c>
      <c r="J13" s="44">
        <f t="shared" si="3"/>
        <v>0.29859633022214732</v>
      </c>
      <c r="K13" s="43">
        <f t="shared" si="4"/>
        <v>-373588.83737496252</v>
      </c>
      <c r="L13" s="45">
        <f t="shared" si="5"/>
        <v>16640080.682625037</v>
      </c>
      <c r="M13" s="46">
        <f t="shared" si="6"/>
        <v>0.2400532898786816</v>
      </c>
      <c r="N13" s="4"/>
      <c r="O13" s="47">
        <v>1500000</v>
      </c>
      <c r="P13" s="48">
        <v>0.41210000000000002</v>
      </c>
      <c r="Q13" s="49">
        <f>L13*P13</f>
        <v>6857377.2493097782</v>
      </c>
      <c r="R13" s="37">
        <f t="shared" si="7"/>
        <v>24960121.023937553</v>
      </c>
      <c r="X13" s="37"/>
    </row>
    <row r="14" spans="1:36" x14ac:dyDescent="0.25">
      <c r="A14" s="24"/>
      <c r="B14" s="144"/>
      <c r="C14" s="38">
        <v>4</v>
      </c>
      <c r="D14" s="39" t="s">
        <v>23</v>
      </c>
      <c r="E14" s="40">
        <v>1386888.79</v>
      </c>
      <c r="F14" s="41"/>
      <c r="G14" s="42">
        <f t="shared" si="0"/>
        <v>1386888.79</v>
      </c>
      <c r="H14" s="43">
        <f t="shared" si="1"/>
        <v>0</v>
      </c>
      <c r="I14" s="43">
        <f t="shared" si="2"/>
        <v>786888.79</v>
      </c>
      <c r="J14" s="44">
        <f t="shared" si="3"/>
        <v>1.4315025942288253E-2</v>
      </c>
      <c r="K14" s="43">
        <f t="shared" si="4"/>
        <v>-17910.246568647319</v>
      </c>
      <c r="L14" s="45">
        <f t="shared" si="5"/>
        <v>1368978.5434313528</v>
      </c>
      <c r="M14" s="46">
        <f t="shared" si="6"/>
        <v>1.9749171256553039E-2</v>
      </c>
      <c r="N14" s="4"/>
      <c r="O14" s="47">
        <v>1500000</v>
      </c>
      <c r="P14" s="48" t="s">
        <v>20</v>
      </c>
      <c r="Q14" s="49" t="s">
        <v>20</v>
      </c>
      <c r="R14" s="37">
        <f t="shared" si="7"/>
        <v>2053467.8151470292</v>
      </c>
    </row>
    <row r="15" spans="1:36" x14ac:dyDescent="0.25">
      <c r="A15" s="24"/>
      <c r="B15" s="144"/>
      <c r="C15" s="38">
        <v>5</v>
      </c>
      <c r="D15" s="39" t="s">
        <v>24</v>
      </c>
      <c r="E15" s="40">
        <v>996229.65</v>
      </c>
      <c r="F15" s="41"/>
      <c r="G15" s="42">
        <f t="shared" si="0"/>
        <v>996229.65</v>
      </c>
      <c r="H15" s="43">
        <f t="shared" si="1"/>
        <v>0</v>
      </c>
      <c r="I15" s="43">
        <f t="shared" si="2"/>
        <v>396229.65</v>
      </c>
      <c r="J15" s="44">
        <f t="shared" si="3"/>
        <v>7.2081821356913657E-3</v>
      </c>
      <c r="K15" s="43">
        <f t="shared" si="4"/>
        <v>-9018.5180161339285</v>
      </c>
      <c r="L15" s="45">
        <f t="shared" si="5"/>
        <v>987211.1319838661</v>
      </c>
      <c r="M15" s="46">
        <f t="shared" si="6"/>
        <v>1.424171460208325E-2</v>
      </c>
      <c r="N15" s="4"/>
      <c r="O15" s="47">
        <f>PRODUCT(L15,1.5)</f>
        <v>1480816.6979757992</v>
      </c>
      <c r="P15" s="48" t="s">
        <v>20</v>
      </c>
      <c r="Q15" s="49" t="s">
        <v>20</v>
      </c>
      <c r="R15" s="37">
        <f t="shared" si="7"/>
        <v>1480816.6979757992</v>
      </c>
    </row>
    <row r="16" spans="1:36" x14ac:dyDescent="0.25">
      <c r="A16" s="24"/>
      <c r="B16" s="144"/>
      <c r="C16" s="38">
        <v>6</v>
      </c>
      <c r="D16" s="39" t="s">
        <v>25</v>
      </c>
      <c r="E16" s="40">
        <v>15660091.49</v>
      </c>
      <c r="F16" s="41"/>
      <c r="G16" s="42">
        <f t="shared" si="0"/>
        <v>15660091.49</v>
      </c>
      <c r="H16" s="43">
        <f t="shared" si="1"/>
        <v>0</v>
      </c>
      <c r="I16" s="43">
        <f t="shared" si="2"/>
        <v>15060091.49</v>
      </c>
      <c r="J16" s="44">
        <f t="shared" si="3"/>
        <v>0.27397213318108721</v>
      </c>
      <c r="K16" s="43">
        <f t="shared" si="4"/>
        <v>-342780.27004589455</v>
      </c>
      <c r="L16" s="45">
        <f t="shared" si="5"/>
        <v>15317311.219954105</v>
      </c>
      <c r="M16" s="46">
        <f t="shared" si="6"/>
        <v>0.220970740501576</v>
      </c>
      <c r="N16" s="4"/>
      <c r="O16" s="47">
        <v>1500000</v>
      </c>
      <c r="P16" s="48">
        <v>0.42349999999999999</v>
      </c>
      <c r="Q16" s="49">
        <f>L16*P16</f>
        <v>6486881.3016505633</v>
      </c>
      <c r="R16" s="37">
        <f t="shared" si="7"/>
        <v>22975966.829931159</v>
      </c>
      <c r="X16" s="37"/>
    </row>
    <row r="17" spans="1:24" x14ac:dyDescent="0.25">
      <c r="A17" s="24"/>
      <c r="B17" s="144"/>
      <c r="C17" s="38">
        <v>7</v>
      </c>
      <c r="D17" s="39" t="s">
        <v>26</v>
      </c>
      <c r="E17" s="40">
        <v>4460119.25</v>
      </c>
      <c r="F17" s="41"/>
      <c r="G17" s="42">
        <f t="shared" si="0"/>
        <v>4460119.25</v>
      </c>
      <c r="H17" s="43">
        <f t="shared" si="1"/>
        <v>0</v>
      </c>
      <c r="I17" s="43">
        <f t="shared" si="2"/>
        <v>3860119.25</v>
      </c>
      <c r="J17" s="44">
        <f t="shared" si="3"/>
        <v>7.0223019956957664E-2</v>
      </c>
      <c r="K17" s="43">
        <f t="shared" si="4"/>
        <v>-87859.540548140169</v>
      </c>
      <c r="L17" s="45">
        <f t="shared" si="5"/>
        <v>4372259.7094518598</v>
      </c>
      <c r="M17" s="46">
        <f t="shared" si="6"/>
        <v>6.3075134518659856E-2</v>
      </c>
      <c r="N17" s="4"/>
      <c r="O17" s="47">
        <v>1500000</v>
      </c>
      <c r="P17" s="48">
        <v>0.371</v>
      </c>
      <c r="Q17" s="49">
        <f>L17*P17</f>
        <v>1622108.3522066399</v>
      </c>
      <c r="R17" s="37">
        <f t="shared" si="7"/>
        <v>6558389.5641777897</v>
      </c>
      <c r="X17" s="37"/>
    </row>
    <row r="18" spans="1:24" x14ac:dyDescent="0.25">
      <c r="A18" s="24"/>
      <c r="B18" s="144"/>
      <c r="C18" s="38">
        <v>8</v>
      </c>
      <c r="D18" s="39" t="s">
        <v>27</v>
      </c>
      <c r="E18" s="40">
        <v>2361744.19</v>
      </c>
      <c r="F18" s="41"/>
      <c r="G18" s="42">
        <f>SUM(E18, F18)</f>
        <v>2361744.19</v>
      </c>
      <c r="H18" s="43">
        <f t="shared" si="1"/>
        <v>0</v>
      </c>
      <c r="I18" s="43">
        <f t="shared" si="2"/>
        <v>1761744.19</v>
      </c>
      <c r="J18" s="44">
        <f t="shared" si="3"/>
        <v>3.204952733349474E-2</v>
      </c>
      <c r="K18" s="43">
        <f t="shared" si="4"/>
        <v>-40098.770289740496</v>
      </c>
      <c r="L18" s="45">
        <f t="shared" si="5"/>
        <v>2321645.4197102594</v>
      </c>
      <c r="M18" s="46">
        <f t="shared" si="6"/>
        <v>3.3492543189117589E-2</v>
      </c>
      <c r="N18" s="4"/>
      <c r="O18" s="47">
        <v>1500000</v>
      </c>
      <c r="P18" s="48" t="s">
        <v>20</v>
      </c>
      <c r="Q18" s="49" t="s">
        <v>20</v>
      </c>
      <c r="R18" s="37">
        <f t="shared" si="7"/>
        <v>3482468.1295653889</v>
      </c>
    </row>
    <row r="19" spans="1:24" x14ac:dyDescent="0.25">
      <c r="A19" s="24"/>
      <c r="B19" s="144"/>
      <c r="C19" s="38">
        <v>9</v>
      </c>
      <c r="D19" s="39" t="s">
        <v>28</v>
      </c>
      <c r="E19" s="40">
        <v>5674330</v>
      </c>
      <c r="F19" s="41"/>
      <c r="G19" s="42">
        <f>SUM(E19,F19)</f>
        <v>5674330</v>
      </c>
      <c r="H19" s="43">
        <f t="shared" si="1"/>
        <v>0</v>
      </c>
      <c r="I19" s="43">
        <f t="shared" si="2"/>
        <v>5074330</v>
      </c>
      <c r="J19" s="44">
        <f t="shared" si="3"/>
        <v>9.2311857168192152E-2</v>
      </c>
      <c r="K19" s="43">
        <f t="shared" si="4"/>
        <v>-115495.99209652503</v>
      </c>
      <c r="L19" s="45">
        <f t="shared" si="5"/>
        <v>5558834.0079034753</v>
      </c>
      <c r="M19" s="46">
        <f t="shared" si="6"/>
        <v>8.0192903925043774E-2</v>
      </c>
      <c r="N19" s="4"/>
      <c r="O19" s="47">
        <v>1500000</v>
      </c>
      <c r="P19" s="48">
        <v>0.43049999999999999</v>
      </c>
      <c r="Q19" s="49">
        <f>L19*P19</f>
        <v>2393078.0404024459</v>
      </c>
      <c r="R19" s="37">
        <f t="shared" si="7"/>
        <v>8338251.011855213</v>
      </c>
      <c r="X19" s="37"/>
    </row>
    <row r="20" spans="1:24" x14ac:dyDescent="0.25">
      <c r="A20" s="24"/>
      <c r="B20" s="144"/>
      <c r="C20" s="38">
        <v>10</v>
      </c>
      <c r="D20" s="39" t="s">
        <v>29</v>
      </c>
      <c r="E20" s="40">
        <v>1402156.62</v>
      </c>
      <c r="F20" s="41"/>
      <c r="G20" s="42">
        <f>SUM(E20,F20)</f>
        <v>1402156.62</v>
      </c>
      <c r="H20" s="43">
        <f t="shared" si="1"/>
        <v>0</v>
      </c>
      <c r="I20" s="43">
        <f t="shared" si="2"/>
        <v>802156.62000000011</v>
      </c>
      <c r="J20" s="44">
        <f t="shared" si="3"/>
        <v>1.4592777239942968E-2</v>
      </c>
      <c r="K20" s="43">
        <f t="shared" si="4"/>
        <v>-18257.755140815683</v>
      </c>
      <c r="L20" s="45">
        <f t="shared" si="5"/>
        <v>1383898.8648591845</v>
      </c>
      <c r="M20" s="46">
        <f t="shared" si="6"/>
        <v>1.9964414939147572E-2</v>
      </c>
      <c r="N20" s="4"/>
      <c r="O20" s="47">
        <v>1500000</v>
      </c>
      <c r="P20" s="48" t="s">
        <v>20</v>
      </c>
      <c r="Q20" s="49" t="s">
        <v>20</v>
      </c>
      <c r="R20" s="37">
        <f t="shared" si="7"/>
        <v>2075848.2972887768</v>
      </c>
    </row>
    <row r="21" spans="1:24" x14ac:dyDescent="0.25">
      <c r="A21" s="24"/>
      <c r="B21" s="144"/>
      <c r="C21" s="38">
        <v>11</v>
      </c>
      <c r="D21" s="39" t="s">
        <v>30</v>
      </c>
      <c r="E21" s="40">
        <v>6392952.4299999997</v>
      </c>
      <c r="F21" s="41"/>
      <c r="G21" s="42">
        <f>SUM(E21,F21)</f>
        <v>6392952.4299999997</v>
      </c>
      <c r="H21" s="43">
        <f t="shared" si="1"/>
        <v>0</v>
      </c>
      <c r="I21" s="43">
        <f t="shared" si="2"/>
        <v>5792952.4299999997</v>
      </c>
      <c r="J21" s="44">
        <f t="shared" si="3"/>
        <v>0.1053849862544004</v>
      </c>
      <c r="K21" s="43">
        <f t="shared" si="4"/>
        <v>-131852.43925224125</v>
      </c>
      <c r="L21" s="45">
        <f t="shared" si="5"/>
        <v>6261099.9907477582</v>
      </c>
      <c r="M21" s="46">
        <f t="shared" si="6"/>
        <v>9.0323940112126827E-2</v>
      </c>
      <c r="N21" s="4"/>
      <c r="O21" s="47">
        <v>1500000</v>
      </c>
      <c r="P21" s="48" t="s">
        <v>20</v>
      </c>
      <c r="Q21" s="49" t="s">
        <v>20</v>
      </c>
      <c r="R21" s="37">
        <f t="shared" si="7"/>
        <v>9391649.9861216377</v>
      </c>
    </row>
    <row r="22" spans="1:24" x14ac:dyDescent="0.25">
      <c r="A22" s="24"/>
      <c r="B22" s="144"/>
      <c r="C22" s="38">
        <v>12</v>
      </c>
      <c r="D22" s="39" t="s">
        <v>31</v>
      </c>
      <c r="E22" s="40">
        <v>897021.62</v>
      </c>
      <c r="F22" s="41"/>
      <c r="G22" s="42">
        <f>SUM(E22,F22)</f>
        <v>897021.62</v>
      </c>
      <c r="H22" s="43">
        <f t="shared" si="1"/>
        <v>0</v>
      </c>
      <c r="I22" s="43">
        <f t="shared" si="2"/>
        <v>297021.62</v>
      </c>
      <c r="J22" s="44">
        <f t="shared" si="3"/>
        <v>5.4033965787217315E-3</v>
      </c>
      <c r="K22" s="43">
        <f t="shared" si="4"/>
        <v>-6760.4603319092494</v>
      </c>
      <c r="L22" s="45">
        <f t="shared" si="5"/>
        <v>890261.15966809075</v>
      </c>
      <c r="M22" s="46">
        <f t="shared" si="6"/>
        <v>1.2843093991285975E-2</v>
      </c>
      <c r="N22" s="4"/>
      <c r="O22" s="47">
        <f>PRODUCT(L22,1.5)</f>
        <v>1335391.7395021361</v>
      </c>
      <c r="P22" s="48" t="s">
        <v>20</v>
      </c>
      <c r="Q22" s="49" t="s">
        <v>20</v>
      </c>
      <c r="R22" s="37">
        <f t="shared" si="7"/>
        <v>1335391.7395021361</v>
      </c>
    </row>
    <row r="23" spans="1:24" ht="16.5" thickBot="1" x14ac:dyDescent="0.3">
      <c r="A23" s="24"/>
      <c r="B23" s="145"/>
      <c r="C23" s="50">
        <v>13</v>
      </c>
      <c r="D23" s="51" t="s">
        <v>32</v>
      </c>
      <c r="E23" s="52">
        <v>2504075.31</v>
      </c>
      <c r="F23" s="53"/>
      <c r="G23" s="54">
        <f>SUM(E23,F23)</f>
        <v>2504075.31</v>
      </c>
      <c r="H23" s="55">
        <f t="shared" si="1"/>
        <v>0</v>
      </c>
      <c r="I23" s="55">
        <f t="shared" si="2"/>
        <v>1904075.31</v>
      </c>
      <c r="J23" s="56">
        <f t="shared" si="3"/>
        <v>3.463880513372232E-2</v>
      </c>
      <c r="K23" s="55">
        <f t="shared" si="4"/>
        <v>-43338.345546101344</v>
      </c>
      <c r="L23" s="57">
        <f t="shared" si="5"/>
        <v>2460736.9644538988</v>
      </c>
      <c r="M23" s="58">
        <f t="shared" si="6"/>
        <v>3.5499106952049483E-2</v>
      </c>
      <c r="N23" s="4"/>
      <c r="O23" s="59">
        <v>1500000</v>
      </c>
      <c r="P23" s="60" t="s">
        <v>20</v>
      </c>
      <c r="Q23" s="61" t="s">
        <v>20</v>
      </c>
      <c r="R23" s="37">
        <f t="shared" si="7"/>
        <v>3691105.4466808485</v>
      </c>
    </row>
    <row r="24" spans="1:24" ht="16.5" thickBot="1" x14ac:dyDescent="0.3">
      <c r="A24" s="15"/>
      <c r="B24" s="62"/>
      <c r="C24" s="63"/>
      <c r="D24" s="64"/>
      <c r="E24" s="65"/>
      <c r="F24" s="66"/>
      <c r="G24" s="65"/>
      <c r="H24" s="67"/>
      <c r="I24" s="68"/>
      <c r="J24" s="69"/>
      <c r="K24" s="70"/>
      <c r="L24" s="71"/>
      <c r="M24" s="72"/>
      <c r="N24" s="4"/>
      <c r="O24" s="73"/>
      <c r="P24" s="74"/>
      <c r="Q24" s="74"/>
      <c r="R24" s="37">
        <f t="shared" si="7"/>
        <v>0</v>
      </c>
    </row>
    <row r="25" spans="1:24" x14ac:dyDescent="0.25">
      <c r="A25" s="24"/>
      <c r="B25" s="143" t="s">
        <v>33</v>
      </c>
      <c r="C25" s="75">
        <v>1</v>
      </c>
      <c r="D25" s="76" t="s">
        <v>19</v>
      </c>
      <c r="E25" s="27">
        <v>735957.77</v>
      </c>
      <c r="F25" s="28"/>
      <c r="G25" s="29">
        <f t="shared" ref="G25:G37" si="8">SUM(E25,F25)</f>
        <v>735957.77</v>
      </c>
      <c r="H25" s="30">
        <f t="shared" ref="H25:H37" si="9">IF(E25&lt;600000,600000-E25,0)</f>
        <v>0</v>
      </c>
      <c r="I25" s="30">
        <f t="shared" ref="I25:I37" si="10">IF(E25&gt;600000,E25-600000,0)</f>
        <v>135957.77000000002</v>
      </c>
      <c r="J25" s="31">
        <f t="shared" ref="J25:J37" si="11">IF(E25&gt;600000,(E25-600000)/$I$42,0)</f>
        <v>2.4733342618918994E-3</v>
      </c>
      <c r="K25" s="30">
        <f t="shared" ref="K25:K37" si="12">IF(E25&lt;600000,H25,-J25*$H$42)</f>
        <v>-3094.5124832995039</v>
      </c>
      <c r="L25" s="32">
        <f t="shared" ref="L25:L37" si="13">E25+K25</f>
        <v>732863.25751670054</v>
      </c>
      <c r="M25" s="33">
        <f>L25/$E$42</f>
        <v>1.0572438881368353E-2</v>
      </c>
      <c r="N25" s="4"/>
      <c r="O25" s="34">
        <f>PRODUCT(L25,1.5)</f>
        <v>1099294.8862750507</v>
      </c>
      <c r="P25"/>
      <c r="Q25"/>
      <c r="R25" s="37">
        <f t="shared" si="7"/>
        <v>1099294.8862750507</v>
      </c>
    </row>
    <row r="26" spans="1:24" x14ac:dyDescent="0.25">
      <c r="A26" s="24"/>
      <c r="B26" s="144"/>
      <c r="C26" s="77">
        <v>2</v>
      </c>
      <c r="D26" s="78" t="s">
        <v>21</v>
      </c>
      <c r="E26" s="40">
        <v>521841.47</v>
      </c>
      <c r="F26" s="41"/>
      <c r="G26" s="42">
        <f t="shared" si="8"/>
        <v>521841.47</v>
      </c>
      <c r="H26" s="43">
        <f t="shared" si="9"/>
        <v>78158.530000000028</v>
      </c>
      <c r="I26" s="43">
        <f t="shared" si="10"/>
        <v>0</v>
      </c>
      <c r="J26" s="44">
        <f t="shared" si="11"/>
        <v>0</v>
      </c>
      <c r="K26" s="43">
        <f t="shared" si="12"/>
        <v>78158.530000000028</v>
      </c>
      <c r="L26" s="45">
        <f t="shared" si="13"/>
        <v>600000</v>
      </c>
      <c r="M26" s="46">
        <f t="shared" ref="M26:M37" si="14">L26/$E$42</f>
        <v>8.6557256947438887E-3</v>
      </c>
      <c r="N26" s="4"/>
      <c r="O26" s="47">
        <f>PRODUCT(L26,1.5)</f>
        <v>900000</v>
      </c>
      <c r="P26"/>
      <c r="Q26"/>
      <c r="R26" s="37">
        <f t="shared" si="7"/>
        <v>900000</v>
      </c>
    </row>
    <row r="27" spans="1:24" x14ac:dyDescent="0.25">
      <c r="A27" s="24"/>
      <c r="B27" s="144"/>
      <c r="C27" s="77">
        <v>3</v>
      </c>
      <c r="D27" s="78" t="s">
        <v>22</v>
      </c>
      <c r="E27" s="40">
        <v>607200.32999999996</v>
      </c>
      <c r="F27" s="41"/>
      <c r="G27" s="42">
        <f t="shared" si="8"/>
        <v>607200.32999999996</v>
      </c>
      <c r="H27" s="43">
        <f t="shared" si="9"/>
        <v>0</v>
      </c>
      <c r="I27" s="43">
        <f t="shared" si="10"/>
        <v>7200.3299999999581</v>
      </c>
      <c r="J27" s="44">
        <f t="shared" si="11"/>
        <v>1.3098790077189406E-4</v>
      </c>
      <c r="K27" s="43">
        <f t="shared" si="12"/>
        <v>-163.88552907918233</v>
      </c>
      <c r="L27" s="45">
        <f t="shared" si="13"/>
        <v>607036.44447092083</v>
      </c>
      <c r="M27" s="46">
        <f t="shared" si="14"/>
        <v>8.7572349167548691E-3</v>
      </c>
      <c r="N27" s="4"/>
      <c r="O27" s="47">
        <f>PRODUCT(L27,1.5)</f>
        <v>910554.66670638125</v>
      </c>
      <c r="P27"/>
      <c r="Q27"/>
      <c r="R27" s="37">
        <f t="shared" si="7"/>
        <v>910554.66670638125</v>
      </c>
    </row>
    <row r="28" spans="1:24" x14ac:dyDescent="0.25">
      <c r="A28" s="24"/>
      <c r="B28" s="144"/>
      <c r="C28" s="77">
        <v>4</v>
      </c>
      <c r="D28" s="78" t="s">
        <v>23</v>
      </c>
      <c r="E28" s="40">
        <v>1433619.17</v>
      </c>
      <c r="F28" s="41"/>
      <c r="G28" s="42">
        <f t="shared" si="8"/>
        <v>1433619.17</v>
      </c>
      <c r="H28" s="43">
        <f t="shared" si="9"/>
        <v>0</v>
      </c>
      <c r="I28" s="43">
        <f t="shared" si="10"/>
        <v>833619.16999999993</v>
      </c>
      <c r="J28" s="44">
        <f t="shared" si="11"/>
        <v>1.5165141753434815E-2</v>
      </c>
      <c r="K28" s="43">
        <f t="shared" si="12"/>
        <v>-18973.869076278395</v>
      </c>
      <c r="L28" s="45">
        <f t="shared" si="13"/>
        <v>1414645.3009237216</v>
      </c>
      <c r="M28" s="46">
        <f t="shared" si="14"/>
        <v>2.0407969466923595E-2</v>
      </c>
      <c r="N28" s="4"/>
      <c r="O28" s="47">
        <v>1500000</v>
      </c>
      <c r="P28"/>
      <c r="Q28"/>
      <c r="R28" s="37">
        <f t="shared" si="7"/>
        <v>2121967.9513855823</v>
      </c>
    </row>
    <row r="29" spans="1:24" x14ac:dyDescent="0.25">
      <c r="A29" s="24"/>
      <c r="B29" s="144"/>
      <c r="C29" s="77">
        <v>5</v>
      </c>
      <c r="D29" s="78" t="s">
        <v>24</v>
      </c>
      <c r="E29" s="40">
        <v>1079965.95</v>
      </c>
      <c r="F29" s="41"/>
      <c r="G29" s="42">
        <f t="shared" si="8"/>
        <v>1079965.95</v>
      </c>
      <c r="H29" s="43">
        <f t="shared" si="9"/>
        <v>0</v>
      </c>
      <c r="I29" s="43">
        <f t="shared" si="10"/>
        <v>479965.94999999995</v>
      </c>
      <c r="J29" s="44">
        <f t="shared" si="11"/>
        <v>8.7315070604386483E-3</v>
      </c>
      <c r="K29" s="43">
        <f t="shared" si="12"/>
        <v>-10924.426193763731</v>
      </c>
      <c r="L29" s="45">
        <f t="shared" si="13"/>
        <v>1069041.5238062362</v>
      </c>
      <c r="M29" s="46">
        <f t="shared" si="14"/>
        <v>1.5422216977262999E-2</v>
      </c>
      <c r="N29" s="4"/>
      <c r="O29" s="47">
        <v>1500000</v>
      </c>
      <c r="P29"/>
      <c r="Q29"/>
      <c r="R29" s="37">
        <f t="shared" si="7"/>
        <v>1603562.2857093543</v>
      </c>
    </row>
    <row r="30" spans="1:24" x14ac:dyDescent="0.25">
      <c r="A30" s="24"/>
      <c r="B30" s="144"/>
      <c r="C30" s="77">
        <v>6</v>
      </c>
      <c r="D30" s="78" t="s">
        <v>25</v>
      </c>
      <c r="E30" s="40">
        <v>531696.19999999995</v>
      </c>
      <c r="F30" s="41"/>
      <c r="G30" s="42">
        <f t="shared" si="8"/>
        <v>531696.19999999995</v>
      </c>
      <c r="H30" s="43">
        <f t="shared" si="9"/>
        <v>68303.800000000047</v>
      </c>
      <c r="I30" s="43">
        <f t="shared" si="10"/>
        <v>0</v>
      </c>
      <c r="J30" s="44">
        <f t="shared" si="11"/>
        <v>0</v>
      </c>
      <c r="K30" s="43">
        <f t="shared" si="12"/>
        <v>68303.800000000047</v>
      </c>
      <c r="L30" s="45">
        <f t="shared" si="13"/>
        <v>600000</v>
      </c>
      <c r="M30" s="46">
        <f t="shared" si="14"/>
        <v>8.6557256947438887E-3</v>
      </c>
      <c r="N30" s="4"/>
      <c r="O30" s="47">
        <v>900000</v>
      </c>
      <c r="P30"/>
      <c r="Q30"/>
      <c r="R30" s="37">
        <f t="shared" si="7"/>
        <v>900000</v>
      </c>
    </row>
    <row r="31" spans="1:24" x14ac:dyDescent="0.25">
      <c r="A31" s="24"/>
      <c r="B31" s="144"/>
      <c r="C31" s="77">
        <v>7</v>
      </c>
      <c r="D31" s="78" t="s">
        <v>26</v>
      </c>
      <c r="E31" s="40">
        <v>277351.39</v>
      </c>
      <c r="F31" s="41"/>
      <c r="G31" s="42">
        <f t="shared" si="8"/>
        <v>277351.39</v>
      </c>
      <c r="H31" s="43">
        <f t="shared" si="9"/>
        <v>322648.61</v>
      </c>
      <c r="I31" s="43">
        <f t="shared" si="10"/>
        <v>0</v>
      </c>
      <c r="J31" s="44">
        <f t="shared" si="11"/>
        <v>0</v>
      </c>
      <c r="K31" s="43">
        <f t="shared" si="12"/>
        <v>322648.61</v>
      </c>
      <c r="L31" s="45">
        <f t="shared" si="13"/>
        <v>600000</v>
      </c>
      <c r="M31" s="46">
        <f t="shared" si="14"/>
        <v>8.6557256947438887E-3</v>
      </c>
      <c r="N31" s="4"/>
      <c r="O31" s="47">
        <v>900000</v>
      </c>
      <c r="P31"/>
      <c r="Q31"/>
      <c r="R31" s="37">
        <f t="shared" si="7"/>
        <v>900000</v>
      </c>
    </row>
    <row r="32" spans="1:24" x14ac:dyDescent="0.25">
      <c r="A32" s="24"/>
      <c r="B32" s="144"/>
      <c r="C32" s="77">
        <v>8</v>
      </c>
      <c r="D32" s="78" t="s">
        <v>27</v>
      </c>
      <c r="E32" s="40">
        <v>716690.13</v>
      </c>
      <c r="F32" s="41"/>
      <c r="G32" s="42">
        <f t="shared" si="8"/>
        <v>716690.13</v>
      </c>
      <c r="H32" s="43">
        <f t="shared" si="9"/>
        <v>0</v>
      </c>
      <c r="I32" s="43">
        <f t="shared" si="10"/>
        <v>116690.13</v>
      </c>
      <c r="J32" s="44">
        <f t="shared" si="11"/>
        <v>2.1228186999067413E-3</v>
      </c>
      <c r="K32" s="43">
        <f t="shared" si="12"/>
        <v>-2655.9648923547502</v>
      </c>
      <c r="L32" s="45">
        <f t="shared" si="13"/>
        <v>714034.16510764521</v>
      </c>
      <c r="M32" s="46">
        <f t="shared" si="14"/>
        <v>1.0300806449745408E-2</v>
      </c>
      <c r="N32" s="4"/>
      <c r="O32" s="47">
        <f>PRODUCT(L32,1.5)</f>
        <v>1071051.2476614679</v>
      </c>
      <c r="P32"/>
      <c r="Q32"/>
      <c r="R32" s="37">
        <f t="shared" si="7"/>
        <v>1071051.2476614679</v>
      </c>
    </row>
    <row r="33" spans="1:18" x14ac:dyDescent="0.25">
      <c r="A33" s="24"/>
      <c r="B33" s="144"/>
      <c r="C33" s="77">
        <v>9</v>
      </c>
      <c r="D33" s="78" t="s">
        <v>28</v>
      </c>
      <c r="E33" s="40">
        <v>531646.16</v>
      </c>
      <c r="F33" s="41"/>
      <c r="G33" s="42">
        <f t="shared" si="8"/>
        <v>531646.16</v>
      </c>
      <c r="H33" s="43">
        <f t="shared" si="9"/>
        <v>68353.839999999967</v>
      </c>
      <c r="I33" s="43">
        <f t="shared" si="10"/>
        <v>0</v>
      </c>
      <c r="J33" s="44">
        <f t="shared" si="11"/>
        <v>0</v>
      </c>
      <c r="K33" s="43">
        <f t="shared" si="12"/>
        <v>68353.839999999967</v>
      </c>
      <c r="L33" s="45">
        <f t="shared" si="13"/>
        <v>600000</v>
      </c>
      <c r="M33" s="46">
        <f t="shared" si="14"/>
        <v>8.6557256947438887E-3</v>
      </c>
      <c r="N33" s="4"/>
      <c r="O33" s="47">
        <v>900000</v>
      </c>
      <c r="P33"/>
      <c r="Q33"/>
      <c r="R33" s="37">
        <f t="shared" si="7"/>
        <v>900000</v>
      </c>
    </row>
    <row r="34" spans="1:18" x14ac:dyDescent="0.25">
      <c r="A34" s="24"/>
      <c r="B34" s="144"/>
      <c r="C34" s="77">
        <v>10</v>
      </c>
      <c r="D34" s="78" t="s">
        <v>29</v>
      </c>
      <c r="E34" s="40">
        <v>712546.22</v>
      </c>
      <c r="F34" s="41"/>
      <c r="G34" s="42">
        <f t="shared" si="8"/>
        <v>712546.22</v>
      </c>
      <c r="H34" s="43">
        <f t="shared" si="9"/>
        <v>0</v>
      </c>
      <c r="I34" s="43">
        <f t="shared" si="10"/>
        <v>112546.21999999997</v>
      </c>
      <c r="J34" s="44">
        <f t="shared" si="11"/>
        <v>2.0474329784345774E-3</v>
      </c>
      <c r="K34" s="43">
        <f t="shared" si="12"/>
        <v>-2561.6460371347084</v>
      </c>
      <c r="L34" s="45">
        <f t="shared" si="13"/>
        <v>709984.57396286528</v>
      </c>
      <c r="M34" s="46">
        <f t="shared" si="14"/>
        <v>1.0242386199536943E-2</v>
      </c>
      <c r="N34" s="4"/>
      <c r="O34" s="47">
        <f>PRODUCT(L34,1.5)</f>
        <v>1064976.8609442979</v>
      </c>
      <c r="P34"/>
      <c r="Q34"/>
      <c r="R34" s="37">
        <f t="shared" si="7"/>
        <v>1064976.8609442979</v>
      </c>
    </row>
    <row r="35" spans="1:18" x14ac:dyDescent="0.25">
      <c r="A35" s="24"/>
      <c r="B35" s="144"/>
      <c r="C35" s="77">
        <v>11</v>
      </c>
      <c r="D35" s="78" t="s">
        <v>30</v>
      </c>
      <c r="E35" s="40">
        <v>1016072.81</v>
      </c>
      <c r="F35" s="41"/>
      <c r="G35" s="42">
        <f t="shared" si="8"/>
        <v>1016072.81</v>
      </c>
      <c r="H35" s="43">
        <f t="shared" si="9"/>
        <v>0</v>
      </c>
      <c r="I35" s="43">
        <f t="shared" si="10"/>
        <v>416072.81000000006</v>
      </c>
      <c r="J35" s="44">
        <f t="shared" si="11"/>
        <v>7.5691675173448231E-3</v>
      </c>
      <c r="K35" s="43">
        <f t="shared" si="12"/>
        <v>-9470.1649233177523</v>
      </c>
      <c r="L35" s="45">
        <f t="shared" si="13"/>
        <v>1006602.6450766823</v>
      </c>
      <c r="M35" s="46">
        <f t="shared" si="14"/>
        <v>1.4521460632312336E-2</v>
      </c>
      <c r="N35" s="4"/>
      <c r="O35" s="47">
        <v>1500000</v>
      </c>
      <c r="P35"/>
      <c r="Q35"/>
      <c r="R35" s="37">
        <f t="shared" si="7"/>
        <v>1509903.9676150235</v>
      </c>
    </row>
    <row r="36" spans="1:18" x14ac:dyDescent="0.25">
      <c r="A36" s="24"/>
      <c r="B36" s="144"/>
      <c r="C36" s="77">
        <v>12</v>
      </c>
      <c r="D36" s="78" t="s">
        <v>31</v>
      </c>
      <c r="E36" s="40">
        <v>422378.13</v>
      </c>
      <c r="F36" s="41"/>
      <c r="G36" s="42">
        <f t="shared" si="8"/>
        <v>422378.13</v>
      </c>
      <c r="H36" s="43">
        <f t="shared" si="9"/>
        <v>177621.87</v>
      </c>
      <c r="I36" s="43">
        <f t="shared" si="10"/>
        <v>0</v>
      </c>
      <c r="J36" s="44">
        <f t="shared" si="11"/>
        <v>0</v>
      </c>
      <c r="K36" s="43">
        <f t="shared" si="12"/>
        <v>177621.87</v>
      </c>
      <c r="L36" s="45">
        <f t="shared" si="13"/>
        <v>600000</v>
      </c>
      <c r="M36" s="46">
        <f t="shared" si="14"/>
        <v>8.6557256947438887E-3</v>
      </c>
      <c r="N36" s="4"/>
      <c r="O36" s="47">
        <f>PRODUCT(L36,1.5)</f>
        <v>900000</v>
      </c>
      <c r="P36"/>
      <c r="Q36"/>
      <c r="R36" s="37">
        <f t="shared" si="7"/>
        <v>900000</v>
      </c>
    </row>
    <row r="37" spans="1:18" ht="16.5" thickBot="1" x14ac:dyDescent="0.3">
      <c r="A37" s="24"/>
      <c r="B37" s="145"/>
      <c r="C37" s="79">
        <v>13</v>
      </c>
      <c r="D37" s="80" t="s">
        <v>32</v>
      </c>
      <c r="E37" s="52">
        <v>63936.52</v>
      </c>
      <c r="F37" s="53"/>
      <c r="G37" s="54">
        <f t="shared" si="8"/>
        <v>63936.52</v>
      </c>
      <c r="H37" s="55">
        <f t="shared" si="9"/>
        <v>536063.48</v>
      </c>
      <c r="I37" s="81">
        <f t="shared" si="10"/>
        <v>0</v>
      </c>
      <c r="J37" s="56">
        <f t="shared" si="11"/>
        <v>0</v>
      </c>
      <c r="K37" s="55">
        <f t="shared" si="12"/>
        <v>536063.48</v>
      </c>
      <c r="L37" s="57">
        <f t="shared" si="13"/>
        <v>600000</v>
      </c>
      <c r="M37" s="58">
        <f t="shared" si="14"/>
        <v>8.6557256947438887E-3</v>
      </c>
      <c r="N37" s="4"/>
      <c r="O37" s="59">
        <v>900000</v>
      </c>
      <c r="P37" s="82"/>
      <c r="Q37" s="83"/>
      <c r="R37" s="37">
        <f t="shared" si="7"/>
        <v>900000</v>
      </c>
    </row>
    <row r="38" spans="1:18" ht="16.5" thickBot="1" x14ac:dyDescent="0.3">
      <c r="A38" s="84"/>
      <c r="B38" s="11"/>
      <c r="C38" s="85"/>
      <c r="D38" s="85"/>
      <c r="E38" s="86"/>
      <c r="F38" s="87"/>
      <c r="G38" s="86"/>
      <c r="H38" s="86"/>
      <c r="I38" s="86"/>
      <c r="J38" s="85"/>
      <c r="K38" s="86"/>
      <c r="L38" s="88"/>
      <c r="M38" s="85"/>
      <c r="N38" s="4"/>
    </row>
    <row r="39" spans="1:18" x14ac:dyDescent="0.25">
      <c r="A39" s="7"/>
      <c r="B39" s="89"/>
      <c r="C39" s="85"/>
      <c r="D39" s="90" t="s">
        <v>34</v>
      </c>
      <c r="E39" s="30">
        <f>SUM(E11:E23)</f>
        <v>60667375.769999988</v>
      </c>
      <c r="F39" s="30">
        <f>SUM(F11:F23)</f>
        <v>0</v>
      </c>
      <c r="G39" s="30">
        <f>SUM(G11:G23)</f>
        <v>60667375.769999988</v>
      </c>
      <c r="H39" s="30">
        <f>SUM(H11:H23)</f>
        <v>0</v>
      </c>
      <c r="I39" s="30">
        <f>SUM(I11:I23)</f>
        <v>52867375.769999988</v>
      </c>
      <c r="J39" s="91"/>
      <c r="K39" s="30">
        <f>SUM(K11:K23)</f>
        <v>-1203305.6608647723</v>
      </c>
      <c r="L39" s="32">
        <f>SUM(L11:L23)</f>
        <v>59464070.109135218</v>
      </c>
      <c r="M39" s="33">
        <f>L39/$E$42</f>
        <v>0.85784113259615624</v>
      </c>
      <c r="N39" s="92"/>
    </row>
    <row r="40" spans="1:18" ht="16.5" thickBot="1" x14ac:dyDescent="0.3">
      <c r="A40" s="7"/>
      <c r="B40" s="89"/>
      <c r="C40" s="85"/>
      <c r="D40" s="93" t="s">
        <v>35</v>
      </c>
      <c r="E40" s="81">
        <f>SUM(E25:E37)</f>
        <v>8650902.25</v>
      </c>
      <c r="F40" s="81">
        <f>SUM(F25:F37)</f>
        <v>0</v>
      </c>
      <c r="G40" s="81">
        <f>SUM(G25:G37)</f>
        <v>8650902.25</v>
      </c>
      <c r="H40" s="81">
        <f>SUM(H25:H37)</f>
        <v>1251150.1299999999</v>
      </c>
      <c r="I40" s="81">
        <f>SUM(I25:I37)</f>
        <v>2102052.38</v>
      </c>
      <c r="J40" s="94"/>
      <c r="K40" s="81">
        <f>SUM(K25:K37)</f>
        <v>1203305.660864772</v>
      </c>
      <c r="L40" s="57">
        <f>SUM(L25:L37)</f>
        <v>9854207.9108647723</v>
      </c>
      <c r="M40" s="95">
        <f>L40/$E$42</f>
        <v>0.14215886769236785</v>
      </c>
      <c r="N40" s="92"/>
    </row>
    <row r="41" spans="1:18" ht="16.5" thickBot="1" x14ac:dyDescent="0.3">
      <c r="A41" s="7"/>
      <c r="B41" s="89"/>
      <c r="C41" s="85"/>
      <c r="D41" s="96"/>
      <c r="E41" s="65"/>
      <c r="F41" s="66"/>
      <c r="G41" s="65"/>
      <c r="H41" s="65"/>
      <c r="I41" s="65"/>
      <c r="J41" s="97"/>
      <c r="K41" s="98"/>
      <c r="L41" s="99"/>
      <c r="M41" s="100"/>
      <c r="N41" s="92"/>
    </row>
    <row r="42" spans="1:18" x14ac:dyDescent="0.25">
      <c r="A42" s="7"/>
      <c r="B42" s="101"/>
      <c r="C42" s="85"/>
      <c r="D42" s="90" t="s">
        <v>36</v>
      </c>
      <c r="E42" s="30">
        <v>69318278</v>
      </c>
      <c r="F42" s="30"/>
      <c r="G42" s="102">
        <f>SUM(G39,G40)</f>
        <v>69318278.019999981</v>
      </c>
      <c r="H42" s="102">
        <f>H39+H40</f>
        <v>1251150.1299999999</v>
      </c>
      <c r="I42" s="102">
        <f>I39+I40</f>
        <v>54969428.149999991</v>
      </c>
      <c r="J42" s="103"/>
      <c r="K42" s="104"/>
      <c r="L42" s="105">
        <f>L39+L40</f>
        <v>69318278.019999996</v>
      </c>
      <c r="M42" s="33">
        <f>L42/$E$45</f>
        <v>0.85000000007970478</v>
      </c>
      <c r="N42" s="92"/>
    </row>
    <row r="43" spans="1:18" x14ac:dyDescent="0.25">
      <c r="A43" s="7"/>
      <c r="B43" s="89"/>
      <c r="C43" s="85"/>
      <c r="D43" s="106" t="s">
        <v>37</v>
      </c>
      <c r="E43" s="107">
        <v>12232637.300000001</v>
      </c>
      <c r="F43" s="108"/>
      <c r="G43" s="109">
        <f>SUM(E43,F43)</f>
        <v>12232637.300000001</v>
      </c>
      <c r="H43" s="109"/>
      <c r="I43" s="110"/>
      <c r="J43" s="111"/>
      <c r="K43" s="112"/>
      <c r="L43" s="113">
        <f>E43</f>
        <v>12232637.300000001</v>
      </c>
      <c r="M43" s="114">
        <f t="shared" ref="M43:M45" si="15">L43/$E$45</f>
        <v>0.15000000004291797</v>
      </c>
      <c r="N43" s="92"/>
    </row>
    <row r="44" spans="1:18" x14ac:dyDescent="0.25">
      <c r="A44" s="7"/>
      <c r="B44" s="89"/>
      <c r="C44" s="115"/>
      <c r="D44" s="116" t="s">
        <v>38</v>
      </c>
      <c r="E44" s="117">
        <v>4077545.76</v>
      </c>
      <c r="F44" s="118"/>
      <c r="G44" s="119">
        <f>SUM(E44,F44)</f>
        <v>4077545.76</v>
      </c>
      <c r="H44" s="119"/>
      <c r="I44" s="120"/>
      <c r="J44" s="121"/>
      <c r="K44" s="122"/>
      <c r="L44" s="123">
        <f>E44</f>
        <v>4077545.76</v>
      </c>
      <c r="M44" s="114">
        <f t="shared" si="15"/>
        <v>4.9999999932557465E-2</v>
      </c>
      <c r="N44" s="92"/>
    </row>
    <row r="45" spans="1:18" ht="16.5" thickBot="1" x14ac:dyDescent="0.3">
      <c r="A45" s="7"/>
      <c r="B45" s="89"/>
      <c r="C45" s="115"/>
      <c r="D45" s="93" t="s">
        <v>39</v>
      </c>
      <c r="E45" s="124">
        <v>81550915.310000002</v>
      </c>
      <c r="F45" s="125">
        <f>SUM(F42:F44)</f>
        <v>0</v>
      </c>
      <c r="G45" s="126">
        <f>SUM(E45,F45)</f>
        <v>81550915.310000002</v>
      </c>
      <c r="H45" s="126"/>
      <c r="I45" s="127"/>
      <c r="J45" s="128"/>
      <c r="K45" s="129"/>
      <c r="L45" s="130">
        <f>L42+L43</f>
        <v>81550915.319999993</v>
      </c>
      <c r="M45" s="95">
        <f t="shared" si="15"/>
        <v>1.0000000001226226</v>
      </c>
      <c r="N45" s="92"/>
    </row>
    <row r="46" spans="1:18" x14ac:dyDescent="0.25">
      <c r="A46" s="13"/>
      <c r="B46" s="131"/>
      <c r="C46" s="131"/>
      <c r="D46" s="13"/>
      <c r="E46" s="13"/>
      <c r="F46" s="132"/>
      <c r="G46" s="13"/>
      <c r="H46" s="13"/>
      <c r="I46" s="13"/>
      <c r="J46" s="13"/>
      <c r="K46" s="13"/>
      <c r="L46" s="13"/>
      <c r="M46" s="13"/>
      <c r="N46" s="13"/>
      <c r="Q46" s="83"/>
    </row>
    <row r="47" spans="1:18" x14ac:dyDescent="0.25">
      <c r="A47" s="7"/>
      <c r="B47" s="89"/>
      <c r="C47" s="89"/>
      <c r="D47" s="133" t="s">
        <v>40</v>
      </c>
      <c r="G47" s="134"/>
      <c r="H47" s="134"/>
      <c r="I47" s="134"/>
      <c r="J47" s="134"/>
      <c r="K47" s="135"/>
      <c r="L47" s="136"/>
      <c r="M47" s="134"/>
      <c r="N47" s="92"/>
      <c r="Q47" s="83"/>
    </row>
    <row r="48" spans="1:18" x14ac:dyDescent="0.25">
      <c r="A48" s="7"/>
      <c r="B48" s="89"/>
      <c r="C48" s="89"/>
      <c r="D48" s="133"/>
      <c r="G48" s="134"/>
      <c r="H48" s="134"/>
      <c r="I48" s="134"/>
      <c r="J48" s="134"/>
      <c r="K48" s="135"/>
      <c r="L48" s="136"/>
      <c r="M48" s="134"/>
      <c r="N48" s="92"/>
      <c r="Q48" s="83"/>
    </row>
    <row r="49" spans="1:17" x14ac:dyDescent="0.25">
      <c r="A49" s="137"/>
      <c r="B49" s="89"/>
      <c r="C49" s="89"/>
      <c r="D49" s="146" t="s">
        <v>44</v>
      </c>
      <c r="E49" s="146"/>
      <c r="F49" s="146"/>
      <c r="G49" s="146"/>
      <c r="H49" s="146"/>
      <c r="I49" s="146"/>
      <c r="J49" s="146"/>
      <c r="K49" s="146"/>
      <c r="L49" s="146"/>
      <c r="M49" s="146"/>
      <c r="N49" s="146"/>
      <c r="O49" s="146"/>
      <c r="P49" s="146"/>
      <c r="Q49" s="146"/>
    </row>
    <row r="50" spans="1:17" x14ac:dyDescent="0.25">
      <c r="A50" s="137"/>
      <c r="B50" s="89"/>
      <c r="C50" s="89"/>
      <c r="D50" s="146"/>
      <c r="E50" s="146"/>
      <c r="F50" s="146"/>
      <c r="G50" s="146"/>
      <c r="H50" s="146"/>
      <c r="I50" s="146"/>
      <c r="J50" s="146"/>
      <c r="K50" s="146"/>
      <c r="L50" s="146"/>
      <c r="M50" s="146"/>
      <c r="N50" s="146"/>
      <c r="O50" s="146"/>
      <c r="P50" s="146"/>
      <c r="Q50" s="146"/>
    </row>
    <row r="51" spans="1:17" x14ac:dyDescent="0.25">
      <c r="A51" s="137"/>
      <c r="B51" s="89"/>
      <c r="C51" s="89"/>
      <c r="D51" s="146"/>
      <c r="E51" s="146"/>
      <c r="F51" s="146"/>
      <c r="G51" s="146"/>
      <c r="H51" s="146"/>
      <c r="I51" s="146"/>
      <c r="J51" s="146"/>
      <c r="K51" s="146"/>
      <c r="L51" s="146"/>
      <c r="M51" s="146"/>
      <c r="N51" s="146"/>
      <c r="O51" s="146"/>
      <c r="P51" s="146"/>
      <c r="Q51" s="146"/>
    </row>
    <row r="52" spans="1:17" x14ac:dyDescent="0.25">
      <c r="A52" s="137"/>
      <c r="B52" s="89"/>
      <c r="C52" s="89"/>
      <c r="D52" s="146"/>
      <c r="E52" s="146"/>
      <c r="F52" s="146"/>
      <c r="G52" s="146"/>
      <c r="H52" s="146"/>
      <c r="I52" s="146"/>
      <c r="J52" s="146"/>
      <c r="K52" s="146"/>
      <c r="L52" s="146"/>
      <c r="M52" s="146"/>
      <c r="N52" s="146"/>
      <c r="O52" s="146"/>
      <c r="P52" s="146"/>
      <c r="Q52" s="146"/>
    </row>
    <row r="53" spans="1:17" ht="50.45" customHeight="1" x14ac:dyDescent="0.25">
      <c r="D53" s="146"/>
      <c r="E53" s="146"/>
      <c r="F53" s="146"/>
      <c r="G53" s="146"/>
      <c r="H53" s="146"/>
      <c r="I53" s="146"/>
      <c r="J53" s="146"/>
      <c r="K53" s="146"/>
      <c r="L53" s="146"/>
      <c r="M53" s="146"/>
      <c r="N53" s="146"/>
      <c r="O53" s="146"/>
      <c r="P53" s="146"/>
      <c r="Q53" s="146"/>
    </row>
    <row r="54" spans="1:17" x14ac:dyDescent="0.25">
      <c r="D54"/>
      <c r="E54"/>
      <c r="F54" s="138"/>
      <c r="G54"/>
      <c r="H54"/>
      <c r="I54"/>
      <c r="J54"/>
      <c r="K54"/>
      <c r="L54"/>
      <c r="M54"/>
      <c r="N54"/>
      <c r="O54"/>
      <c r="P54"/>
      <c r="Q54"/>
    </row>
    <row r="55" spans="1:17" x14ac:dyDescent="0.25">
      <c r="D55"/>
      <c r="E55"/>
      <c r="F55" s="138"/>
      <c r="G55"/>
      <c r="H55"/>
      <c r="I55"/>
      <c r="J55"/>
      <c r="K55"/>
      <c r="L55"/>
      <c r="M55"/>
      <c r="N55"/>
      <c r="O55"/>
      <c r="P55"/>
      <c r="Q55"/>
    </row>
    <row r="56" spans="1:17" x14ac:dyDescent="0.25">
      <c r="G56"/>
      <c r="H56"/>
      <c r="I56"/>
      <c r="J56"/>
      <c r="K56"/>
      <c r="L56"/>
      <c r="M56"/>
      <c r="N56"/>
      <c r="O56"/>
      <c r="P56"/>
      <c r="Q56"/>
    </row>
    <row r="57" spans="1:17" ht="30" hidden="1" x14ac:dyDescent="0.25">
      <c r="D57" s="139" t="s">
        <v>41</v>
      </c>
      <c r="E57" s="140">
        <v>28995881</v>
      </c>
      <c r="F57" s="141"/>
      <c r="G57"/>
      <c r="H57"/>
      <c r="I57"/>
      <c r="J57"/>
      <c r="K57"/>
      <c r="L57"/>
      <c r="M57"/>
      <c r="N57"/>
      <c r="O57"/>
      <c r="P57"/>
      <c r="Q57"/>
    </row>
    <row r="58" spans="1:17" hidden="1" x14ac:dyDescent="0.25">
      <c r="D58" s="3" t="s">
        <v>42</v>
      </c>
      <c r="E58" s="142">
        <v>2.8125</v>
      </c>
      <c r="F58" s="141"/>
    </row>
    <row r="59" spans="1:17" s="3" customFormat="1" ht="15" hidden="1" x14ac:dyDescent="0.25">
      <c r="F59" s="141"/>
    </row>
    <row r="60" spans="1:17" s="3" customFormat="1" ht="15" hidden="1" x14ac:dyDescent="0.25">
      <c r="D60" s="3" t="s">
        <v>43</v>
      </c>
      <c r="E60" s="141">
        <f>PRODUCT(E57,E58)</f>
        <v>81550915.3125</v>
      </c>
      <c r="F60" s="141"/>
    </row>
    <row r="61" spans="1:17" s="3" customFormat="1" ht="15" x14ac:dyDescent="0.25">
      <c r="F61" s="141"/>
    </row>
    <row r="62" spans="1:17" s="3" customFormat="1" ht="15" x14ac:dyDescent="0.25">
      <c r="F62" s="141"/>
    </row>
    <row r="63" spans="1:17" s="3" customFormat="1" ht="15" x14ac:dyDescent="0.25">
      <c r="F63" s="141"/>
    </row>
    <row r="64" spans="1:17" s="3" customFormat="1" ht="15" x14ac:dyDescent="0.25">
      <c r="F64" s="141"/>
    </row>
    <row r="65" spans="6:6" s="3" customFormat="1" ht="15" x14ac:dyDescent="0.25">
      <c r="F65" s="141"/>
    </row>
    <row r="66" spans="6:6" s="3" customFormat="1" ht="15" x14ac:dyDescent="0.25">
      <c r="F66" s="141"/>
    </row>
    <row r="67" spans="6:6" s="3" customFormat="1" ht="15" x14ac:dyDescent="0.25">
      <c r="F67" s="141"/>
    </row>
    <row r="68" spans="6:6" s="3" customFormat="1" ht="15" x14ac:dyDescent="0.25">
      <c r="F68" s="141"/>
    </row>
    <row r="69" spans="6:6" s="3" customFormat="1" ht="15" x14ac:dyDescent="0.25">
      <c r="F69" s="141"/>
    </row>
    <row r="70" spans="6:6" s="3" customFormat="1" ht="15" x14ac:dyDescent="0.25">
      <c r="F70" s="141"/>
    </row>
    <row r="71" spans="6:6" s="3" customFormat="1" ht="15" x14ac:dyDescent="0.25">
      <c r="F71" s="141"/>
    </row>
    <row r="72" spans="6:6" s="3" customFormat="1" ht="15" x14ac:dyDescent="0.25">
      <c r="F72" s="141"/>
    </row>
    <row r="73" spans="6:6" s="3" customFormat="1" ht="15" x14ac:dyDescent="0.25">
      <c r="F73" s="141"/>
    </row>
    <row r="74" spans="6:6" s="3" customFormat="1" ht="15" x14ac:dyDescent="0.25">
      <c r="F74" s="141"/>
    </row>
    <row r="75" spans="6:6" s="3" customFormat="1" ht="15" x14ac:dyDescent="0.25">
      <c r="F75" s="141"/>
    </row>
    <row r="76" spans="6:6" s="3" customFormat="1" ht="15" x14ac:dyDescent="0.25">
      <c r="F76" s="141"/>
    </row>
    <row r="77" spans="6:6" s="3" customFormat="1" ht="15" x14ac:dyDescent="0.25">
      <c r="F77" s="141"/>
    </row>
    <row r="78" spans="6:6" s="3" customFormat="1" ht="15" x14ac:dyDescent="0.25">
      <c r="F78" s="141"/>
    </row>
    <row r="79" spans="6:6" s="3" customFormat="1" ht="15" x14ac:dyDescent="0.25">
      <c r="F79" s="141"/>
    </row>
    <row r="80" spans="6:6" s="3" customFormat="1" ht="15" x14ac:dyDescent="0.25">
      <c r="F80" s="141"/>
    </row>
    <row r="81" spans="6:6" s="3" customFormat="1" ht="15" x14ac:dyDescent="0.25">
      <c r="F81" s="141"/>
    </row>
    <row r="82" spans="6:6" s="3" customFormat="1" ht="15" x14ac:dyDescent="0.25">
      <c r="F82" s="141"/>
    </row>
    <row r="83" spans="6:6" s="3" customFormat="1" ht="15" x14ac:dyDescent="0.25">
      <c r="F83" s="141"/>
    </row>
    <row r="84" spans="6:6" s="3" customFormat="1" ht="15" x14ac:dyDescent="0.25">
      <c r="F84" s="141"/>
    </row>
    <row r="85" spans="6:6" s="3" customFormat="1" ht="15" x14ac:dyDescent="0.25">
      <c r="F85" s="141"/>
    </row>
    <row r="86" spans="6:6" s="3" customFormat="1" ht="15" x14ac:dyDescent="0.25">
      <c r="F86" s="141"/>
    </row>
    <row r="87" spans="6:6" s="3" customFormat="1" ht="15" x14ac:dyDescent="0.25">
      <c r="F87" s="141"/>
    </row>
    <row r="88" spans="6:6" s="3" customFormat="1" ht="15" x14ac:dyDescent="0.25">
      <c r="F88" s="141"/>
    </row>
    <row r="89" spans="6:6" s="3" customFormat="1" ht="15" x14ac:dyDescent="0.25">
      <c r="F89" s="141"/>
    </row>
    <row r="90" spans="6:6" s="3" customFormat="1" ht="15" x14ac:dyDescent="0.25">
      <c r="F90" s="141"/>
    </row>
    <row r="91" spans="6:6" s="3" customFormat="1" ht="15" x14ac:dyDescent="0.25">
      <c r="F91" s="141"/>
    </row>
    <row r="92" spans="6:6" s="3" customFormat="1" ht="15" x14ac:dyDescent="0.25">
      <c r="F92" s="141"/>
    </row>
    <row r="93" spans="6:6" s="3" customFormat="1" ht="15" x14ac:dyDescent="0.25">
      <c r="F93" s="141"/>
    </row>
    <row r="94" spans="6:6" s="3" customFormat="1" ht="15" x14ac:dyDescent="0.25">
      <c r="F94" s="141"/>
    </row>
    <row r="95" spans="6:6" s="3" customFormat="1" ht="15" x14ac:dyDescent="0.25">
      <c r="F95" s="141"/>
    </row>
    <row r="96" spans="6:6" s="3" customFormat="1" ht="15" x14ac:dyDescent="0.25">
      <c r="F96" s="141"/>
    </row>
    <row r="97" spans="6:6" s="3" customFormat="1" ht="15" x14ac:dyDescent="0.25">
      <c r="F97" s="141"/>
    </row>
    <row r="98" spans="6:6" s="3" customFormat="1" ht="15" x14ac:dyDescent="0.25">
      <c r="F98" s="141"/>
    </row>
    <row r="99" spans="6:6" s="3" customFormat="1" ht="15" x14ac:dyDescent="0.25">
      <c r="F99" s="141"/>
    </row>
    <row r="100" spans="6:6" s="3" customFormat="1" ht="15" x14ac:dyDescent="0.25">
      <c r="F100" s="141"/>
    </row>
    <row r="101" spans="6:6" s="3" customFormat="1" ht="15" x14ac:dyDescent="0.25">
      <c r="F101" s="141"/>
    </row>
    <row r="102" spans="6:6" s="3" customFormat="1" ht="15" x14ac:dyDescent="0.25">
      <c r="F102" s="141"/>
    </row>
    <row r="103" spans="6:6" s="3" customFormat="1" ht="15" x14ac:dyDescent="0.25">
      <c r="F103" s="141"/>
    </row>
    <row r="104" spans="6:6" s="3" customFormat="1" ht="15" x14ac:dyDescent="0.25">
      <c r="F104" s="141"/>
    </row>
    <row r="105" spans="6:6" s="3" customFormat="1" ht="15" x14ac:dyDescent="0.25">
      <c r="F105" s="141"/>
    </row>
    <row r="106" spans="6:6" s="3" customFormat="1" ht="15" x14ac:dyDescent="0.25">
      <c r="F106" s="141"/>
    </row>
    <row r="107" spans="6:6" s="3" customFormat="1" ht="15" x14ac:dyDescent="0.25">
      <c r="F107" s="141"/>
    </row>
    <row r="108" spans="6:6" s="3" customFormat="1" ht="15" x14ac:dyDescent="0.25">
      <c r="F108" s="141"/>
    </row>
    <row r="109" spans="6:6" s="3" customFormat="1" ht="15" x14ac:dyDescent="0.25">
      <c r="F109" s="141"/>
    </row>
    <row r="110" spans="6:6" s="3" customFormat="1" ht="15" x14ac:dyDescent="0.25">
      <c r="F110" s="141"/>
    </row>
    <row r="111" spans="6:6" s="3" customFormat="1" ht="15" x14ac:dyDescent="0.25">
      <c r="F111" s="141"/>
    </row>
    <row r="112" spans="6:6" s="3" customFormat="1" ht="15" x14ac:dyDescent="0.25">
      <c r="F112" s="141"/>
    </row>
    <row r="113" spans="6:6" s="3" customFormat="1" ht="15" x14ac:dyDescent="0.25">
      <c r="F113" s="141"/>
    </row>
    <row r="114" spans="6:6" s="3" customFormat="1" ht="15" x14ac:dyDescent="0.25">
      <c r="F114" s="141"/>
    </row>
    <row r="115" spans="6:6" s="3" customFormat="1" ht="15" x14ac:dyDescent="0.25">
      <c r="F115" s="141"/>
    </row>
    <row r="116" spans="6:6" s="3" customFormat="1" ht="15" x14ac:dyDescent="0.25">
      <c r="F116" s="141"/>
    </row>
    <row r="117" spans="6:6" s="3" customFormat="1" ht="15" x14ac:dyDescent="0.25">
      <c r="F117" s="141"/>
    </row>
    <row r="118" spans="6:6" s="3" customFormat="1" ht="15" x14ac:dyDescent="0.25">
      <c r="F118" s="141"/>
    </row>
    <row r="119" spans="6:6" s="3" customFormat="1" ht="15" x14ac:dyDescent="0.25">
      <c r="F119" s="141"/>
    </row>
    <row r="120" spans="6:6" s="3" customFormat="1" ht="15" x14ac:dyDescent="0.25">
      <c r="F120" s="141"/>
    </row>
    <row r="121" spans="6:6" s="3" customFormat="1" ht="15" x14ac:dyDescent="0.25">
      <c r="F121" s="141"/>
    </row>
    <row r="122" spans="6:6" s="3" customFormat="1" ht="15" x14ac:dyDescent="0.25">
      <c r="F122" s="141"/>
    </row>
    <row r="123" spans="6:6" s="3" customFormat="1" ht="15" x14ac:dyDescent="0.25">
      <c r="F123" s="141"/>
    </row>
    <row r="124" spans="6:6" s="3" customFormat="1" ht="15" x14ac:dyDescent="0.25">
      <c r="F124" s="141"/>
    </row>
    <row r="125" spans="6:6" s="3" customFormat="1" ht="15" x14ac:dyDescent="0.25">
      <c r="F125" s="141"/>
    </row>
    <row r="126" spans="6:6" s="3" customFormat="1" ht="15" x14ac:dyDescent="0.25">
      <c r="F126" s="141"/>
    </row>
    <row r="127" spans="6:6" s="3" customFormat="1" ht="15" x14ac:dyDescent="0.25">
      <c r="F127" s="141"/>
    </row>
    <row r="128" spans="6:6" s="3" customFormat="1" ht="15" x14ac:dyDescent="0.25">
      <c r="F128" s="141"/>
    </row>
    <row r="129" spans="6:6" s="3" customFormat="1" ht="15" x14ac:dyDescent="0.25">
      <c r="F129" s="141"/>
    </row>
    <row r="130" spans="6:6" s="3" customFormat="1" ht="15" x14ac:dyDescent="0.25">
      <c r="F130" s="141"/>
    </row>
    <row r="131" spans="6:6" s="3" customFormat="1" ht="15" x14ac:dyDescent="0.25">
      <c r="F131" s="141"/>
    </row>
    <row r="132" spans="6:6" s="3" customFormat="1" ht="15" x14ac:dyDescent="0.25">
      <c r="F132" s="141"/>
    </row>
    <row r="133" spans="6:6" s="3" customFormat="1" ht="15" x14ac:dyDescent="0.25">
      <c r="F133" s="141"/>
    </row>
    <row r="134" spans="6:6" s="3" customFormat="1" ht="15" x14ac:dyDescent="0.25">
      <c r="F134" s="141"/>
    </row>
    <row r="135" spans="6:6" s="3" customFormat="1" ht="15" x14ac:dyDescent="0.25">
      <c r="F135" s="141"/>
    </row>
    <row r="136" spans="6:6" s="3" customFormat="1" ht="15" x14ac:dyDescent="0.25">
      <c r="F136" s="141"/>
    </row>
    <row r="137" spans="6:6" s="3" customFormat="1" ht="15" x14ac:dyDescent="0.25">
      <c r="F137" s="141"/>
    </row>
    <row r="138" spans="6:6" s="3" customFormat="1" ht="15" x14ac:dyDescent="0.25">
      <c r="F138" s="141"/>
    </row>
    <row r="139" spans="6:6" s="3" customFormat="1" ht="15" x14ac:dyDescent="0.25">
      <c r="F139" s="141"/>
    </row>
    <row r="140" spans="6:6" s="3" customFormat="1" ht="15" x14ac:dyDescent="0.25">
      <c r="F140" s="141"/>
    </row>
    <row r="141" spans="6:6" s="3" customFormat="1" ht="15" x14ac:dyDescent="0.25">
      <c r="F141" s="141"/>
    </row>
    <row r="142" spans="6:6" s="3" customFormat="1" ht="15" x14ac:dyDescent="0.25">
      <c r="F142" s="141"/>
    </row>
    <row r="143" spans="6:6" s="3" customFormat="1" ht="15" x14ac:dyDescent="0.25">
      <c r="F143" s="141"/>
    </row>
    <row r="144" spans="6:6" s="3" customFormat="1" ht="15" x14ac:dyDescent="0.25">
      <c r="F144" s="141"/>
    </row>
    <row r="145" spans="6:6" s="3" customFormat="1" ht="15" x14ac:dyDescent="0.25">
      <c r="F145" s="141"/>
    </row>
    <row r="146" spans="6:6" s="3" customFormat="1" ht="15" x14ac:dyDescent="0.25">
      <c r="F146" s="141"/>
    </row>
    <row r="147" spans="6:6" s="3" customFormat="1" ht="15" x14ac:dyDescent="0.25">
      <c r="F147" s="141"/>
    </row>
    <row r="148" spans="6:6" s="3" customFormat="1" ht="15" x14ac:dyDescent="0.25">
      <c r="F148" s="141"/>
    </row>
    <row r="149" spans="6:6" s="3" customFormat="1" ht="15" x14ac:dyDescent="0.25">
      <c r="F149" s="141"/>
    </row>
    <row r="150" spans="6:6" s="3" customFormat="1" ht="15" x14ac:dyDescent="0.25">
      <c r="F150" s="141"/>
    </row>
    <row r="151" spans="6:6" s="3" customFormat="1" ht="15" x14ac:dyDescent="0.25">
      <c r="F151" s="141"/>
    </row>
    <row r="152" spans="6:6" s="3" customFormat="1" ht="15" x14ac:dyDescent="0.25">
      <c r="F152" s="141"/>
    </row>
    <row r="153" spans="6:6" s="3" customFormat="1" ht="15" x14ac:dyDescent="0.25">
      <c r="F153" s="141"/>
    </row>
    <row r="154" spans="6:6" s="3" customFormat="1" ht="15" x14ac:dyDescent="0.25">
      <c r="F154" s="141"/>
    </row>
    <row r="155" spans="6:6" s="3" customFormat="1" ht="15" x14ac:dyDescent="0.25">
      <c r="F155" s="141"/>
    </row>
    <row r="156" spans="6:6" s="3" customFormat="1" ht="15" x14ac:dyDescent="0.25">
      <c r="F156" s="141"/>
    </row>
    <row r="157" spans="6:6" s="3" customFormat="1" ht="15" x14ac:dyDescent="0.25">
      <c r="F157" s="141"/>
    </row>
    <row r="158" spans="6:6" s="3" customFormat="1" ht="15" x14ac:dyDescent="0.25">
      <c r="F158" s="141"/>
    </row>
    <row r="159" spans="6:6" s="3" customFormat="1" ht="15" x14ac:dyDescent="0.25">
      <c r="F159" s="141"/>
    </row>
    <row r="160" spans="6:6" s="3" customFormat="1" ht="15" x14ac:dyDescent="0.25">
      <c r="F160" s="141"/>
    </row>
    <row r="161" spans="6:6" s="3" customFormat="1" ht="15" x14ac:dyDescent="0.25">
      <c r="F161" s="141"/>
    </row>
    <row r="162" spans="6:6" s="3" customFormat="1" ht="15" x14ac:dyDescent="0.25">
      <c r="F162" s="141"/>
    </row>
    <row r="163" spans="6:6" s="3" customFormat="1" ht="15" x14ac:dyDescent="0.25">
      <c r="F163" s="141"/>
    </row>
    <row r="164" spans="6:6" s="3" customFormat="1" ht="15" x14ac:dyDescent="0.25">
      <c r="F164" s="141"/>
    </row>
    <row r="165" spans="6:6" s="3" customFormat="1" ht="15" x14ac:dyDescent="0.25">
      <c r="F165" s="141"/>
    </row>
    <row r="166" spans="6:6" s="3" customFormat="1" ht="15" x14ac:dyDescent="0.25">
      <c r="F166" s="141"/>
    </row>
    <row r="167" spans="6:6" s="3" customFormat="1" ht="15" x14ac:dyDescent="0.25">
      <c r="F167" s="141"/>
    </row>
    <row r="168" spans="6:6" s="3" customFormat="1" ht="15" x14ac:dyDescent="0.25">
      <c r="F168" s="141"/>
    </row>
    <row r="169" spans="6:6" s="3" customFormat="1" ht="15" x14ac:dyDescent="0.25">
      <c r="F169" s="141"/>
    </row>
    <row r="170" spans="6:6" s="3" customFormat="1" ht="15" x14ac:dyDescent="0.25">
      <c r="F170" s="141"/>
    </row>
    <row r="171" spans="6:6" s="3" customFormat="1" ht="15" x14ac:dyDescent="0.25">
      <c r="F171" s="141"/>
    </row>
    <row r="172" spans="6:6" s="3" customFormat="1" ht="15" x14ac:dyDescent="0.25">
      <c r="F172" s="141"/>
    </row>
    <row r="173" spans="6:6" s="3" customFormat="1" ht="15" x14ac:dyDescent="0.25">
      <c r="F173" s="141"/>
    </row>
    <row r="174" spans="6:6" s="3" customFormat="1" ht="15" x14ac:dyDescent="0.25">
      <c r="F174" s="141"/>
    </row>
    <row r="175" spans="6:6" s="3" customFormat="1" ht="15" x14ac:dyDescent="0.25">
      <c r="F175" s="141"/>
    </row>
    <row r="176" spans="6:6" s="3" customFormat="1" ht="15" x14ac:dyDescent="0.25">
      <c r="F176" s="141"/>
    </row>
    <row r="177" spans="6:6" s="3" customFormat="1" ht="15" x14ac:dyDescent="0.25">
      <c r="F177" s="141"/>
    </row>
    <row r="178" spans="6:6" s="3" customFormat="1" ht="15" x14ac:dyDescent="0.25">
      <c r="F178" s="141"/>
    </row>
    <row r="179" spans="6:6" s="3" customFormat="1" ht="15" x14ac:dyDescent="0.25">
      <c r="F179" s="141"/>
    </row>
    <row r="180" spans="6:6" s="3" customFormat="1" ht="15" x14ac:dyDescent="0.25">
      <c r="F180" s="141"/>
    </row>
    <row r="181" spans="6:6" s="3" customFormat="1" ht="15" x14ac:dyDescent="0.25">
      <c r="F181" s="141"/>
    </row>
    <row r="182" spans="6:6" s="3" customFormat="1" ht="15" x14ac:dyDescent="0.25">
      <c r="F182" s="141"/>
    </row>
    <row r="183" spans="6:6" s="3" customFormat="1" ht="15" x14ac:dyDescent="0.25">
      <c r="F183" s="141"/>
    </row>
    <row r="184" spans="6:6" s="3" customFormat="1" ht="15" x14ac:dyDescent="0.25">
      <c r="F184" s="141"/>
    </row>
    <row r="185" spans="6:6" s="3" customFormat="1" ht="15" x14ac:dyDescent="0.25">
      <c r="F185" s="141"/>
    </row>
    <row r="186" spans="6:6" s="3" customFormat="1" ht="15" x14ac:dyDescent="0.25">
      <c r="F186" s="141"/>
    </row>
    <row r="187" spans="6:6" s="3" customFormat="1" ht="15" x14ac:dyDescent="0.25">
      <c r="F187" s="141"/>
    </row>
    <row r="188" spans="6:6" s="3" customFormat="1" ht="15" x14ac:dyDescent="0.25">
      <c r="F188" s="141"/>
    </row>
    <row r="189" spans="6:6" s="3" customFormat="1" ht="15" x14ac:dyDescent="0.25">
      <c r="F189" s="141"/>
    </row>
    <row r="190" spans="6:6" s="3" customFormat="1" ht="15" x14ac:dyDescent="0.25">
      <c r="F190" s="141"/>
    </row>
    <row r="191" spans="6:6" s="3" customFormat="1" ht="15" x14ac:dyDescent="0.25">
      <c r="F191" s="141"/>
    </row>
    <row r="192" spans="6:6" s="3" customFormat="1" ht="15" x14ac:dyDescent="0.25">
      <c r="F192" s="141"/>
    </row>
    <row r="193" spans="6:6" s="3" customFormat="1" ht="15" x14ac:dyDescent="0.25">
      <c r="F193" s="141"/>
    </row>
    <row r="194" spans="6:6" s="3" customFormat="1" ht="15" x14ac:dyDescent="0.25">
      <c r="F194" s="141"/>
    </row>
    <row r="195" spans="6:6" s="3" customFormat="1" ht="15" x14ac:dyDescent="0.25">
      <c r="F195" s="141"/>
    </row>
    <row r="196" spans="6:6" s="3" customFormat="1" ht="15" x14ac:dyDescent="0.25">
      <c r="F196" s="141"/>
    </row>
    <row r="197" spans="6:6" s="3" customFormat="1" ht="15" x14ac:dyDescent="0.25">
      <c r="F197" s="141"/>
    </row>
    <row r="198" spans="6:6" s="3" customFormat="1" ht="15" x14ac:dyDescent="0.25">
      <c r="F198" s="141"/>
    </row>
    <row r="199" spans="6:6" s="3" customFormat="1" ht="15" x14ac:dyDescent="0.25">
      <c r="F199" s="141"/>
    </row>
    <row r="200" spans="6:6" s="3" customFormat="1" ht="15" x14ac:dyDescent="0.25">
      <c r="F200" s="141"/>
    </row>
    <row r="201" spans="6:6" s="3" customFormat="1" ht="15" x14ac:dyDescent="0.25">
      <c r="F201" s="141"/>
    </row>
    <row r="202" spans="6:6" s="3" customFormat="1" ht="15" x14ac:dyDescent="0.25">
      <c r="F202" s="141"/>
    </row>
    <row r="203" spans="6:6" s="3" customFormat="1" ht="15" x14ac:dyDescent="0.25">
      <c r="F203" s="141"/>
    </row>
    <row r="204" spans="6:6" s="3" customFormat="1" ht="15" x14ac:dyDescent="0.25">
      <c r="F204" s="141"/>
    </row>
    <row r="205" spans="6:6" s="3" customFormat="1" ht="15" x14ac:dyDescent="0.25">
      <c r="F205" s="141"/>
    </row>
    <row r="206" spans="6:6" s="3" customFormat="1" ht="15" x14ac:dyDescent="0.25">
      <c r="F206" s="141"/>
    </row>
    <row r="207" spans="6:6" s="3" customFormat="1" ht="15" x14ac:dyDescent="0.25">
      <c r="F207" s="141"/>
    </row>
    <row r="208" spans="6:6" s="3" customFormat="1" ht="15" x14ac:dyDescent="0.25">
      <c r="F208" s="141"/>
    </row>
    <row r="209" spans="6:6" s="3" customFormat="1" ht="15" x14ac:dyDescent="0.25">
      <c r="F209" s="141"/>
    </row>
    <row r="210" spans="6:6" s="3" customFormat="1" ht="15" x14ac:dyDescent="0.25">
      <c r="F210" s="141"/>
    </row>
    <row r="211" spans="6:6" s="3" customFormat="1" ht="15" x14ac:dyDescent="0.25">
      <c r="F211" s="141"/>
    </row>
    <row r="212" spans="6:6" s="3" customFormat="1" ht="15" x14ac:dyDescent="0.25">
      <c r="F212" s="141"/>
    </row>
    <row r="213" spans="6:6" s="3" customFormat="1" ht="15" x14ac:dyDescent="0.25">
      <c r="F213" s="141"/>
    </row>
    <row r="214" spans="6:6" s="3" customFormat="1" ht="15" x14ac:dyDescent="0.25">
      <c r="F214" s="141"/>
    </row>
    <row r="215" spans="6:6" s="3" customFormat="1" ht="15" x14ac:dyDescent="0.25">
      <c r="F215" s="141"/>
    </row>
    <row r="216" spans="6:6" s="3" customFormat="1" ht="15" x14ac:dyDescent="0.25">
      <c r="F216" s="141"/>
    </row>
    <row r="217" spans="6:6" s="3" customFormat="1" ht="15" x14ac:dyDescent="0.25">
      <c r="F217" s="141"/>
    </row>
    <row r="218" spans="6:6" s="3" customFormat="1" ht="15" x14ac:dyDescent="0.25">
      <c r="F218" s="141"/>
    </row>
    <row r="219" spans="6:6" s="3" customFormat="1" ht="15" x14ac:dyDescent="0.25">
      <c r="F219" s="141"/>
    </row>
    <row r="220" spans="6:6" s="3" customFormat="1" ht="15" x14ac:dyDescent="0.25">
      <c r="F220" s="141"/>
    </row>
    <row r="221" spans="6:6" s="3" customFormat="1" ht="15" x14ac:dyDescent="0.25">
      <c r="F221" s="141"/>
    </row>
    <row r="222" spans="6:6" s="3" customFormat="1" ht="15" x14ac:dyDescent="0.25">
      <c r="F222" s="141"/>
    </row>
    <row r="223" spans="6:6" s="3" customFormat="1" ht="15" x14ac:dyDescent="0.25">
      <c r="F223" s="141"/>
    </row>
    <row r="224" spans="6:6" s="3" customFormat="1" ht="15" x14ac:dyDescent="0.25">
      <c r="F224" s="141"/>
    </row>
    <row r="225" spans="6:6" s="3" customFormat="1" ht="15" x14ac:dyDescent="0.25">
      <c r="F225" s="141"/>
    </row>
    <row r="226" spans="6:6" s="3" customFormat="1" ht="15" x14ac:dyDescent="0.25">
      <c r="F226" s="141"/>
    </row>
    <row r="227" spans="6:6" s="3" customFormat="1" ht="15" x14ac:dyDescent="0.25">
      <c r="F227" s="141"/>
    </row>
    <row r="228" spans="6:6" s="3" customFormat="1" ht="15" x14ac:dyDescent="0.25">
      <c r="F228" s="141"/>
    </row>
    <row r="229" spans="6:6" s="3" customFormat="1" ht="15" x14ac:dyDescent="0.25">
      <c r="F229" s="141"/>
    </row>
    <row r="230" spans="6:6" s="3" customFormat="1" ht="15" x14ac:dyDescent="0.25">
      <c r="F230" s="141"/>
    </row>
    <row r="231" spans="6:6" s="3" customFormat="1" ht="15" x14ac:dyDescent="0.25">
      <c r="F231" s="141"/>
    </row>
    <row r="232" spans="6:6" s="3" customFormat="1" ht="15" x14ac:dyDescent="0.25">
      <c r="F232" s="141"/>
    </row>
    <row r="233" spans="6:6" s="3" customFormat="1" ht="15" x14ac:dyDescent="0.25">
      <c r="F233" s="141"/>
    </row>
    <row r="234" spans="6:6" s="3" customFormat="1" ht="15" x14ac:dyDescent="0.25">
      <c r="F234" s="141"/>
    </row>
    <row r="235" spans="6:6" s="3" customFormat="1" ht="15" x14ac:dyDescent="0.25">
      <c r="F235" s="141"/>
    </row>
    <row r="236" spans="6:6" s="3" customFormat="1" ht="15" x14ac:dyDescent="0.25">
      <c r="F236" s="141"/>
    </row>
    <row r="237" spans="6:6" s="3" customFormat="1" ht="15" x14ac:dyDescent="0.25">
      <c r="F237" s="141"/>
    </row>
    <row r="238" spans="6:6" s="3" customFormat="1" ht="15" x14ac:dyDescent="0.25">
      <c r="F238" s="141"/>
    </row>
    <row r="239" spans="6:6" s="3" customFormat="1" ht="15" x14ac:dyDescent="0.25">
      <c r="F239" s="141"/>
    </row>
    <row r="240" spans="6:6" s="3" customFormat="1" ht="15" x14ac:dyDescent="0.25">
      <c r="F240" s="141"/>
    </row>
    <row r="241" spans="6:6" s="3" customFormat="1" ht="15" x14ac:dyDescent="0.25">
      <c r="F241" s="141"/>
    </row>
    <row r="242" spans="6:6" s="3" customFormat="1" ht="15" x14ac:dyDescent="0.25">
      <c r="F242" s="141"/>
    </row>
    <row r="243" spans="6:6" s="3" customFormat="1" ht="15" x14ac:dyDescent="0.25">
      <c r="F243" s="141"/>
    </row>
    <row r="244" spans="6:6" s="3" customFormat="1" ht="15" x14ac:dyDescent="0.25">
      <c r="F244" s="141"/>
    </row>
    <row r="245" spans="6:6" s="3" customFormat="1" ht="15" x14ac:dyDescent="0.25">
      <c r="F245" s="141"/>
    </row>
    <row r="246" spans="6:6" s="3" customFormat="1" ht="15" x14ac:dyDescent="0.25">
      <c r="F246" s="141"/>
    </row>
    <row r="247" spans="6:6" s="3" customFormat="1" ht="15" x14ac:dyDescent="0.25">
      <c r="F247" s="141"/>
    </row>
    <row r="248" spans="6:6" s="3" customFormat="1" ht="15" x14ac:dyDescent="0.25">
      <c r="F248" s="141"/>
    </row>
    <row r="249" spans="6:6" s="3" customFormat="1" ht="15" x14ac:dyDescent="0.25">
      <c r="F249" s="141"/>
    </row>
    <row r="250" spans="6:6" s="3" customFormat="1" ht="15" x14ac:dyDescent="0.25">
      <c r="F250" s="141"/>
    </row>
    <row r="251" spans="6:6" s="3" customFormat="1" ht="15" x14ac:dyDescent="0.25">
      <c r="F251" s="141"/>
    </row>
    <row r="252" spans="6:6" s="3" customFormat="1" ht="15" x14ac:dyDescent="0.25">
      <c r="F252" s="141"/>
    </row>
    <row r="253" spans="6:6" s="3" customFormat="1" ht="15" x14ac:dyDescent="0.25">
      <c r="F253" s="141"/>
    </row>
    <row r="254" spans="6:6" s="3" customFormat="1" ht="15" x14ac:dyDescent="0.25">
      <c r="F254" s="141"/>
    </row>
    <row r="255" spans="6:6" s="3" customFormat="1" ht="15" x14ac:dyDescent="0.25">
      <c r="F255" s="141"/>
    </row>
    <row r="256" spans="6:6" s="3" customFormat="1" ht="15" x14ac:dyDescent="0.25">
      <c r="F256" s="141"/>
    </row>
    <row r="257" spans="6:6" s="3" customFormat="1" ht="15" x14ac:dyDescent="0.25">
      <c r="F257" s="141"/>
    </row>
    <row r="258" spans="6:6" s="3" customFormat="1" ht="15" x14ac:dyDescent="0.25">
      <c r="F258" s="141"/>
    </row>
    <row r="259" spans="6:6" s="3" customFormat="1" ht="15" x14ac:dyDescent="0.25">
      <c r="F259" s="141"/>
    </row>
    <row r="260" spans="6:6" s="3" customFormat="1" ht="15" x14ac:dyDescent="0.25">
      <c r="F260" s="141"/>
    </row>
    <row r="261" spans="6:6" s="3" customFormat="1" ht="15" x14ac:dyDescent="0.25">
      <c r="F261" s="141"/>
    </row>
    <row r="262" spans="6:6" s="3" customFormat="1" ht="15" x14ac:dyDescent="0.25">
      <c r="F262" s="141"/>
    </row>
    <row r="263" spans="6:6" s="3" customFormat="1" ht="15" x14ac:dyDescent="0.25">
      <c r="F263" s="141"/>
    </row>
    <row r="264" spans="6:6" s="3" customFormat="1" ht="15" x14ac:dyDescent="0.25">
      <c r="F264" s="141"/>
    </row>
    <row r="265" spans="6:6" s="3" customFormat="1" ht="15" x14ac:dyDescent="0.25">
      <c r="F265" s="141"/>
    </row>
    <row r="266" spans="6:6" s="3" customFormat="1" ht="15" x14ac:dyDescent="0.25">
      <c r="F266" s="141"/>
    </row>
    <row r="267" spans="6:6" s="3" customFormat="1" ht="15" x14ac:dyDescent="0.25">
      <c r="F267" s="141"/>
    </row>
    <row r="268" spans="6:6" s="3" customFormat="1" ht="15" x14ac:dyDescent="0.25">
      <c r="F268" s="141"/>
    </row>
    <row r="269" spans="6:6" s="3" customFormat="1" ht="15" x14ac:dyDescent="0.25">
      <c r="F269" s="141"/>
    </row>
    <row r="270" spans="6:6" s="3" customFormat="1" ht="15" x14ac:dyDescent="0.25">
      <c r="F270" s="141"/>
    </row>
  </sheetData>
  <mergeCells count="8">
    <mergeCell ref="B25:B37"/>
    <mergeCell ref="D49:Q53"/>
    <mergeCell ref="A5:Q5"/>
    <mergeCell ref="C7:M8"/>
    <mergeCell ref="O7:O8"/>
    <mergeCell ref="P7:Q8"/>
    <mergeCell ref="C9:D9"/>
    <mergeCell ref="B11:B23"/>
  </mergeCells>
  <pageMargins left="0.2" right="0.2" top="0.25" bottom="0.25" header="0.05" footer="0.3"/>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Ceiling and Request Limits</vt:lpstr>
      <vt:lpstr>'Ceiling and Request Limits'!Print_Area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HTC award limits and regional allocation march 12</dc:title>
  <dc:creator>TDHCA</dc:creator>
  <cp:keywords>2021 9htc award limits</cp:keywords>
  <cp:lastModifiedBy>Jason Burr</cp:lastModifiedBy>
  <dcterms:created xsi:type="dcterms:W3CDTF">2021-03-12T19:22:05Z</dcterms:created>
  <dcterms:modified xsi:type="dcterms:W3CDTF">2021-03-12T21:17:00Z</dcterms:modified>
  <cp:category>2021 9htc</cp:category>
</cp:coreProperties>
</file>