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1\9% docs\"/>
    </mc:Choice>
  </mc:AlternateContent>
  <bookViews>
    <workbookView xWindow="330" yWindow="405" windowWidth="4755" windowHeight="6030"/>
  </bookViews>
  <sheets>
    <sheet name="Submissions" sheetId="1" r:id="rId1"/>
    <sheet name="Tie-Breakers" sheetId="11" r:id="rId2"/>
    <sheet name="DeConcentration" sheetId="7" r:id="rId3"/>
    <sheet name="De-Concentration (CT)" sheetId="9" r:id="rId4"/>
    <sheet name="Ceiling and Request Limits" sheetId="8" r:id="rId5"/>
  </sheets>
  <definedNames>
    <definedName name="_xlnm.Print_Area" localSheetId="4">'Ceiling and Request Limits'!$A$5:$Q$57</definedName>
    <definedName name="_xlnm.Print_Area" localSheetId="0">Submissions!$A$1:$AF$222</definedName>
    <definedName name="_xlnm.Print_Titles" localSheetId="0">Submissions!$6:$6</definedName>
  </definedNames>
  <calcPr calcId="162913"/>
</workbook>
</file>

<file path=xl/calcChain.xml><?xml version="1.0" encoding="utf-8"?>
<calcChain xmlns="http://schemas.openxmlformats.org/spreadsheetml/2006/main">
  <c r="AC128" i="1" l="1"/>
  <c r="AC155" i="1"/>
  <c r="AC129" i="1" l="1"/>
  <c r="AC106" i="1"/>
  <c r="AC49" i="1" l="1"/>
  <c r="R31" i="1" l="1"/>
  <c r="AC29" i="1"/>
  <c r="AC27" i="1"/>
  <c r="AC26" i="1"/>
  <c r="AC25" i="1"/>
  <c r="AC24" i="1"/>
  <c r="AC30" i="1"/>
  <c r="AC23" i="1"/>
  <c r="AC22" i="1"/>
  <c r="AC21" i="1"/>
  <c r="AC20" i="1"/>
  <c r="AC19" i="1"/>
  <c r="AC18" i="1"/>
  <c r="AC17" i="1"/>
  <c r="AC16" i="1"/>
  <c r="AC28" i="1"/>
  <c r="AC15" i="1"/>
  <c r="AC14" i="1"/>
  <c r="AC13" i="1"/>
  <c r="AC12" i="1"/>
  <c r="AC11" i="1"/>
  <c r="AC10" i="1"/>
  <c r="AC9" i="1"/>
  <c r="AC8" i="1"/>
  <c r="E60" i="8"/>
  <c r="Y55" i="8"/>
  <c r="Y54" i="8"/>
  <c r="I11" i="8"/>
  <c r="I12" i="8"/>
  <c r="I13" i="8"/>
  <c r="I14" i="8"/>
  <c r="I15" i="8"/>
  <c r="I16" i="8"/>
  <c r="I17" i="8"/>
  <c r="I18" i="8"/>
  <c r="I19" i="8"/>
  <c r="I20" i="8"/>
  <c r="I21" i="8"/>
  <c r="I22" i="8"/>
  <c r="I23" i="8"/>
  <c r="I39" i="8"/>
  <c r="I25" i="8"/>
  <c r="I26" i="8"/>
  <c r="I27" i="8"/>
  <c r="I28" i="8"/>
  <c r="I29" i="8"/>
  <c r="I30" i="8"/>
  <c r="I31" i="8"/>
  <c r="I32" i="8"/>
  <c r="I33" i="8"/>
  <c r="I34" i="8"/>
  <c r="I35" i="8"/>
  <c r="I36" i="8"/>
  <c r="I37" i="8"/>
  <c r="I40" i="8"/>
  <c r="I42" i="8"/>
  <c r="J11" i="8"/>
  <c r="H11" i="8"/>
  <c r="H12" i="8"/>
  <c r="H13" i="8"/>
  <c r="H14" i="8"/>
  <c r="H15" i="8"/>
  <c r="H16" i="8"/>
  <c r="H17" i="8"/>
  <c r="H18" i="8"/>
  <c r="H19" i="8"/>
  <c r="H20" i="8"/>
  <c r="H21" i="8"/>
  <c r="H22" i="8"/>
  <c r="H23" i="8"/>
  <c r="H39" i="8"/>
  <c r="H25" i="8"/>
  <c r="H26" i="8"/>
  <c r="H27" i="8"/>
  <c r="H28" i="8"/>
  <c r="H29" i="8"/>
  <c r="H30" i="8"/>
  <c r="H31" i="8"/>
  <c r="H32" i="8"/>
  <c r="H33" i="8"/>
  <c r="H34" i="8"/>
  <c r="H35" i="8"/>
  <c r="H36" i="8"/>
  <c r="H37" i="8"/>
  <c r="H40" i="8"/>
  <c r="H42" i="8"/>
  <c r="K11" i="8"/>
  <c r="L11" i="8"/>
  <c r="J12" i="8"/>
  <c r="K12" i="8"/>
  <c r="L12" i="8"/>
  <c r="J13" i="8"/>
  <c r="K13" i="8"/>
  <c r="L13" i="8"/>
  <c r="J14" i="8"/>
  <c r="K14" i="8"/>
  <c r="L14" i="8"/>
  <c r="J15" i="8"/>
  <c r="K15" i="8"/>
  <c r="L15" i="8"/>
  <c r="J16" i="8"/>
  <c r="K16" i="8"/>
  <c r="L16" i="8"/>
  <c r="J17" i="8"/>
  <c r="K17" i="8"/>
  <c r="L17" i="8"/>
  <c r="J18" i="8"/>
  <c r="K18" i="8"/>
  <c r="L18" i="8"/>
  <c r="J19" i="8"/>
  <c r="K19" i="8"/>
  <c r="L19" i="8"/>
  <c r="J20" i="8"/>
  <c r="K20" i="8"/>
  <c r="L20" i="8"/>
  <c r="J21" i="8"/>
  <c r="K21" i="8"/>
  <c r="L21" i="8"/>
  <c r="J22" i="8"/>
  <c r="K22" i="8"/>
  <c r="L22" i="8"/>
  <c r="J23" i="8"/>
  <c r="K23" i="8"/>
  <c r="L23" i="8"/>
  <c r="L39" i="8"/>
  <c r="J25" i="8"/>
  <c r="K25" i="8"/>
  <c r="L25" i="8"/>
  <c r="K26" i="8"/>
  <c r="L26" i="8"/>
  <c r="J27" i="8"/>
  <c r="K27" i="8"/>
  <c r="L27" i="8"/>
  <c r="J28" i="8"/>
  <c r="K28" i="8"/>
  <c r="L28" i="8"/>
  <c r="J29" i="8"/>
  <c r="K29" i="8"/>
  <c r="L29" i="8"/>
  <c r="K30" i="8"/>
  <c r="L30" i="8"/>
  <c r="K31" i="8"/>
  <c r="L31" i="8"/>
  <c r="J32" i="8"/>
  <c r="K32" i="8"/>
  <c r="L32" i="8"/>
  <c r="K33" i="8"/>
  <c r="L33" i="8"/>
  <c r="J34" i="8"/>
  <c r="K34" i="8"/>
  <c r="L34" i="8"/>
  <c r="J35" i="8"/>
  <c r="K35" i="8"/>
  <c r="L35" i="8"/>
  <c r="K36" i="8"/>
  <c r="L36" i="8"/>
  <c r="K37" i="8"/>
  <c r="L37" i="8"/>
  <c r="L40" i="8"/>
  <c r="L42" i="8"/>
  <c r="L43" i="8"/>
  <c r="L45" i="8"/>
  <c r="M45" i="8"/>
  <c r="F39" i="8"/>
  <c r="F40" i="8"/>
  <c r="F42" i="8"/>
  <c r="F45" i="8"/>
  <c r="G45" i="8"/>
  <c r="L44" i="8"/>
  <c r="M44" i="8"/>
  <c r="G44" i="8"/>
  <c r="M43" i="8"/>
  <c r="G43" i="8"/>
  <c r="M42" i="8"/>
  <c r="G11" i="8"/>
  <c r="G12" i="8"/>
  <c r="G13" i="8"/>
  <c r="G14" i="8"/>
  <c r="G15" i="8"/>
  <c r="G16" i="8"/>
  <c r="G17" i="8"/>
  <c r="G18" i="8"/>
  <c r="G19" i="8"/>
  <c r="G20" i="8"/>
  <c r="G21" i="8"/>
  <c r="G22" i="8"/>
  <c r="G23" i="8"/>
  <c r="G39" i="8"/>
  <c r="G25" i="8"/>
  <c r="G26" i="8"/>
  <c r="G27" i="8"/>
  <c r="G28" i="8"/>
  <c r="G29" i="8"/>
  <c r="G30" i="8"/>
  <c r="G31" i="8"/>
  <c r="G32" i="8"/>
  <c r="G33" i="8"/>
  <c r="G34" i="8"/>
  <c r="G35" i="8"/>
  <c r="G36" i="8"/>
  <c r="G37" i="8"/>
  <c r="G40" i="8"/>
  <c r="G42" i="8"/>
  <c r="E39" i="8"/>
  <c r="E40" i="8"/>
  <c r="E42" i="8"/>
  <c r="M40" i="8"/>
  <c r="K40" i="8"/>
  <c r="M39" i="8"/>
  <c r="K39" i="8"/>
  <c r="R37" i="8"/>
  <c r="M37" i="8"/>
  <c r="J37" i="8"/>
  <c r="R36" i="8"/>
  <c r="M36" i="8"/>
  <c r="J36" i="8"/>
  <c r="R35" i="8"/>
  <c r="M35" i="8"/>
  <c r="R34" i="8"/>
  <c r="O34" i="8"/>
  <c r="M34" i="8"/>
  <c r="R33" i="8"/>
  <c r="M33" i="8"/>
  <c r="J33" i="8"/>
  <c r="R32" i="8"/>
  <c r="O32" i="8"/>
  <c r="M32" i="8"/>
  <c r="R31" i="8"/>
  <c r="M31" i="8"/>
  <c r="J31" i="8"/>
  <c r="R30" i="8"/>
  <c r="M30" i="8"/>
  <c r="J30" i="8"/>
  <c r="R29" i="8"/>
  <c r="M29" i="8"/>
  <c r="R28" i="8"/>
  <c r="M28" i="8"/>
  <c r="R27" i="8"/>
  <c r="O27" i="8"/>
  <c r="M27" i="8"/>
  <c r="R26" i="8"/>
  <c r="O26" i="8"/>
  <c r="M26" i="8"/>
  <c r="J26" i="8"/>
  <c r="R25" i="8"/>
  <c r="O25" i="8"/>
  <c r="M25" i="8"/>
  <c r="R24" i="8"/>
  <c r="R23" i="8"/>
  <c r="M23" i="8"/>
  <c r="R22" i="8"/>
  <c r="O22" i="8"/>
  <c r="M22" i="8"/>
  <c r="R21" i="8"/>
  <c r="M21" i="8"/>
  <c r="R20" i="8"/>
  <c r="M20" i="8"/>
  <c r="R19" i="8"/>
  <c r="Q19" i="8"/>
  <c r="M19" i="8"/>
  <c r="R18" i="8"/>
  <c r="M18" i="8"/>
  <c r="R17" i="8"/>
  <c r="Q17" i="8"/>
  <c r="M17" i="8"/>
  <c r="R16" i="8"/>
  <c r="Q16" i="8"/>
  <c r="M16" i="8"/>
  <c r="R15" i="8"/>
  <c r="O15" i="8"/>
  <c r="M15" i="8"/>
  <c r="R14" i="8"/>
  <c r="M14" i="8"/>
  <c r="R13" i="8"/>
  <c r="Q13" i="8"/>
  <c r="M13" i="8"/>
  <c r="R12" i="8"/>
  <c r="O12" i="8"/>
  <c r="M12" i="8"/>
  <c r="R11" i="8"/>
  <c r="M11" i="8"/>
  <c r="R220" i="1"/>
  <c r="R213" i="1"/>
  <c r="R209" i="1"/>
  <c r="R201" i="1"/>
  <c r="R189" i="1"/>
  <c r="R183" i="1"/>
  <c r="R178" i="1"/>
  <c r="R173" i="1"/>
  <c r="R161" i="1"/>
  <c r="R157" i="1"/>
  <c r="R147" i="1"/>
  <c r="R138" i="1"/>
  <c r="R133" i="1"/>
  <c r="R112" i="1"/>
  <c r="R107" i="1"/>
  <c r="R102" i="1"/>
  <c r="R96" i="1"/>
  <c r="R55" i="1"/>
  <c r="R51" i="1"/>
  <c r="R46" i="1"/>
  <c r="R41" i="1"/>
  <c r="R37" i="1"/>
  <c r="R81" i="1"/>
  <c r="R89" i="1"/>
  <c r="E222" i="1"/>
  <c r="AC131" i="1"/>
  <c r="E173" i="1"/>
  <c r="E147" i="1"/>
  <c r="E133" i="1"/>
  <c r="AC77" i="1"/>
  <c r="AC79" i="1"/>
  <c r="AC78" i="1"/>
  <c r="AC60" i="1"/>
  <c r="E81" i="1"/>
  <c r="R222" i="1" l="1"/>
</calcChain>
</file>

<file path=xl/sharedStrings.xml><?xml version="1.0" encoding="utf-8"?>
<sst xmlns="http://schemas.openxmlformats.org/spreadsheetml/2006/main" count="1916" uniqueCount="828">
  <si>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</si>
  <si>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</si>
  <si>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</si>
  <si>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</si>
  <si>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</si>
  <si>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</si>
  <si>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</si>
  <si>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</si>
  <si>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</si>
  <si>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</si>
  <si>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</si>
  <si>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</si>
  <si>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</si>
  <si>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</si>
  <si>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</si>
  <si>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</si>
  <si>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</si>
  <si>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At-Risk Set-Aside</t>
  </si>
  <si>
    <t>Total HTCs Requested</t>
  </si>
  <si>
    <t>USDA Set-Aside</t>
  </si>
  <si>
    <t>Construction Type</t>
  </si>
  <si>
    <t>Region 1/Rural</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</si>
  <si>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</si>
  <si>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</si>
  <si>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</si>
  <si>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</si>
  <si>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</si>
  <si>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</si>
  <si>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</si>
  <si>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</si>
  <si>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</si>
  <si>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</si>
  <si>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</si>
  <si>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</si>
  <si>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</si>
  <si>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</si>
  <si>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</si>
  <si>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</si>
  <si>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</si>
  <si>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</si>
  <si>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</si>
  <si>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</si>
  <si>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</si>
  <si>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</si>
  <si>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</si>
  <si>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</si>
  <si>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</si>
  <si>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Rural</t>
  </si>
  <si>
    <t>Elderly</t>
  </si>
  <si>
    <t>Cameron</t>
  </si>
  <si>
    <t>General</t>
  </si>
  <si>
    <t>Corpus Christi</t>
  </si>
  <si>
    <t>Nueces</t>
  </si>
  <si>
    <t>Urban</t>
  </si>
  <si>
    <t>Houston</t>
  </si>
  <si>
    <t>Harris</t>
  </si>
  <si>
    <t>Williamson</t>
  </si>
  <si>
    <t>Bell</t>
  </si>
  <si>
    <t>Brownsville</t>
  </si>
  <si>
    <t>El Paso</t>
  </si>
  <si>
    <t>Taylor</t>
  </si>
  <si>
    <t>Abilene</t>
  </si>
  <si>
    <t>Fort Worth</t>
  </si>
  <si>
    <t>Tarrant</t>
  </si>
  <si>
    <t>Collin</t>
  </si>
  <si>
    <t>Plano</t>
  </si>
  <si>
    <t>Travis</t>
  </si>
  <si>
    <t>Austin</t>
  </si>
  <si>
    <t>Waco</t>
  </si>
  <si>
    <t>Temple</t>
  </si>
  <si>
    <t>Kerr</t>
  </si>
  <si>
    <t>Kerrville</t>
  </si>
  <si>
    <t>Bexar</t>
  </si>
  <si>
    <t>San Antonio</t>
  </si>
  <si>
    <t>Village at Boyer</t>
  </si>
  <si>
    <t>Hidalgo</t>
  </si>
  <si>
    <t>McAllen</t>
  </si>
  <si>
    <t>NC</t>
  </si>
  <si>
    <t>AcR</t>
  </si>
  <si>
    <t>Recon</t>
  </si>
  <si>
    <t>Target Population
(Supp. Hsg. = SH)</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</si>
  <si>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</si>
  <si>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Applicant Contact Name</t>
  </si>
  <si>
    <t>Tracey Fine</t>
  </si>
  <si>
    <t>Devin Baker</t>
  </si>
  <si>
    <t>Josefina Garcia</t>
  </si>
  <si>
    <t>Bradford McMurray</t>
  </si>
  <si>
    <t>Corey Farmer</t>
  </si>
  <si>
    <t>Direct Loan</t>
  </si>
  <si>
    <t>Adrian Iglesias</t>
  </si>
  <si>
    <t>Justin Zimmerman</t>
  </si>
  <si>
    <t>Michael Fogel</t>
  </si>
  <si>
    <t>Lisa Stephens</t>
  </si>
  <si>
    <t>Stuart Shaw</t>
  </si>
  <si>
    <t>Brian McGeady</t>
  </si>
  <si>
    <t>Brian Kimes</t>
  </si>
  <si>
    <t>Rick J. Deyoe</t>
  </si>
  <si>
    <t>Miranda Sprague</t>
  </si>
  <si>
    <t>Emanuel H. Glockzin, Jr.</t>
  </si>
  <si>
    <t>Scott Puffer</t>
  </si>
  <si>
    <t>Dan Wilson</t>
  </si>
  <si>
    <t>Walter Moreau</t>
  </si>
  <si>
    <t>Janine Sisak</t>
  </si>
  <si>
    <t>McLennan</t>
  </si>
  <si>
    <t>Jason Arechiga</t>
  </si>
  <si>
    <t>Steve Lollis</t>
  </si>
  <si>
    <t>Roy Lopez</t>
  </si>
  <si>
    <t>Tom Deloye</t>
  </si>
  <si>
    <t>Applications:</t>
  </si>
  <si>
    <t>Estimated At-Risk Available</t>
  </si>
  <si>
    <t>Melissa Baughman</t>
  </si>
  <si>
    <t>Mark Rogers</t>
  </si>
  <si>
    <t>Kenedy</t>
  </si>
  <si>
    <t>Karnes</t>
  </si>
  <si>
    <t>Dennis Hoover</t>
  </si>
  <si>
    <t>1601 S. Bridge Ave.</t>
  </si>
  <si>
    <t>Weslaco</t>
  </si>
  <si>
    <t>Suzanne Schwertner</t>
  </si>
  <si>
    <t>Grand Prairie</t>
  </si>
  <si>
    <t>Dallas</t>
  </si>
  <si>
    <t>Noor Jooma</t>
  </si>
  <si>
    <t>1101 S 9th St</t>
  </si>
  <si>
    <t xml:space="preserve">Justin Zimmerman </t>
  </si>
  <si>
    <t>Garland</t>
  </si>
  <si>
    <t>Irving</t>
  </si>
  <si>
    <t>Sally Gaskin</t>
  </si>
  <si>
    <t>Matthew Rieger</t>
  </si>
  <si>
    <t>Eleanor M.C. Fanning</t>
  </si>
  <si>
    <t>White Settlement</t>
  </si>
  <si>
    <t>Crossroads Apartments</t>
  </si>
  <si>
    <t>Don Shisler</t>
  </si>
  <si>
    <t>Mary-Margaret Lemons</t>
  </si>
  <si>
    <t>David Fournier</t>
  </si>
  <si>
    <t>Carver Ridge Apartments</t>
  </si>
  <si>
    <t>Hutto</t>
  </si>
  <si>
    <t>Enrique Flores, IV</t>
  </si>
  <si>
    <t>Paige Estates</t>
  </si>
  <si>
    <t>Fiesta Trails</t>
  </si>
  <si>
    <t>12485 W Interstate 10</t>
  </si>
  <si>
    <t>Village at Perrin Beitel</t>
  </si>
  <si>
    <t>2611 NE Loop 410</t>
  </si>
  <si>
    <t>1510 Hoefgen Ave.</t>
  </si>
  <si>
    <t>Enrique Flores</t>
  </si>
  <si>
    <t>Edinburg</t>
  </si>
  <si>
    <t>Melissa Fisher</t>
  </si>
  <si>
    <t>San Angelo</t>
  </si>
  <si>
    <t>Tom Green</t>
  </si>
  <si>
    <t>R.L. Bowling, IV</t>
  </si>
  <si>
    <t>Elderly Max  $1,591,967</t>
  </si>
  <si>
    <t>Elderly Max  $2,413,860</t>
  </si>
  <si>
    <t>Best Possible Score</t>
  </si>
  <si>
    <t>Estimated Amount Available</t>
  </si>
  <si>
    <t>Total Amount Requested:</t>
  </si>
  <si>
    <t>Population</t>
  </si>
  <si>
    <t>§11.9(d)(1)</t>
  </si>
  <si>
    <t>§11.9(d)(4)</t>
  </si>
  <si>
    <t>§11.9(d)(5)(A)</t>
  </si>
  <si>
    <t>§11.9(d)(5)(B)</t>
  </si>
  <si>
    <t>§11.9(d)(6)</t>
  </si>
  <si>
    <t>§11.9(d)(7)</t>
  </si>
  <si>
    <t>Notes</t>
  </si>
  <si>
    <t>Estimated Total Available</t>
  </si>
  <si>
    <t>21150</t>
  </si>
  <si>
    <t>Big Lake Seniors Apartments</t>
  </si>
  <si>
    <t>1304 Vicky Street</t>
  </si>
  <si>
    <t>Big Lake</t>
  </si>
  <si>
    <t>Reagan</t>
  </si>
  <si>
    <t>X</t>
  </si>
  <si>
    <t xml:space="preserve">Murray Calhoun             
</t>
  </si>
  <si>
    <t>21151</t>
  </si>
  <si>
    <t>Colorado City Apartments</t>
  </si>
  <si>
    <t>2330 N. Highway 208</t>
  </si>
  <si>
    <t>Colorado City</t>
  </si>
  <si>
    <t>Mitchell</t>
  </si>
  <si>
    <t>21157</t>
  </si>
  <si>
    <t>Katy Manor Apartments</t>
  </si>
  <si>
    <t>5360 East 5th Street</t>
  </si>
  <si>
    <t>Katy</t>
  </si>
  <si>
    <t>21156</t>
  </si>
  <si>
    <t>Bayshore Manor and Bay View Apartments</t>
  </si>
  <si>
    <t>138 Sandipiper Circle</t>
  </si>
  <si>
    <t>Palacios</t>
  </si>
  <si>
    <t>Matagorda</t>
  </si>
  <si>
    <t>21159</t>
  </si>
  <si>
    <t>Park Place Apartments</t>
  </si>
  <si>
    <t>20 S. Mechanic</t>
  </si>
  <si>
    <t>Bellville</t>
  </si>
  <si>
    <t>21228</t>
  </si>
  <si>
    <t>El Jardin</t>
  </si>
  <si>
    <t>1114 E Levee St</t>
  </si>
  <si>
    <t>Carla Mancha</t>
  </si>
  <si>
    <t>21018</t>
  </si>
  <si>
    <t>Pathways at Rosewood Courts East</t>
  </si>
  <si>
    <t>2001 Rosewood Ave.</t>
  </si>
  <si>
    <t>21017</t>
  </si>
  <si>
    <t>Hughes House</t>
  </si>
  <si>
    <t>4830 E. Rosedale Street and 4908 E. Rosedale Street</t>
  </si>
  <si>
    <t>21117</t>
  </si>
  <si>
    <t>Montrose Valley Apartments</t>
  </si>
  <si>
    <t>2200 Montrose Place</t>
  </si>
  <si>
    <t>Belton</t>
  </si>
  <si>
    <t>21176</t>
  </si>
  <si>
    <t>Mill Run</t>
  </si>
  <si>
    <t>55 Mill Run Circle</t>
  </si>
  <si>
    <t>Elkhart</t>
  </si>
  <si>
    <t>Anderson</t>
  </si>
  <si>
    <t>21118</t>
  </si>
  <si>
    <t>Cherry Village Apartments</t>
  </si>
  <si>
    <t>724 E Avenue N</t>
  </si>
  <si>
    <t>21119</t>
  </si>
  <si>
    <t>Cedar Grove Estates I and II</t>
  </si>
  <si>
    <t>1000 S 8th St; 306 W Avenue D</t>
  </si>
  <si>
    <t>Buckholts; Rosebud</t>
  </si>
  <si>
    <t>76518; 76570</t>
  </si>
  <si>
    <t>Milam; Falls</t>
  </si>
  <si>
    <t>48331950100; 48145000700</t>
  </si>
  <si>
    <t>21164</t>
  </si>
  <si>
    <t>Town Oaks Apartments</t>
  </si>
  <si>
    <t>120 Waters Street</t>
  </si>
  <si>
    <t>21175</t>
  </si>
  <si>
    <t>Wells Manor</t>
  </si>
  <si>
    <t>6 Wright Patman Drive / 70 Manor Loop</t>
  </si>
  <si>
    <t>Wells</t>
  </si>
  <si>
    <t>Cherokee</t>
  </si>
  <si>
    <t>21185</t>
  </si>
  <si>
    <t>Weslaco Village</t>
  </si>
  <si>
    <t>21206</t>
  </si>
  <si>
    <t>Woodcrest</t>
  </si>
  <si>
    <t>2550 W 8th Street</t>
  </si>
  <si>
    <t>Odessa</t>
  </si>
  <si>
    <t>Ector</t>
  </si>
  <si>
    <t>21220</t>
  </si>
  <si>
    <t>Longview Square</t>
  </si>
  <si>
    <t>1600 and 1602 Pine Tree Rd.</t>
  </si>
  <si>
    <t>Longview</t>
  </si>
  <si>
    <t>Gregg</t>
  </si>
  <si>
    <t>21148</t>
  </si>
  <si>
    <t>William Booth Apartments</t>
  </si>
  <si>
    <t xml:space="preserve">808 Frawley Street </t>
  </si>
  <si>
    <t>21038</t>
  </si>
  <si>
    <t>Houston 150 Bayou Apartments</t>
  </si>
  <si>
    <t xml:space="preserve">Approx. 6970 Portwest Drive </t>
  </si>
  <si>
    <t>21058</t>
  </si>
  <si>
    <t>Evening Star Apartments</t>
  </si>
  <si>
    <t>11800 S. Glen Drive</t>
  </si>
  <si>
    <t>21312</t>
  </si>
  <si>
    <t>SavannahPark of Keene</t>
  </si>
  <si>
    <t>213 W. 4th Street</t>
  </si>
  <si>
    <t>Keene</t>
  </si>
  <si>
    <t>Johnson</t>
  </si>
  <si>
    <t>21034</t>
  </si>
  <si>
    <t>Oasis Springs</t>
  </si>
  <si>
    <t>401 N. Panna Maria, 302 E. Broadway, 507 N. Browne, 116 Stewart Street</t>
  </si>
  <si>
    <t>Karnes City; Kenedy</t>
  </si>
  <si>
    <t>78118; 78119</t>
  </si>
  <si>
    <t>Nathan Joseph</t>
  </si>
  <si>
    <t>48255970200; 48255970300</t>
  </si>
  <si>
    <t>21311</t>
  </si>
  <si>
    <t>SavannahPark of Crosbyton</t>
  </si>
  <si>
    <t>1204 E. Hwy US-82</t>
  </si>
  <si>
    <t>Crosbyton</t>
  </si>
  <si>
    <t>Crosby</t>
  </si>
  <si>
    <t>21112</t>
  </si>
  <si>
    <t>Summer Village</t>
  </si>
  <si>
    <t>NWC of N Sumner St &amp; W Sommerville St</t>
  </si>
  <si>
    <t>Pampa</t>
  </si>
  <si>
    <t>Gray</t>
  </si>
  <si>
    <t>21051</t>
  </si>
  <si>
    <t>Canyon Lofts</t>
  </si>
  <si>
    <t>SEC 13th Ave and 18th St</t>
  </si>
  <si>
    <t>Canyon</t>
  </si>
  <si>
    <t>Randall</t>
  </si>
  <si>
    <t>Daniel Sailler</t>
  </si>
  <si>
    <t>21235</t>
  </si>
  <si>
    <t>Inn Town Lofts</t>
  </si>
  <si>
    <t>1202 Main Street</t>
  </si>
  <si>
    <t>Lubbock</t>
  </si>
  <si>
    <t>21116</t>
  </si>
  <si>
    <t>Sweetwater Station</t>
  </si>
  <si>
    <t>1105 E. Broadway Ave. &amp; 212 Bawcom Street</t>
  </si>
  <si>
    <t>Sweetwater</t>
  </si>
  <si>
    <t>Nolan</t>
  </si>
  <si>
    <t>21040</t>
  </si>
  <si>
    <t>Burkburnett Royal Garden</t>
  </si>
  <si>
    <t>~350 DW Taylor (South of 109 Williams Dr)</t>
  </si>
  <si>
    <t>Burkburnett</t>
  </si>
  <si>
    <t>Wichita</t>
  </si>
  <si>
    <t>21104</t>
  </si>
  <si>
    <t>Heritage at Abilene</t>
  </si>
  <si>
    <t>Matt Gillam</t>
  </si>
  <si>
    <t>21030</t>
  </si>
  <si>
    <t>Abilene Pioneer Crossing</t>
  </si>
  <si>
    <t>149-182 Eplens Ct</t>
  </si>
  <si>
    <t>21158</t>
  </si>
  <si>
    <t>Juniper Pointe Apartments</t>
  </si>
  <si>
    <t>SW of Village Dr and CR 151</t>
  </si>
  <si>
    <t>Kaufman</t>
  </si>
  <si>
    <t>Elderly Max  $</t>
  </si>
  <si>
    <t>21149</t>
  </si>
  <si>
    <t>Residences at Alpha</t>
  </si>
  <si>
    <t>5353 Alpha Road</t>
  </si>
  <si>
    <t>Gary Lacey</t>
  </si>
  <si>
    <t>21081</t>
  </si>
  <si>
    <t>Kiva East</t>
  </si>
  <si>
    <t>SWQ East Side Ave and S Fitzhugh Ave</t>
  </si>
  <si>
    <t>21087</t>
  </si>
  <si>
    <t>The Versia</t>
  </si>
  <si>
    <t>NWC Grove St and S Story Rd</t>
  </si>
  <si>
    <t>21144</t>
  </si>
  <si>
    <t>Mariposa Apartment Homes at Plano Parkway</t>
  </si>
  <si>
    <t>Near the NWC of West Plano Parkway and North Dallas Tollway</t>
  </si>
  <si>
    <t>Zachary Krochtengel</t>
  </si>
  <si>
    <t>21145</t>
  </si>
  <si>
    <t>Mariposa Apartment Homes at Communications Parkway</t>
  </si>
  <si>
    <t>4.5 Acres Near the NEC of Communications Parkway and Spring Creek Parkway</t>
  </si>
  <si>
    <t>21202</t>
  </si>
  <si>
    <t>Residences at Butler</t>
  </si>
  <si>
    <t>2411 Butler St &amp; 2415 Butler St</t>
  </si>
  <si>
    <t>21139</t>
  </si>
  <si>
    <t>Cypress Creek Apartment Homes at Forest Lane</t>
  </si>
  <si>
    <t>11520 North Central Expressway</t>
  </si>
  <si>
    <t>Thomas E. Huth</t>
  </si>
  <si>
    <t>21015</t>
  </si>
  <si>
    <t>Embree Eastside</t>
  </si>
  <si>
    <t>1010 State Hwy 66</t>
  </si>
  <si>
    <t>21109</t>
  </si>
  <si>
    <t>The Residence at Sycamore Creek</t>
  </si>
  <si>
    <t>701 Dairy Rd</t>
  </si>
  <si>
    <t>Payton Mayes</t>
  </si>
  <si>
    <t>21208</t>
  </si>
  <si>
    <t>Parmore Jupiter Road</t>
  </si>
  <si>
    <t>SWQ of E Parker Rd and Jupiter Rd</t>
  </si>
  <si>
    <t>21093</t>
  </si>
  <si>
    <t>Parkside on Carrier</t>
  </si>
  <si>
    <t>1217 S. Carrier Parkway</t>
  </si>
  <si>
    <t>Scott Macdonald</t>
  </si>
  <si>
    <t>21286</t>
  </si>
  <si>
    <t>Blue Sky at Hawks Creek</t>
  </si>
  <si>
    <t>6660 Hawks Creek Avenue</t>
  </si>
  <si>
    <t>Westworth Village</t>
  </si>
  <si>
    <t>21004</t>
  </si>
  <si>
    <t>Skyline at Cedar Crest</t>
  </si>
  <si>
    <t>2720 East Kiest Blvd</t>
  </si>
  <si>
    <t>21007</t>
  </si>
  <si>
    <t>Retta Street Lofts</t>
  </si>
  <si>
    <t>2904 East Belknap Street</t>
  </si>
  <si>
    <t>21053</t>
  </si>
  <si>
    <t>Reserve at Shiloh</t>
  </si>
  <si>
    <t>1102 N Shiloh Road</t>
  </si>
  <si>
    <t>21061</t>
  </si>
  <si>
    <t>Magnolia Lofts</t>
  </si>
  <si>
    <t>300 E Magnolia Avenue</t>
  </si>
  <si>
    <t>Victor Smeltz</t>
  </si>
  <si>
    <t>21078</t>
  </si>
  <si>
    <t>Clifton Riverside</t>
  </si>
  <si>
    <t>2400 Block of E Belknap St</t>
  </si>
  <si>
    <t>21136</t>
  </si>
  <si>
    <t>Oaklawn Place</t>
  </si>
  <si>
    <t>5717-5725 Sadler Circle</t>
  </si>
  <si>
    <t>21181</t>
  </si>
  <si>
    <t>The Heights at MacArthur</t>
  </si>
  <si>
    <t>400 S. MacArthur Blvd.</t>
  </si>
  <si>
    <t>21243</t>
  </si>
  <si>
    <t>Metro Lofts</t>
  </si>
  <si>
    <t>2133-2137 &amp; 2221 Empire Central Dr.</t>
  </si>
  <si>
    <t>SH</t>
  </si>
  <si>
    <t>21215</t>
  </si>
  <si>
    <t>Torrington Silver Creek</t>
  </si>
  <si>
    <t>NWQ Silver Creek and Bomber Rd</t>
  </si>
  <si>
    <t>Denton</t>
  </si>
  <si>
    <t>21263</t>
  </si>
  <si>
    <t>Approx. 1105 E. Lancaster Avenue</t>
  </si>
  <si>
    <t>21291</t>
  </si>
  <si>
    <t>The Legacy in Denton</t>
  </si>
  <si>
    <t>4298 E McKinney Street</t>
  </si>
  <si>
    <t>2 mi same yr (see 21015)</t>
  </si>
  <si>
    <t>2 mi same yr (see 21087)</t>
  </si>
  <si>
    <t>The Application log is organized by region and subregion. Applicants selecting the At-Risk/USDA Set-Asides are listed first and are organized by self score rather than by region.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 more complete log will be posted at various times during the cycle. The Department plans to post the complete version of each application shortly. Applicants that identify an error in the log should contact Alena Morgan at alena.morgan@tdhca.state.tx.us as soon as possible. Identification of an error early does not guarantee that the error can be addressed administratively.</t>
  </si>
  <si>
    <t>21054</t>
  </si>
  <si>
    <t>Reserve at Palestine</t>
  </si>
  <si>
    <t>3310 S. Loop 256</t>
  </si>
  <si>
    <t>Palestine</t>
  </si>
  <si>
    <t>21099</t>
  </si>
  <si>
    <t>Marshall Crossing</t>
  </si>
  <si>
    <t>SEQ Decker Dr and East End Blvd S</t>
  </si>
  <si>
    <t>Marshall</t>
  </si>
  <si>
    <t>Harrison</t>
  </si>
  <si>
    <t>21055</t>
  </si>
  <si>
    <t>Reserve at Jacksonville</t>
  </si>
  <si>
    <t>Approx 905 Andrews Street (fka 1708 S. Jackson)</t>
  </si>
  <si>
    <t>Jacksonville</t>
  </si>
  <si>
    <t>21254</t>
  </si>
  <si>
    <t>Tenninson Road Housing</t>
  </si>
  <si>
    <t>North Side of Tenninson Rd</t>
  </si>
  <si>
    <t>Mt Pleasant</t>
  </si>
  <si>
    <t>Titus</t>
  </si>
  <si>
    <t>Emanuel H Glockzin, Jr</t>
  </si>
  <si>
    <t>21258</t>
  </si>
  <si>
    <t>Mt. Pleasant Senior</t>
  </si>
  <si>
    <t>Tennison Road</t>
  </si>
  <si>
    <t>Elderly Max</t>
  </si>
  <si>
    <r>
      <t>2 mi same yr (</t>
    </r>
    <r>
      <rPr>
        <sz val="11"/>
        <color theme="0" tint="-0.249977111117893"/>
        <rFont val="Calibri"/>
        <family val="2"/>
      </rPr>
      <t>21044</t>
    </r>
    <r>
      <rPr>
        <sz val="11"/>
        <color rgb="FF000000"/>
        <rFont val="Calibri"/>
        <family val="2"/>
      </rPr>
      <t xml:space="preserve">, </t>
    </r>
    <r>
      <rPr>
        <sz val="11"/>
        <color rgb="FFFF0000"/>
        <rFont val="Calibri"/>
        <family val="2"/>
      </rPr>
      <t>21087</t>
    </r>
    <r>
      <rPr>
        <sz val="11"/>
        <color rgb="FF000000"/>
        <rFont val="Calibri"/>
        <family val="2"/>
      </rPr>
      <t xml:space="preserve">, </t>
    </r>
    <r>
      <rPr>
        <sz val="11"/>
        <color theme="0" tint="-0.249977111117893"/>
        <rFont val="Calibri"/>
        <family val="2"/>
      </rPr>
      <t>21127</t>
    </r>
    <r>
      <rPr>
        <sz val="11"/>
        <color rgb="FF000000"/>
        <rFont val="Calibri"/>
        <family val="2"/>
      </rPr>
      <t>)</t>
    </r>
  </si>
  <si>
    <r>
      <t>2 mi same yr (</t>
    </r>
    <r>
      <rPr>
        <sz val="11"/>
        <color rgb="FFFF0000"/>
        <rFont val="Calibri"/>
        <family val="2"/>
      </rPr>
      <t>21015</t>
    </r>
    <r>
      <rPr>
        <sz val="11"/>
        <color rgb="FF000000"/>
        <rFont val="Calibri"/>
        <family val="2"/>
      </rPr>
      <t xml:space="preserve">, </t>
    </r>
    <r>
      <rPr>
        <sz val="11"/>
        <color theme="0" tint="-0.249977111117893"/>
        <rFont val="Calibri"/>
        <family val="2"/>
      </rPr>
      <t>21125</t>
    </r>
    <r>
      <rPr>
        <sz val="11"/>
        <color rgb="FF000000"/>
        <rFont val="Calibri"/>
        <family val="2"/>
      </rPr>
      <t>)</t>
    </r>
  </si>
  <si>
    <r>
      <t>2 mi same yr (</t>
    </r>
    <r>
      <rPr>
        <sz val="11"/>
        <color rgb="FFFF0000"/>
        <rFont val="Calibri"/>
        <family val="2"/>
      </rPr>
      <t>21007</t>
    </r>
    <r>
      <rPr>
        <sz val="11"/>
        <color rgb="FF000000"/>
        <rFont val="Calibri"/>
        <family val="2"/>
      </rPr>
      <t xml:space="preserve">, </t>
    </r>
    <r>
      <rPr>
        <sz val="11"/>
        <color theme="0" tint="-0.249977111117893"/>
        <rFont val="Calibri"/>
        <family val="2"/>
      </rPr>
      <t>21285</t>
    </r>
    <r>
      <rPr>
        <sz val="11"/>
        <color rgb="FF000000"/>
        <rFont val="Calibri"/>
        <family val="2"/>
      </rPr>
      <t xml:space="preserve">, </t>
    </r>
    <r>
      <rPr>
        <sz val="11"/>
        <color rgb="FFFF0000"/>
        <rFont val="Calibri"/>
        <family val="2"/>
      </rPr>
      <t>21263</t>
    </r>
    <r>
      <rPr>
        <sz val="11"/>
        <color rgb="FF000000"/>
        <rFont val="Calibri"/>
        <family val="2"/>
      </rPr>
      <t>)</t>
    </r>
  </si>
  <si>
    <r>
      <t>2 mi same yr (</t>
    </r>
    <r>
      <rPr>
        <sz val="11"/>
        <color theme="0" tint="-0.249977111117893"/>
        <rFont val="Calibri"/>
        <family val="2"/>
      </rPr>
      <t>21242</t>
    </r>
    <r>
      <rPr>
        <sz val="11"/>
        <color rgb="FF000000"/>
        <rFont val="Calibri"/>
        <family val="2"/>
      </rPr>
      <t xml:space="preserve">, </t>
    </r>
    <r>
      <rPr>
        <sz val="11"/>
        <color theme="0" tint="-0.249977111117893"/>
        <rFont val="Calibri"/>
        <family val="2"/>
      </rPr>
      <t>21285</t>
    </r>
    <r>
      <rPr>
        <sz val="11"/>
        <color rgb="FF000000"/>
        <rFont val="Calibri"/>
        <family val="2"/>
      </rPr>
      <t xml:space="preserve">, </t>
    </r>
    <r>
      <rPr>
        <sz val="11"/>
        <color rgb="FFFF0000"/>
        <rFont val="Calibri"/>
        <family val="2"/>
      </rPr>
      <t>21263</t>
    </r>
    <r>
      <rPr>
        <sz val="11"/>
        <color rgb="FF000000"/>
        <rFont val="Calibri"/>
        <family val="2"/>
      </rPr>
      <t xml:space="preserve">, </t>
    </r>
    <r>
      <rPr>
        <sz val="11"/>
        <color theme="0" tint="-0.249977111117893"/>
        <rFont val="Calibri"/>
        <family val="2"/>
      </rPr>
      <t>21077</t>
    </r>
    <r>
      <rPr>
        <sz val="11"/>
        <color rgb="FF000000"/>
        <rFont val="Calibri"/>
        <family val="2"/>
      </rPr>
      <t>)</t>
    </r>
  </si>
  <si>
    <t>2 mi same yr (21182, 21125)</t>
  </si>
  <si>
    <r>
      <t>2 mi same yr (</t>
    </r>
    <r>
      <rPr>
        <sz val="11"/>
        <color rgb="FFFF0000"/>
        <rFont val="Calibri"/>
        <family val="2"/>
      </rPr>
      <t>21109</t>
    </r>
    <r>
      <rPr>
        <sz val="11"/>
        <rFont val="Calibri"/>
        <family val="2"/>
      </rPr>
      <t xml:space="preserve">, </t>
    </r>
    <r>
      <rPr>
        <sz val="11"/>
        <color theme="0" tint="-0.249977111117893"/>
        <rFont val="Calibri"/>
        <family val="2"/>
      </rPr>
      <t>21125</t>
    </r>
    <r>
      <rPr>
        <sz val="11"/>
        <rFont val="Calibri"/>
        <family val="2"/>
      </rPr>
      <t>)</t>
    </r>
  </si>
  <si>
    <r>
      <t>2 mi same yr (</t>
    </r>
    <r>
      <rPr>
        <sz val="11"/>
        <color theme="0" tint="-0.249977111117893"/>
        <rFont val="Calibri"/>
        <family val="2"/>
      </rPr>
      <t>21285,</t>
    </r>
    <r>
      <rPr>
        <sz val="11"/>
        <rFont val="Calibri"/>
        <family val="2"/>
      </rPr>
      <t xml:space="preserve"> </t>
    </r>
    <r>
      <rPr>
        <sz val="11"/>
        <color rgb="FFFF0000"/>
        <rFont val="Calibri"/>
        <family val="2"/>
      </rPr>
      <t>21263</t>
    </r>
    <r>
      <rPr>
        <sz val="11"/>
        <rFont val="Calibri"/>
        <family val="2"/>
      </rPr>
      <t>)</t>
    </r>
  </si>
  <si>
    <t>2 mi same yr (21195)</t>
  </si>
  <si>
    <t>2 mi same yr (21010)</t>
  </si>
  <si>
    <t>2 mi same yr (21209, 21124)</t>
  </si>
  <si>
    <r>
      <t>2 mi same yr (</t>
    </r>
    <r>
      <rPr>
        <sz val="11"/>
        <color theme="0" tint="-0.34998626667073579"/>
        <rFont val="Calibri"/>
        <family val="2"/>
      </rPr>
      <t>21044, 21127,</t>
    </r>
    <r>
      <rPr>
        <sz val="11"/>
        <color rgb="FF000000"/>
        <rFont val="Calibri"/>
        <family val="2"/>
      </rPr>
      <t xml:space="preserve"> </t>
    </r>
    <r>
      <rPr>
        <sz val="11"/>
        <color rgb="FFFF0000"/>
        <rFont val="Calibri"/>
        <family val="2"/>
      </rPr>
      <t>21181</t>
    </r>
    <r>
      <rPr>
        <sz val="11"/>
        <color rgb="FF000000"/>
        <rFont val="Calibri"/>
        <family val="2"/>
      </rPr>
      <t>)</t>
    </r>
  </si>
  <si>
    <t>2 mi same yr (21310)</t>
  </si>
  <si>
    <t>Deconcentration Factors</t>
  </si>
  <si>
    <t>Dev Name</t>
  </si>
  <si>
    <t>10 TAC 11.7(1) Part 1
Reg 11 = 31.752%                                  Reg 13 = 21.752%
All others = 16.752%</t>
  </si>
  <si>
    <r>
      <t xml:space="preserve">10 TAC 11.7(1) Part 2 </t>
    </r>
    <r>
      <rPr>
        <sz val="10"/>
        <color rgb="FF000000"/>
        <rFont val="Calibri"/>
        <family val="2"/>
      </rPr>
      <t>(rent burden rank - lowest number wins)</t>
    </r>
  </si>
  <si>
    <r>
      <t>10 TAC 11.7(2)</t>
    </r>
    <r>
      <rPr>
        <sz val="10"/>
        <color rgb="FF000000"/>
        <rFont val="Calibri"/>
        <family val="2"/>
      </rPr>
      <t xml:space="preserve"> (linear distance - greatest wins)</t>
    </r>
  </si>
  <si>
    <t>Houston 150 Bayou Apts</t>
  </si>
  <si>
    <t>n/a</t>
  </si>
  <si>
    <t>William Booth Apts</t>
  </si>
  <si>
    <t>wins tie</t>
  </si>
  <si>
    <t>Rural 1</t>
  </si>
  <si>
    <t>2836 E. Overton Rd, Dallas 75216 (Peoples El Shaddi Village)</t>
  </si>
  <si>
    <t>300 E. Terrell Ave (Oak Timbers-Fort Worth S.)</t>
  </si>
  <si>
    <t xml:space="preserve">n/a </t>
  </si>
  <si>
    <t>705 W. Ave, Garland 75040 (City Square Apt Homes)</t>
  </si>
  <si>
    <t>1920 Robinson Rd (Oak Timbers)</t>
  </si>
  <si>
    <t>3201 Sondra Dr, Fort Worth 76107 (Linwood Square/Casa Inc.)</t>
  </si>
  <si>
    <t>Urban 4</t>
  </si>
  <si>
    <t>21092</t>
  </si>
  <si>
    <t>Scenic Park Apartments</t>
  </si>
  <si>
    <t>21095</t>
  </si>
  <si>
    <t>Porter Place</t>
  </si>
  <si>
    <t>3.33 mi</t>
  </si>
  <si>
    <t>1600 E. Whaley (Longview Senior Apt Cmty)</t>
  </si>
  <si>
    <t>21101</t>
  </si>
  <si>
    <t>Longview Crossing</t>
  </si>
  <si>
    <t>3.47 mi</t>
  </si>
  <si>
    <t>1 wins tie</t>
  </si>
  <si>
    <t>Rural 5</t>
  </si>
  <si>
    <t>Royal Gardens Lufkin</t>
  </si>
  <si>
    <t xml:space="preserve">General </t>
  </si>
  <si>
    <t>3.72 mi</t>
  </si>
  <si>
    <t>120 Kirksey Drive, Lufkin 75904</t>
  </si>
  <si>
    <t>Reserve at Lufkin</t>
  </si>
  <si>
    <t>3,165.52 ft</t>
  </si>
  <si>
    <t>2802 S. John Reddit Dr, Lufkin 75904 (Villas at Cedar Grove)</t>
  </si>
  <si>
    <t>21020</t>
  </si>
  <si>
    <t>Huntington at Bay Area</t>
  </si>
  <si>
    <t>21035</t>
  </si>
  <si>
    <t>Manson Place</t>
  </si>
  <si>
    <t>SWC of Coyle St &amp; Napolean St (EaDo Lofts)</t>
  </si>
  <si>
    <t>21100</t>
  </si>
  <si>
    <t>Hawthorn Terrace</t>
  </si>
  <si>
    <t>21111</t>
  </si>
  <si>
    <t>Landmark at Montgomery</t>
  </si>
  <si>
    <t>21131</t>
  </si>
  <si>
    <t>Boulevard 61</t>
  </si>
  <si>
    <t>Rural 7</t>
  </si>
  <si>
    <t>21177</t>
  </si>
  <si>
    <t>21080</t>
  </si>
  <si>
    <t>Kodu Crossing</t>
  </si>
  <si>
    <t>21046</t>
  </si>
  <si>
    <t>Village Square</t>
  </si>
  <si>
    <t>21063</t>
  </si>
  <si>
    <t>Parker Apartments</t>
  </si>
  <si>
    <t>21075</t>
  </si>
  <si>
    <t>June West</t>
  </si>
  <si>
    <t>Urban 9</t>
  </si>
  <si>
    <t>21002</t>
  </si>
  <si>
    <t>Denver Heights Senior Village</t>
  </si>
  <si>
    <t>21062</t>
  </si>
  <si>
    <t>Ada Street Apartments</t>
  </si>
  <si>
    <t>21064</t>
  </si>
  <si>
    <t>21187</t>
  </si>
  <si>
    <t>21190</t>
  </si>
  <si>
    <t>Village at Medical Senior Apartments</t>
  </si>
  <si>
    <t>21289</t>
  </si>
  <si>
    <t>Snowden Apartments</t>
  </si>
  <si>
    <t>Rural 11</t>
  </si>
  <si>
    <t>Eagles Gate Apartments</t>
  </si>
  <si>
    <t>Mountain View Villas</t>
  </si>
  <si>
    <t>Del Rio Lofts</t>
  </si>
  <si>
    <t>Urban 11</t>
  </si>
  <si>
    <t>(To determine next one up)</t>
  </si>
  <si>
    <t>21069</t>
  </si>
  <si>
    <t>Dahlia Villas</t>
  </si>
  <si>
    <t>21259</t>
  </si>
  <si>
    <t>Jackson Place Apartments</t>
  </si>
  <si>
    <t>21276</t>
  </si>
  <si>
    <t>Avanti Legacy Springfield</t>
  </si>
  <si>
    <t>Withdrawn</t>
  </si>
  <si>
    <t>2 mi same yr (see 21061)</t>
  </si>
  <si>
    <r>
      <t>2 mi same yr (</t>
    </r>
    <r>
      <rPr>
        <sz val="11"/>
        <color theme="0" tint="-0.14999847407452621"/>
        <rFont val="Calibri"/>
        <family val="2"/>
      </rPr>
      <t>21202</t>
    </r>
    <r>
      <rPr>
        <sz val="11"/>
        <color rgb="FF000000"/>
        <rFont val="Calibri"/>
        <family val="2"/>
      </rPr>
      <t xml:space="preserve">, </t>
    </r>
    <r>
      <rPr>
        <sz val="11"/>
        <color theme="0" tint="-0.249977111117893"/>
        <rFont val="Calibri"/>
        <family val="2"/>
      </rPr>
      <t>21203</t>
    </r>
    <r>
      <rPr>
        <sz val="11"/>
        <color rgb="FF000000"/>
        <rFont val="Calibri"/>
        <family val="2"/>
      </rPr>
      <t xml:space="preserve">, </t>
    </r>
    <r>
      <rPr>
        <sz val="11"/>
        <color rgb="FFFF0000"/>
        <rFont val="Calibri"/>
        <family val="2"/>
      </rPr>
      <t>21243</t>
    </r>
    <r>
      <rPr>
        <sz val="11"/>
        <color rgb="FF000000"/>
        <rFont val="Calibri"/>
        <family val="2"/>
      </rPr>
      <t>)</t>
    </r>
  </si>
  <si>
    <r>
      <t>2 mi same yr (</t>
    </r>
    <r>
      <rPr>
        <sz val="11"/>
        <color theme="0" tint="-0.249977111117893"/>
        <rFont val="Calibri"/>
        <family val="2"/>
      </rPr>
      <t>21203</t>
    </r>
    <r>
      <rPr>
        <sz val="11"/>
        <color rgb="FF000000"/>
        <rFont val="Calibri"/>
        <family val="2"/>
      </rPr>
      <t xml:space="preserve">, </t>
    </r>
    <r>
      <rPr>
        <sz val="11"/>
        <color theme="0" tint="-0.14999847407452621"/>
        <rFont val="Calibri"/>
        <family val="2"/>
      </rPr>
      <t>21202</t>
    </r>
    <r>
      <rPr>
        <sz val="11"/>
        <color rgb="FF000000"/>
        <rFont val="Calibri"/>
        <family val="2"/>
      </rPr>
      <t>)</t>
    </r>
  </si>
  <si>
    <r>
      <t>2 mi same yr (</t>
    </r>
    <r>
      <rPr>
        <sz val="11"/>
        <rFont val="Calibri"/>
        <family val="2"/>
      </rPr>
      <t>21215</t>
    </r>
    <r>
      <rPr>
        <sz val="11"/>
        <color rgb="FF000000"/>
        <rFont val="Calibri"/>
        <family val="2"/>
      </rPr>
      <t xml:space="preserve">, </t>
    </r>
    <r>
      <rPr>
        <sz val="11"/>
        <color theme="0" tint="-0.249977111117893"/>
        <rFont val="Calibri"/>
        <family val="2"/>
      </rPr>
      <t>21211</t>
    </r>
    <r>
      <rPr>
        <sz val="11"/>
        <color rgb="FF000000"/>
        <rFont val="Calibri"/>
        <family val="2"/>
      </rPr>
      <t>)</t>
    </r>
  </si>
  <si>
    <r>
      <t>1 award/census tract (</t>
    </r>
    <r>
      <rPr>
        <b/>
        <sz val="11"/>
        <color theme="0" tint="-0.249977111117893"/>
        <rFont val="Calibri"/>
        <family val="2"/>
      </rPr>
      <t>21203</t>
    </r>
    <r>
      <rPr>
        <b/>
        <sz val="11"/>
        <color rgb="FF000000"/>
        <rFont val="Calibri"/>
        <family val="2"/>
      </rPr>
      <t>)</t>
    </r>
  </si>
  <si>
    <r>
      <t>1 award/census tract (</t>
    </r>
    <r>
      <rPr>
        <b/>
        <sz val="11"/>
        <color rgb="FFFF0000"/>
        <rFont val="Calibri"/>
        <family val="2"/>
      </rPr>
      <t>21243</t>
    </r>
    <r>
      <rPr>
        <b/>
        <sz val="11"/>
        <rFont val="Calibri"/>
        <family val="2"/>
      </rPr>
      <t>, 21203)</t>
    </r>
  </si>
  <si>
    <r>
      <t>1 award/census tract (</t>
    </r>
    <r>
      <rPr>
        <b/>
        <sz val="11"/>
        <color rgb="FFFF0000"/>
        <rFont val="Calibri"/>
        <family val="2"/>
      </rPr>
      <t>21007</t>
    </r>
    <r>
      <rPr>
        <b/>
        <sz val="11"/>
        <rFont val="Calibri"/>
        <family val="2"/>
      </rPr>
      <t>)</t>
    </r>
  </si>
  <si>
    <t>SWQ E Hawkins Pkwy and Good Shepherd Way</t>
  </si>
  <si>
    <t>411 Porter Lane</t>
  </si>
  <si>
    <t>641 ESE Loop 323</t>
  </si>
  <si>
    <t>Tyler</t>
  </si>
  <si>
    <t>Smith</t>
  </si>
  <si>
    <t>Vaughn C. Zimmerman</t>
  </si>
  <si>
    <t>21298</t>
  </si>
  <si>
    <t>The Magnolia Gardens</t>
  </si>
  <si>
    <t>North side of Magnolia Ln at Christie Rd</t>
  </si>
  <si>
    <t>21032</t>
  </si>
  <si>
    <t>Approximately 110 Harmony Hill Drive</t>
  </si>
  <si>
    <t>Lufkin</t>
  </si>
  <si>
    <t>Angelina</t>
  </si>
  <si>
    <t>21056</t>
  </si>
  <si>
    <t>Approx. 2123 S. 1st Street</t>
  </si>
  <si>
    <t>21221</t>
  </si>
  <si>
    <t>Providence on Park</t>
  </si>
  <si>
    <t>Southwest Quadrant of Park Road N &amp; Hwy 69</t>
  </si>
  <si>
    <t>Lumberton</t>
  </si>
  <si>
    <t>Hardin</t>
  </si>
  <si>
    <t>21200</t>
  </si>
  <si>
    <t>Edson Lofts</t>
  </si>
  <si>
    <t>285 Liberty Street</t>
  </si>
  <si>
    <t>Beaumont</t>
  </si>
  <si>
    <t>Jefferson</t>
  </si>
  <si>
    <t>Mark Feaster</t>
  </si>
  <si>
    <t>21033</t>
  </si>
  <si>
    <t>Beaumont Pioneer Crossing</t>
  </si>
  <si>
    <t>Approx. 9449 US-287 South</t>
  </si>
  <si>
    <t>21003</t>
  </si>
  <si>
    <t>Tomball Senior Village</t>
  </si>
  <si>
    <t>SEC of Medical Complex Drive and SH 249</t>
  </si>
  <si>
    <t>Tomball</t>
  </si>
  <si>
    <t>JOT Couch</t>
  </si>
  <si>
    <t>21160</t>
  </si>
  <si>
    <t>Amber Ridge Apartments</t>
  </si>
  <si>
    <t>Woodway Dr and Hwy 288</t>
  </si>
  <si>
    <t>Angleton</t>
  </si>
  <si>
    <t>Brazoria</t>
  </si>
  <si>
    <t>Vaughn Zimmerman</t>
  </si>
  <si>
    <t>21091</t>
  </si>
  <si>
    <t>Laurel Terrace</t>
  </si>
  <si>
    <t xml:space="preserve">1041 Conrad Sauer </t>
  </si>
  <si>
    <t>J. Steve Ford</t>
  </si>
  <si>
    <t>21006</t>
  </si>
  <si>
    <t>Westheimer Garden Villas</t>
  </si>
  <si>
    <t>5811 Winsome Lane</t>
  </si>
  <si>
    <t>Russ Michaels</t>
  </si>
  <si>
    <t>21292</t>
  </si>
  <si>
    <t>Campanile on Minimax</t>
  </si>
  <si>
    <t>SEC of Minimax Dr. &amp; West Loop 610 North</t>
  </si>
  <si>
    <t>Les Kilday</t>
  </si>
  <si>
    <t>21264</t>
  </si>
  <si>
    <t>Acadia Terrace</t>
  </si>
  <si>
    <t>Appr. 6002 Rogerdale</t>
  </si>
  <si>
    <t>Approximately 3103 Hayes Road</t>
  </si>
  <si>
    <t>SE corner of Bay Area Blvd &amp; Seawolf Dr</t>
  </si>
  <si>
    <t>Mark Musemeche</t>
  </si>
  <si>
    <t>6101 Richmond Avenue</t>
  </si>
  <si>
    <t>SWQ of Reeves Steet &amp; Scott Street</t>
  </si>
  <si>
    <t>301 S 1st St.</t>
  </si>
  <si>
    <t>Conroe</t>
  </si>
  <si>
    <t>Montgomery</t>
  </si>
  <si>
    <t>21027</t>
  </si>
  <si>
    <t>New Hope Housing Ennis</t>
  </si>
  <si>
    <t>Approximately 1846 Ennis Street</t>
  </si>
  <si>
    <t>Joy Horak-Brown</t>
  </si>
  <si>
    <t>21132</t>
  </si>
  <si>
    <t>OST Lofts</t>
  </si>
  <si>
    <t>5520 Old Spanish Trail</t>
  </si>
  <si>
    <t>Donna Rickenbacker</t>
  </si>
  <si>
    <t>21042</t>
  </si>
  <si>
    <t>Cole Creek Estates</t>
  </si>
  <si>
    <t>Approx. 6850 Gessner Road Houston, TX  77040</t>
  </si>
  <si>
    <t>Ryan Hettig</t>
  </si>
  <si>
    <t>21210</t>
  </si>
  <si>
    <t>Hebron Village Supportive Housing</t>
  </si>
  <si>
    <t>7350 Calhoun Rd</t>
  </si>
  <si>
    <t>L. David Punch</t>
  </si>
  <si>
    <t>21026</t>
  </si>
  <si>
    <t>Vista at Park Place</t>
  </si>
  <si>
    <t>NWQ of Park Place Blvd. and Juniper St.</t>
  </si>
  <si>
    <t>21245</t>
  </si>
  <si>
    <t>The Rushmore</t>
  </si>
  <si>
    <t>800 Highway 6 South</t>
  </si>
  <si>
    <t>Randy Rieger</t>
  </si>
  <si>
    <t>21016</t>
  </si>
  <si>
    <t>Houston Willow Chase Living</t>
  </si>
  <si>
    <t>SEQ Breton Ridge Str and Willow Chase Blvd.</t>
  </si>
  <si>
    <t>21128</t>
  </si>
  <si>
    <t>Fisher Street Apartments</t>
  </si>
  <si>
    <t>909 Fisher St.</t>
  </si>
  <si>
    <t>Lauren Avioli</t>
  </si>
  <si>
    <t>21010</t>
  </si>
  <si>
    <t>Maury Street Lofts</t>
  </si>
  <si>
    <t>2918 Elysian Street</t>
  </si>
  <si>
    <t>Jervon Harris</t>
  </si>
  <si>
    <t xml:space="preserve">       Withdrawn </t>
  </si>
  <si>
    <t>5615 Richmond Ave (Richmond Senior Village)</t>
  </si>
  <si>
    <t>6425 S. Gessner Rd, Houston, TX 77036</t>
  </si>
  <si>
    <t>1.39 mi</t>
  </si>
  <si>
    <t>1,608.34 ft</t>
  </si>
  <si>
    <t>Highest CRP</t>
  </si>
  <si>
    <t>1 wins tie  (after CRP)</t>
  </si>
  <si>
    <t>Highest scoring CRP = 21081</t>
  </si>
  <si>
    <t>13721 Goldmark Drive, Dallas</t>
  </si>
  <si>
    <t>(highest scoring CRP = 21006)</t>
  </si>
  <si>
    <r>
      <t xml:space="preserve"> 2 mi same year (</t>
    </r>
    <r>
      <rPr>
        <sz val="11"/>
        <color rgb="FFFF0000"/>
        <rFont val="Calibri"/>
        <family val="2"/>
      </rPr>
      <t>21038</t>
    </r>
    <r>
      <rPr>
        <sz val="11"/>
        <color rgb="FF000000"/>
        <rFont val="Calibri"/>
        <family val="2"/>
      </rPr>
      <t>)</t>
    </r>
  </si>
  <si>
    <t>SEQ County Road 137 and County Road 1660</t>
  </si>
  <si>
    <t>NW quadrant of Don Currie Dr. and Town Center Blvd</t>
  </si>
  <si>
    <t>Jarrell</t>
  </si>
  <si>
    <t>Ina Spokas</t>
  </si>
  <si>
    <t>NWC W Koenig Ln and Grover Ave</t>
  </si>
  <si>
    <t>21070</t>
  </si>
  <si>
    <t>Saison North</t>
  </si>
  <si>
    <t>10010 N Capital of Texas Hwy</t>
  </si>
  <si>
    <t>Megan Lasch</t>
  </si>
  <si>
    <t>115 East St Elmo Road</t>
  </si>
  <si>
    <t xml:space="preserve">Austin </t>
  </si>
  <si>
    <t>Christopher Shear</t>
  </si>
  <si>
    <t>2105 Parker Lane</t>
  </si>
  <si>
    <t>21047</t>
  </si>
  <si>
    <t>Anderson Creek</t>
  </si>
  <si>
    <t>Approx 1701 E Anderson Lane</t>
  </si>
  <si>
    <t>21031</t>
  </si>
  <si>
    <t>Libertad Austin</t>
  </si>
  <si>
    <t>900 Gardner Road</t>
  </si>
  <si>
    <t>Rick Manzardo</t>
  </si>
  <si>
    <t>4320 South Congress (Shady Oaks)</t>
  </si>
  <si>
    <t>2401 E Oltorf St</t>
  </si>
  <si>
    <t>21024</t>
  </si>
  <si>
    <t>Freedom's Path at Waco</t>
  </si>
  <si>
    <t>4800 Memorial Drive, Buildings 19, 20. 21 and adjacent land</t>
  </si>
  <si>
    <t>Mclennan</t>
  </si>
  <si>
    <t>NC/ADR</t>
  </si>
  <si>
    <t>Craig Taylor</t>
  </si>
  <si>
    <t>21121</t>
  </si>
  <si>
    <t>826 South 11th Street</t>
  </si>
  <si>
    <t>21168</t>
  </si>
  <si>
    <t>5th Street Lofts</t>
  </si>
  <si>
    <t>705-721 S 5th St. &amp; 702-726 S 6th St.</t>
  </si>
  <si>
    <t>21318</t>
  </si>
  <si>
    <t>Cypress Creek Temple</t>
  </si>
  <si>
    <t>SWC of West Adams Avenue and South Cedar Road</t>
  </si>
  <si>
    <t>21114</t>
  </si>
  <si>
    <t>The Reserves at Holdsworth</t>
  </si>
  <si>
    <t>NWQ Paschal Ave and Holdsworth Dr.</t>
  </si>
  <si>
    <t>(Highest scoring CRP =21187)</t>
  </si>
  <si>
    <t>906 North Mittman (Wheatley Ctrs Senior Apts)</t>
  </si>
  <si>
    <t>1.41 mi</t>
  </si>
  <si>
    <t>927 V.F.W. Blvd., San Antonio (Mission Del Rio)</t>
  </si>
  <si>
    <t>1.16 mi</t>
  </si>
  <si>
    <t>10503 Hueber Rd, San Antonio (Chisolm Trace)</t>
  </si>
  <si>
    <t>1.13 mi</t>
  </si>
  <si>
    <t>Brad McMurray</t>
  </si>
  <si>
    <t>7223 Snowden Road</t>
  </si>
  <si>
    <t>Timothy Alcott</t>
  </si>
  <si>
    <t>W of SWC of MLK Dr. and Robeson Ave.</t>
  </si>
  <si>
    <t>3618 S New Braunfels Avenue</t>
  </si>
  <si>
    <t>21023</t>
  </si>
  <si>
    <t>Vista Med</t>
  </si>
  <si>
    <t>4932 Research Dr.</t>
  </si>
  <si>
    <t>21189</t>
  </si>
  <si>
    <t>21231</t>
  </si>
  <si>
    <t>Four25 San Pedro</t>
  </si>
  <si>
    <t>419 and 425 San Pedro</t>
  </si>
  <si>
    <t xml:space="preserve">Bexar </t>
  </si>
  <si>
    <t xml:space="preserve">Lucila Diaz </t>
  </si>
  <si>
    <t>5318 &amp; 5326 Medical Dr.</t>
  </si>
  <si>
    <t>21290</t>
  </si>
  <si>
    <t>FishPond at Alice</t>
  </si>
  <si>
    <t>Approx. 300 &amp; 320 E 3rd Street</t>
  </si>
  <si>
    <t>Alice</t>
  </si>
  <si>
    <t>Jim Wells</t>
  </si>
  <si>
    <t>21261</t>
  </si>
  <si>
    <t>The Ponderosa</t>
  </si>
  <si>
    <t>1907 N. Texas Blvd</t>
  </si>
  <si>
    <t>Palms at Blucher Park</t>
  </si>
  <si>
    <t>209 S. Carancahua &amp; 209, 217, 223, 227 S. Tancahua</t>
  </si>
  <si>
    <t>21275</t>
  </si>
  <si>
    <t>Avanti Heritage Park</t>
  </si>
  <si>
    <t>SWC of Fitzgerald St. and Chaparral St.</t>
  </si>
  <si>
    <t>21052</t>
  </si>
  <si>
    <t>Newton Dr approx 500' east of Dodson Ave</t>
  </si>
  <si>
    <t>Del Rio</t>
  </si>
  <si>
    <t>Val Verde</t>
  </si>
  <si>
    <t>21219</t>
  </si>
  <si>
    <t>2420 El Indio Hwy</t>
  </si>
  <si>
    <t>Eagle Pass</t>
  </si>
  <si>
    <t>Maverick</t>
  </si>
  <si>
    <t>21260</t>
  </si>
  <si>
    <t>2100 Block eastside of Dodson Ave, North of Miers St.</t>
  </si>
  <si>
    <t>21039</t>
  </si>
  <si>
    <t>Uvalde Villas</t>
  </si>
  <si>
    <t>Uvalde Ave. (east of S 10th St.)</t>
  </si>
  <si>
    <t>21048</t>
  </si>
  <si>
    <t>Price Lofts</t>
  </si>
  <si>
    <t>54 South Price Road</t>
  </si>
  <si>
    <t>Jake Mooney</t>
  </si>
  <si>
    <t>21230</t>
  </si>
  <si>
    <t>Calle del Norte Apartments</t>
  </si>
  <si>
    <t>210 Calle del Norte</t>
  </si>
  <si>
    <t>Laredo</t>
  </si>
  <si>
    <t>Webb</t>
  </si>
  <si>
    <t>21274</t>
  </si>
  <si>
    <t>Avanti Legacy Violet Parc</t>
  </si>
  <si>
    <t>4601 N. McColl St.</t>
  </si>
  <si>
    <t>NEC of Jackson Street and Upland Street</t>
  </si>
  <si>
    <t>409 W. Sam Houston Blvd.</t>
  </si>
  <si>
    <t>Pharr</t>
  </si>
  <si>
    <t>SWQ of International Blvd. &amp; Springfield Ave.</t>
  </si>
  <si>
    <t>21305</t>
  </si>
  <si>
    <t>Jackson Road Apartments</t>
  </si>
  <si>
    <t>2200 W Jackson Rd</t>
  </si>
  <si>
    <t>21293</t>
  </si>
  <si>
    <t>BCC Village TH</t>
  </si>
  <si>
    <t>Mayorca Court at Mayorca Avenue</t>
  </si>
  <si>
    <t>21113</t>
  </si>
  <si>
    <t>San Angelo Crossing</t>
  </si>
  <si>
    <t>NWQ Northwest Dr and W Houston Harte Expy</t>
  </si>
  <si>
    <t>21317</t>
  </si>
  <si>
    <t>San Angelo Terrace</t>
  </si>
  <si>
    <t>W side of Appaloosa Trail, S of Hwy 67</t>
  </si>
  <si>
    <t>21283</t>
  </si>
  <si>
    <t>Hemley Palms</t>
  </si>
  <si>
    <t>230 Hemley Road</t>
  </si>
  <si>
    <t>Vinton</t>
  </si>
  <si>
    <t>21130</t>
  </si>
  <si>
    <t>Sun Pointe</t>
  </si>
  <si>
    <t>4647 Maxwell Ave</t>
  </si>
  <si>
    <t>21166</t>
  </si>
  <si>
    <t>Mountain View Estates</t>
  </si>
  <si>
    <t>approx 350 feet in the NWQ of Justice and Garment Road</t>
  </si>
  <si>
    <t>21167</t>
  </si>
  <si>
    <t>Villas at Augusta</t>
  </si>
  <si>
    <t>SWC of Augusta Drive and N Zaragosa Road</t>
  </si>
  <si>
    <t>21284</t>
  </si>
  <si>
    <t>Nevarez Palms II</t>
  </si>
  <si>
    <t>220 N Nevarez Rd.</t>
  </si>
  <si>
    <t>Socorro</t>
  </si>
  <si>
    <t>Texas Department of Housing &amp; Community Affairs
2021 Competitive (9%) Housing Tax Credit (HTC) Program
Application Submission Log</t>
  </si>
  <si>
    <t>Version Date: 5/4/2021</t>
  </si>
  <si>
    <t xml:space="preserve">REVISED 2021 STATE OF TEXAS COMPETITIVE HOUSING TAX CREDIT ESTIMATED ALLOCATION, SUB-REGIONAL REQUEST AND ELDERLY FUNDING LIMITS </t>
  </si>
  <si>
    <t>2021 COMPETITIVE HOUSING TAX CREDIT (9% HTC) ESTIMATED ALLOCATION</t>
  </si>
  <si>
    <t>REQUEST LIMITS</t>
  </si>
  <si>
    <t>ELDERLY FUNDING LIMITS</t>
  </si>
  <si>
    <t>Geographic Area</t>
  </si>
  <si>
    <t>Initial Sub-Region Amount</t>
  </si>
  <si>
    <t>2021 Calendar Year Returns</t>
  </si>
  <si>
    <t>Sub-Region Amount after Returns</t>
  </si>
  <si>
    <t>Amount needed to reach $600,000</t>
  </si>
  <si>
    <t>Amount over $600,000 that can be reallocated</t>
  </si>
  <si>
    <t>Proportion of amount available to be reallocated</t>
  </si>
  <si>
    <t>Amount to be Reallocated</t>
  </si>
  <si>
    <t>Final Funding Amount</t>
  </si>
  <si>
    <t>Allocation %</t>
  </si>
  <si>
    <t>Max Funding Request/Award Limits</t>
  </si>
  <si>
    <t xml:space="preserve">Elderly
Percentage </t>
  </si>
  <si>
    <t xml:space="preserve">Maximum Elderly Funding Limit </t>
  </si>
  <si>
    <r>
      <t>Dallas/Fort</t>
    </r>
    <r>
      <rPr>
        <b/>
        <sz val="12"/>
        <color indexed="8"/>
        <rFont val="Calibri"/>
        <family val="2"/>
        <scheme val="minor"/>
      </rPr>
      <t xml:space="preserve"> </t>
    </r>
    <r>
      <rPr>
        <sz val="12"/>
        <color indexed="8"/>
        <rFont val="Calibri"/>
        <family val="2"/>
        <scheme val="minor"/>
      </rPr>
      <t>Worth</t>
    </r>
  </si>
  <si>
    <r>
      <t>Austin/Round</t>
    </r>
    <r>
      <rPr>
        <b/>
        <sz val="12"/>
        <color indexed="8"/>
        <rFont val="Calibri"/>
        <family val="2"/>
        <scheme val="minor"/>
      </rPr>
      <t xml:space="preserve"> </t>
    </r>
    <r>
      <rPr>
        <sz val="12"/>
        <color indexed="8"/>
        <rFont val="Calibri"/>
        <family val="2"/>
        <scheme val="minor"/>
      </rPr>
      <t>Rock</t>
    </r>
  </si>
  <si>
    <r>
      <t>San</t>
    </r>
    <r>
      <rPr>
        <b/>
        <sz val="12"/>
        <color indexed="8"/>
        <rFont val="Calibri"/>
        <family val="2"/>
        <scheme val="minor"/>
      </rPr>
      <t xml:space="preserve"> </t>
    </r>
    <r>
      <rPr>
        <sz val="12"/>
        <color indexed="8"/>
        <rFont val="Calibri"/>
        <family val="2"/>
        <scheme val="minor"/>
      </rPr>
      <t>Antonio</t>
    </r>
  </si>
  <si>
    <r>
      <t>Corpus</t>
    </r>
    <r>
      <rPr>
        <b/>
        <sz val="12"/>
        <color indexed="8"/>
        <rFont val="Calibri"/>
        <family val="2"/>
        <scheme val="minor"/>
      </rPr>
      <t xml:space="preserve"> </t>
    </r>
    <r>
      <rPr>
        <sz val="12"/>
        <color indexed="8"/>
        <rFont val="Calibri"/>
        <family val="2"/>
        <scheme val="minor"/>
      </rPr>
      <t>Christi</t>
    </r>
  </si>
  <si>
    <t>Brownsville/Harlingen</t>
  </si>
  <si>
    <r>
      <t>San</t>
    </r>
    <r>
      <rPr>
        <b/>
        <sz val="12"/>
        <color indexed="8"/>
        <rFont val="Calibri"/>
        <family val="2"/>
        <scheme val="minor"/>
      </rPr>
      <t xml:space="preserve"> </t>
    </r>
    <r>
      <rPr>
        <sz val="12"/>
        <color indexed="8"/>
        <rFont val="Calibri"/>
        <family val="2"/>
        <scheme val="minor"/>
      </rPr>
      <t>Angelo</t>
    </r>
  </si>
  <si>
    <r>
      <t>El</t>
    </r>
    <r>
      <rPr>
        <b/>
        <sz val="12"/>
        <color indexed="8"/>
        <rFont val="Calibri"/>
        <family val="2"/>
        <scheme val="minor"/>
      </rPr>
      <t xml:space="preserve"> </t>
    </r>
    <r>
      <rPr>
        <sz val="12"/>
        <color indexed="8"/>
        <rFont val="Calibri"/>
        <family val="2"/>
        <scheme val="minor"/>
      </rPr>
      <t>Paso</t>
    </r>
  </si>
  <si>
    <t>Urban Totals</t>
  </si>
  <si>
    <t>Rural Totals</t>
  </si>
  <si>
    <t>Regional Totals</t>
  </si>
  <si>
    <t>At-Risk Totals</t>
  </si>
  <si>
    <t>USDA (From At-Risk)</t>
  </si>
  <si>
    <t>Grand Total</t>
  </si>
  <si>
    <t>NOTES:</t>
  </si>
  <si>
    <t xml:space="preserve">This table reflects the allocation of the estimated Competitive Housing Tax Credit Ceiling that the Department expects to have available for allocation during the 2021 cycle. This initial ceiling is estimated using the 2021 population figure of 29,360,759 (IRS Bulletin 2021-19), multiplied by the 2021 cap rate of $2.8125 (IRS Rev. Proc. 2020-45). The "Elderly Funding Limits" have been estimated using the 2021 HISTA data.The column labeled "Final Funding Amount" is the column an Applicant can reference to determine the amount of the credit ceiling that is estimated to be available in each subregion for the 2021 cycle. The column labeled "Max Funding Request/Award Limits" reflects the estimated maximum request limit for each State sub-region in accordance with 10 TAC §11.4(b) of the QAP. An Applicant cannot request or be awarded more than the amounts reflected. </t>
  </si>
  <si>
    <t>Grand Total Based on Pop</t>
  </si>
  <si>
    <t>2020 Population (pending 2021 Bulletin)</t>
  </si>
  <si>
    <t>2021 Cap Rate</t>
  </si>
  <si>
    <t>2021 Initial Ceiling Estimate</t>
  </si>
  <si>
    <t>Regional Total (RAF)</t>
  </si>
  <si>
    <t>Withdrawn 4/26</t>
  </si>
  <si>
    <t>Review Status</t>
  </si>
  <si>
    <t>Underwriting Status</t>
  </si>
  <si>
    <t>Terminated pending Board action</t>
  </si>
  <si>
    <r>
      <rPr>
        <b/>
        <u/>
        <sz val="10"/>
        <color rgb="FF000000"/>
        <rFont val="Calibri"/>
        <family val="2"/>
      </rPr>
      <t>NOTE:</t>
    </r>
    <r>
      <rPr>
        <sz val="10"/>
        <color rgb="FF000000"/>
        <rFont val="Calibri"/>
        <family val="2"/>
      </rPr>
      <t xml:space="preserve">
Tie-breaker information and scores for all items are based on information submitted in the Application and have not been confirmed. Where the greatest linear distance from the nearest Housing Tax Credit assisted Development is used as a tie-breaker, distances noted are approximate.  The review status is reflected as "UR" for under review or "C" for complete, or the box is blank if the application is currently not under or prioritized for review.</t>
    </r>
  </si>
  <si>
    <t>UR</t>
  </si>
  <si>
    <r>
      <rPr>
        <b/>
        <u/>
        <sz val="10"/>
        <color indexed="8"/>
        <rFont val="Calibri"/>
        <family val="2"/>
        <scheme val="minor"/>
      </rPr>
      <t>NOTE</t>
    </r>
    <r>
      <rPr>
        <b/>
        <sz val="10"/>
        <color indexed="8"/>
        <rFont val="Calibri"/>
        <family val="2"/>
        <scheme val="minor"/>
      </rPr>
      <t>:</t>
    </r>
    <r>
      <rPr>
        <sz val="10"/>
        <color indexed="8"/>
        <rFont val="Calibri"/>
        <family val="2"/>
        <scheme val="minor"/>
      </rPr>
      <t xml:space="preserve"> 
These scoring categories are NOT included in the "Self Score Total" column:
§11.9(d)(1) - Local Government Support
§11.9(d)(4) - Quantifiable Community Participation (QCP)
§11.9(d)(5)(A) - Community Support from State Representative
§11.9(d)(5)(B) - Community Support instead of State Representative
§11.9(d)(6) - Input from Community Organizations
§11.9(d)(7) - Concerted Revitalization Plan (CRP)</t>
    </r>
  </si>
  <si>
    <t>same census tract (see 21243)</t>
  </si>
  <si>
    <t>elderly max</t>
  </si>
  <si>
    <t>same census tract (see 21007 but 21007 elderly max)</t>
  </si>
  <si>
    <t>won tie on distance (see 21243 re same census tract)</t>
  </si>
  <si>
    <t>won tie on distance</t>
  </si>
  <si>
    <t>won tie on pov/rb</t>
  </si>
  <si>
    <t>won 2nd tie on pov/rb</t>
  </si>
  <si>
    <t>same census tract (see 21121)</t>
  </si>
  <si>
    <t>won 2nd tie on distance</t>
  </si>
  <si>
    <t>same census tract (see 21186)</t>
  </si>
  <si>
    <t>same census tract (see 21039)</t>
  </si>
  <si>
    <t>Same Census Tract (Urban Subregions)</t>
  </si>
  <si>
    <t>3U</t>
  </si>
  <si>
    <t xml:space="preserve"> 1  see tie-breaker tab</t>
  </si>
  <si>
    <t>4U</t>
  </si>
  <si>
    <t>1 see tie-breaker tab</t>
  </si>
  <si>
    <t>U6</t>
  </si>
  <si>
    <t>10U</t>
  </si>
  <si>
    <t>U11</t>
  </si>
  <si>
    <t>same census tract (see 21101)</t>
  </si>
  <si>
    <t>At-Risk (revised 4/23)</t>
  </si>
  <si>
    <t>Katy Manor Apts</t>
  </si>
  <si>
    <t>Colorado City Apts</t>
  </si>
  <si>
    <t>Big Lake Seniors Apts</t>
  </si>
  <si>
    <t>Urban 3 (revised 4/23)</t>
  </si>
  <si>
    <t>3.01 mi</t>
  </si>
  <si>
    <t>2680 Bickers St, Dallas, TX 75212 (Village Lakewest Apts II)</t>
  </si>
  <si>
    <t>4,544.82 ft</t>
  </si>
  <si>
    <t>1716 Chattanooga Place, Dallas, TX 78235 (Rosemont at Arlington Park)</t>
  </si>
  <si>
    <t>Urban 6 (revised 4/23)</t>
  </si>
  <si>
    <t>(for next up)</t>
  </si>
  <si>
    <t xml:space="preserve">Distance Data </t>
  </si>
  <si>
    <t>Urban 7 (revised 5/5)</t>
  </si>
  <si>
    <t>1,142.24 ft</t>
  </si>
  <si>
    <t>2,262.39 ft</t>
  </si>
  <si>
    <t>2 mi same yr (see 21064)</t>
  </si>
  <si>
    <r>
      <t>2 mi same yr (</t>
    </r>
    <r>
      <rPr>
        <sz val="11"/>
        <color rgb="FFFF0000"/>
        <rFont val="Calibri"/>
        <family val="2"/>
      </rPr>
      <t>21023</t>
    </r>
    <r>
      <rPr>
        <sz val="11"/>
        <rFont val="Calibri"/>
        <family val="2"/>
      </rPr>
      <t>)</t>
    </r>
  </si>
  <si>
    <r>
      <t>2 mi same yr (</t>
    </r>
    <r>
      <rPr>
        <sz val="11"/>
        <rFont val="Calibri"/>
        <family val="2"/>
      </rPr>
      <t>21243</t>
    </r>
    <r>
      <rPr>
        <sz val="11"/>
        <color theme="0" tint="-0.34998626667073579"/>
        <rFont val="Calibri"/>
        <family val="2"/>
      </rPr>
      <t xml:space="preserve">, </t>
    </r>
    <r>
      <rPr>
        <sz val="11"/>
        <rFont val="Calibri"/>
        <family val="2"/>
      </rPr>
      <t>21136</t>
    </r>
    <r>
      <rPr>
        <sz val="11"/>
        <color theme="0" tint="-0.34998626667073579"/>
        <rFont val="Calibri"/>
        <family val="2"/>
      </rPr>
      <t>)</t>
    </r>
  </si>
  <si>
    <t>Lost points, subject to appeal</t>
  </si>
  <si>
    <t>Version Date: 5/19/2021</t>
  </si>
  <si>
    <t>Lost points, subject to apeal</t>
  </si>
  <si>
    <t>TDHCA score pending board 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</si>
</sst>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8" formatCode="&quot;$&quot;#,##0.00_);[Red]\(&quot;$&quot;#,##0.0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0.0%"/>
    <numFmt numFmtId="168" formatCode="[$-409]mmmm\ d\,\ yyyy;@"/>
    <numFmt numFmtId="169" formatCode="&quot;$&quot;#,##0.00"/>
  </numFmts>
  <fonts count="54"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sz val="10"/>
      <color indexed="8"/>
      <name val="Calibri"/>
      <family val="2"/>
      <scheme val="minor"/>
    </font>
    <font>
      <b/>
      <sz val="10"/>
      <color theme="1"/>
      <name val="Calibri"/>
      <family val="2"/>
      <scheme val="minor"/>
    </font>
    <font>
      <b/>
      <sz val="11"/>
      <color indexed="8"/>
      <name val="Calibri"/>
      <family val="2"/>
      <scheme val="minor"/>
    </font>
    <font>
      <b/>
      <u/>
      <sz val="10"/>
      <color indexed="8"/>
      <name val="Calibri"/>
      <family val="2"/>
      <scheme val="minor"/>
    </font>
    <font>
      <b/>
      <sz val="11"/>
      <color theme="1"/>
      <name val="Calibri"/>
      <family val="2"/>
      <scheme val="minor"/>
    </font>
    <font>
      <sz val="11"/>
      <color indexed="8"/>
      <name val="Calibri"/>
      <family val="2"/>
      <scheme val="minor"/>
    </font>
    <font>
      <sz val="11"/>
      <color rgb="FF000000"/>
      <name val="Calibri"/>
      <family val="2"/>
      <scheme val="minor"/>
    </font>
    <font>
      <b/>
      <sz val="11"/>
      <color rgb="FF000000"/>
      <name val="Calibri"/>
      <family val="2"/>
      <scheme val="minor"/>
    </font>
    <font>
      <b/>
      <sz val="11"/>
      <color rgb="FF000000"/>
      <name val="Calibri"/>
      <family val="2"/>
    </font>
    <font>
      <b/>
      <sz val="10"/>
      <color rgb="FF000000"/>
      <name val="Calibri"/>
      <family val="2"/>
    </font>
    <font>
      <sz val="10"/>
      <color rgb="FF000000"/>
      <name val="Calibri"/>
      <family val="2"/>
      <scheme val="minor"/>
    </font>
    <font>
      <b/>
      <sz val="9"/>
      <color theme="1"/>
      <name val="Calibri"/>
      <family val="2"/>
      <scheme val="minor"/>
    </font>
    <font>
      <b/>
      <sz val="14"/>
      <color rgb="FF000000"/>
      <name val="Cambria"/>
      <family val="1"/>
    </font>
    <font>
      <b/>
      <u/>
      <sz val="10"/>
      <color rgb="FF000000"/>
      <name val="Calibri"/>
      <family val="2"/>
    </font>
    <font>
      <b/>
      <sz val="9"/>
      <color rgb="FFFF0000"/>
      <name val="Calibri"/>
      <family val="2"/>
      <scheme val="minor"/>
    </font>
    <font>
      <sz val="11"/>
      <name val="Calibri"/>
      <family val="2"/>
    </font>
    <font>
      <sz val="11"/>
      <color rgb="FFFF0000"/>
      <name val="Calibri"/>
      <family val="2"/>
      <scheme val="minor"/>
    </font>
    <font>
      <sz val="11"/>
      <color rgb="FFFF0000"/>
      <name val="Calibri"/>
      <family val="2"/>
    </font>
    <font>
      <sz val="11"/>
      <color theme="0" tint="-0.249977111117893"/>
      <name val="Calibri"/>
      <family val="2"/>
    </font>
    <font>
      <sz val="11"/>
      <name val="Calibri"/>
      <family val="2"/>
      <scheme val="minor"/>
    </font>
    <font>
      <sz val="11"/>
      <color theme="0" tint="-0.249977111117893"/>
      <name val="Calibri"/>
      <family val="2"/>
      <scheme val="minor"/>
    </font>
    <font>
      <sz val="11"/>
      <color theme="0" tint="-0.34998626667073579"/>
      <name val="Calibri"/>
      <family val="2"/>
    </font>
    <font>
      <sz val="10"/>
      <color theme="0" tint="-0.34998626667073579"/>
      <name val="Calibri"/>
      <family val="2"/>
      <scheme val="minor"/>
    </font>
    <font>
      <sz val="11"/>
      <color theme="0" tint="-0.34998626667073579"/>
      <name val="Calibri"/>
      <family val="2"/>
      <scheme val="minor"/>
    </font>
    <font>
      <sz val="10"/>
      <name val="Calibri"/>
      <family val="2"/>
      <scheme val="minor"/>
    </font>
    <font>
      <sz val="11"/>
      <color theme="0" tint="-0.14999847407452621"/>
      <name val="Calibri"/>
      <family val="2"/>
    </font>
    <font>
      <b/>
      <sz val="11"/>
      <color rgb="FFFF0000"/>
      <name val="Calibri"/>
      <family val="2"/>
    </font>
    <font>
      <b/>
      <sz val="11"/>
      <color theme="0" tint="-0.249977111117893"/>
      <name val="Calibri"/>
      <family val="2"/>
    </font>
    <font>
      <b/>
      <sz val="11"/>
      <name val="Calibri"/>
      <family val="2"/>
    </font>
    <font>
      <sz val="12"/>
      <color theme="1"/>
      <name val="Calibri"/>
      <family val="2"/>
      <scheme val="minor"/>
    </font>
    <font>
      <b/>
      <sz val="14"/>
      <name val="Calibri"/>
      <family val="2"/>
      <scheme val="minor"/>
    </font>
    <font>
      <b/>
      <sz val="12"/>
      <name val="Calibri"/>
      <family val="2"/>
      <scheme val="minor"/>
    </font>
    <font>
      <sz val="12"/>
      <name val="Calibri"/>
      <family val="2"/>
      <scheme val="minor"/>
    </font>
    <font>
      <sz val="12"/>
      <color rgb="FF000000"/>
      <name val="Calibri"/>
      <family val="2"/>
      <scheme val="minor"/>
    </font>
    <font>
      <b/>
      <sz val="12"/>
      <color rgb="FF000000"/>
      <name val="Calibri"/>
      <family val="2"/>
      <scheme val="minor"/>
    </font>
    <font>
      <b/>
      <sz val="12"/>
      <color theme="1"/>
      <name val="Calibri"/>
      <family val="2"/>
      <scheme val="minor"/>
    </font>
    <font>
      <b/>
      <sz val="12"/>
      <color indexed="8"/>
      <name val="Calibri"/>
      <family val="2"/>
      <scheme val="minor"/>
    </font>
    <font>
      <sz val="12"/>
      <color indexed="8"/>
      <name val="Calibri"/>
      <family val="2"/>
      <scheme val="minor"/>
    </font>
    <font>
      <i/>
      <sz val="11"/>
      <color theme="1"/>
      <name val="Calibri"/>
      <family val="2"/>
      <scheme val="minor"/>
    </font>
    <font>
      <b/>
      <sz val="10"/>
      <color rgb="FFFF0000"/>
      <name val="Calibri"/>
      <family val="2"/>
      <scheme val="minor"/>
    </font>
    <font>
      <i/>
      <sz val="11"/>
      <color theme="0" tint="-0.499984740745262"/>
      <name val="Calibri"/>
      <family val="2"/>
    </font>
    <font>
      <i/>
      <sz val="10"/>
      <color theme="0" tint="-0.499984740745262"/>
      <name val="Calibri"/>
      <family val="2"/>
    </font>
    <font>
      <sz val="10"/>
      <name val="Calibri"/>
      <family val="2"/>
    </font>
    <font>
      <b/>
      <sz val="9"/>
      <color rgb="FF000000"/>
      <name val="Calibri"/>
      <family val="2"/>
    </font>
    <font>
      <b/>
      <sz val="9"/>
      <color indexed="8"/>
      <name val="Calibri"/>
      <family val="2"/>
      <scheme val="minor"/>
    </font>
  </fonts>
  <fills count="11">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rgb="FFFFFFFF"/>
        <bgColor rgb="FF000000"/>
      </patternFill>
    </fill>
    <fill>
      <patternFill patternType="solid">
        <fgColor rgb="FF92D050"/>
        <bgColor indexed="64"/>
      </patternFill>
    </fill>
    <fill>
      <patternFill patternType="solid">
        <fgColor theme="6" tint="0.59999389629810485"/>
        <bgColor indexed="64"/>
      </patternFill>
    </fill>
    <fill>
      <patternFill patternType="solid">
        <fgColor theme="2"/>
        <bgColor indexed="64"/>
      </patternFill>
    </fill>
    <fill>
      <patternFill patternType="solid">
        <fgColor rgb="FFFFFFCC"/>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indexed="64"/>
      </left>
      <right style="thin">
        <color indexed="64"/>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theme="0" tint="-0.24994659260841701"/>
      </right>
      <top style="thin">
        <color theme="0" tint="-0.24994659260841701"/>
      </top>
      <bottom style="thin">
        <color theme="0" tint="-0.24994659260841701"/>
      </bottom>
      <diagonal/>
    </border>
    <border>
      <left/>
      <right style="thin">
        <color theme="0" tint="-0.14993743705557422"/>
      </right>
      <top style="thin">
        <color theme="0" tint="-0.14993743705557422"/>
      </top>
      <bottom style="thin">
        <color theme="0" tint="-0.14993743705557422"/>
      </bottom>
      <diagonal/>
    </border>
    <border>
      <left/>
      <right style="thin">
        <color theme="0" tint="-0.14996795556505021"/>
      </right>
      <top style="thin">
        <color theme="0" tint="-0.14996795556505021"/>
      </top>
      <bottom style="thin">
        <color theme="0" tint="-0.14996795556505021"/>
      </bottom>
      <diagonal/>
    </border>
    <border>
      <left style="thin">
        <color theme="0" tint="-0.24994659260841701"/>
      </left>
      <right/>
      <top style="thin">
        <color theme="0" tint="-0.24994659260841701"/>
      </top>
      <bottom style="thin">
        <color theme="0" tint="-0.24994659260841701"/>
      </bottom>
      <diagonal/>
    </border>
  </borders>
  <cellStyleXfs count="9">
    <xf numFmtId="0" fontId="0" fillId="0" borderId="0"/>
    <xf numFmtId="44" fontId="4" fillId="0" borderId="0" applyFont="0" applyFill="0" applyBorder="0" applyAlignment="0" applyProtection="0"/>
    <xf numFmtId="0" fontId="5"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cellStyleXfs>
  <cellXfs count="480">
    <xf numFmtId="0" fontId="0" fillId="0" borderId="0" xfId="0"/>
    <xf numFmtId="0" fontId="7" fillId="0" borderId="0" xfId="0" applyFont="1" applyAlignment="1">
      <alignment wrapText="1"/>
    </xf>
    <xf numFmtId="0" fontId="8" fillId="0" borderId="0" xfId="0" applyFont="1"/>
    <xf numFmtId="0" fontId="8" fillId="0" borderId="0" xfId="0" applyFont="1" applyAlignment="1"/>
    <xf numFmtId="0" fontId="8" fillId="0" borderId="0" xfId="0" applyFont="1" applyFill="1"/>
    <xf numFmtId="0" fontId="7" fillId="0" borderId="0" xfId="0" applyFont="1" applyFill="1" applyAlignment="1">
      <alignment wrapText="1"/>
    </xf>
    <xf numFmtId="0" fontId="8" fillId="0" borderId="0" xfId="0" applyFont="1" applyAlignment="1">
      <alignment horizontal="center"/>
    </xf>
    <xf numFmtId="0" fontId="11" fillId="0" borderId="0" xfId="2" applyFont="1" applyFill="1" applyBorder="1" applyAlignment="1">
      <alignment horizontal="left"/>
    </xf>
    <xf numFmtId="165" fontId="8" fillId="0" borderId="0" xfId="3" applyNumberFormat="1" applyFont="1"/>
    <xf numFmtId="0" fontId="4" fillId="0" borderId="0" xfId="0" applyFont="1"/>
    <xf numFmtId="0" fontId="4" fillId="0" borderId="0" xfId="0" applyFont="1" applyFill="1"/>
    <xf numFmtId="0" fontId="11" fillId="0" borderId="0" xfId="2" applyFont="1" applyFill="1" applyBorder="1" applyAlignment="1">
      <alignment horizontal="center" wrapText="1"/>
    </xf>
    <xf numFmtId="0" fontId="11" fillId="0" borderId="0" xfId="2" applyFont="1" applyFill="1" applyBorder="1" applyAlignment="1">
      <alignment horizontal="center"/>
    </xf>
    <xf numFmtId="0" fontId="11" fillId="0" borderId="0" xfId="2" applyFont="1" applyFill="1" applyBorder="1" applyAlignment="1">
      <alignment horizontal="left" wrapText="1"/>
    </xf>
    <xf numFmtId="0" fontId="11" fillId="0" borderId="0" xfId="2" applyFont="1" applyFill="1" applyBorder="1" applyAlignment="1">
      <alignment horizontal="center" textRotation="90" wrapText="1"/>
    </xf>
    <xf numFmtId="164" fontId="11" fillId="0" borderId="0" xfId="1" applyNumberFormat="1" applyFont="1" applyFill="1" applyBorder="1" applyAlignment="1">
      <alignment horizontal="center" wrapText="1"/>
    </xf>
    <xf numFmtId="0" fontId="11" fillId="0" borderId="0" xfId="2" applyNumberFormat="1" applyFont="1" applyFill="1" applyBorder="1" applyAlignment="1">
      <alignment horizontal="center" textRotation="90" wrapText="1"/>
    </xf>
    <xf numFmtId="0" fontId="11" fillId="0" borderId="0" xfId="2" applyFont="1" applyFill="1" applyBorder="1" applyAlignment="1">
      <alignment horizontal="left" vertical="top"/>
    </xf>
    <xf numFmtId="5" fontId="11" fillId="0" borderId="0" xfId="1" applyNumberFormat="1" applyFont="1" applyFill="1" applyBorder="1" applyAlignment="1">
      <alignment horizontal="left" vertical="top"/>
    </xf>
    <xf numFmtId="0" fontId="15" fillId="0" borderId="0" xfId="0" applyFont="1"/>
    <xf numFmtId="0" fontId="15" fillId="0" borderId="0" xfId="0" applyFont="1" applyAlignment="1">
      <alignment horizontal="center"/>
    </xf>
    <xf numFmtId="0" fontId="15" fillId="0" borderId="0" xfId="0" applyFont="1" applyAlignment="1"/>
    <xf numFmtId="0" fontId="4" fillId="0" borderId="0" xfId="0" applyFont="1" applyAlignment="1"/>
    <xf numFmtId="0" fontId="4" fillId="0" borderId="0" xfId="0" applyFont="1" applyAlignment="1">
      <alignment horizontal="center"/>
    </xf>
    <xf numFmtId="0" fontId="17" fillId="0" borderId="0" xfId="0" applyFont="1" applyFill="1"/>
    <xf numFmtId="0" fontId="16" fillId="0" borderId="0" xfId="0" applyNumberFormat="1" applyFont="1"/>
    <xf numFmtId="0" fontId="16" fillId="0" borderId="0" xfId="0" applyFont="1" applyFill="1"/>
    <xf numFmtId="0" fontId="16" fillId="0" borderId="0" xfId="0" applyFont="1" applyBorder="1"/>
    <xf numFmtId="5" fontId="11" fillId="0" borderId="0" xfId="1" applyNumberFormat="1" applyFont="1" applyFill="1" applyBorder="1" applyAlignment="1">
      <alignment horizontal="left" vertical="top" wrapText="1"/>
    </xf>
    <xf numFmtId="0" fontId="17" fillId="0" borderId="0" xfId="0" applyFont="1"/>
    <xf numFmtId="5" fontId="17" fillId="0" borderId="0" xfId="0" applyNumberFormat="1" applyFont="1" applyAlignment="1">
      <alignment horizontal="left"/>
    </xf>
    <xf numFmtId="0" fontId="17" fillId="0" borderId="0" xfId="0" applyFont="1" applyAlignment="1">
      <alignment horizontal="center"/>
    </xf>
    <xf numFmtId="5" fontId="4" fillId="0" borderId="0" xfId="0" applyNumberFormat="1" applyFont="1" applyAlignment="1"/>
    <xf numFmtId="164" fontId="16" fillId="0" borderId="0" xfId="1" applyNumberFormat="1" applyFont="1" applyFill="1" applyAlignment="1">
      <alignment horizontal="center"/>
    </xf>
    <xf numFmtId="164" fontId="4" fillId="0" borderId="0" xfId="1" applyNumberFormat="1" applyFont="1" applyFill="1" applyAlignment="1">
      <alignment horizontal="center"/>
    </xf>
    <xf numFmtId="164" fontId="17" fillId="0" borderId="0" xfId="1" applyNumberFormat="1" applyFont="1" applyFill="1" applyAlignment="1">
      <alignment horizontal="center"/>
    </xf>
    <xf numFmtId="164" fontId="8" fillId="0" borderId="0" xfId="1" applyNumberFormat="1" applyFont="1" applyFill="1" applyAlignment="1">
      <alignment horizontal="center"/>
    </xf>
    <xf numFmtId="0" fontId="6" fillId="2" borderId="1" xfId="2" applyFont="1" applyFill="1" applyBorder="1" applyAlignment="1">
      <alignment horizontal="center" textRotation="90" wrapText="1"/>
    </xf>
    <xf numFmtId="2" fontId="6" fillId="2" borderId="1" xfId="2" applyNumberFormat="1" applyFont="1" applyFill="1" applyBorder="1" applyAlignment="1">
      <alignment horizontal="center" wrapText="1"/>
    </xf>
    <xf numFmtId="0" fontId="7" fillId="0" borderId="0" xfId="0" applyFont="1"/>
    <xf numFmtId="0" fontId="19" fillId="5" borderId="0" xfId="0" applyFont="1" applyFill="1" applyAlignment="1">
      <alignment horizontal="center"/>
    </xf>
    <xf numFmtId="0" fontId="7" fillId="3" borderId="0" xfId="0" applyNumberFormat="1" applyFont="1" applyFill="1" applyAlignment="1">
      <alignment horizontal="left"/>
    </xf>
    <xf numFmtId="0" fontId="7" fillId="3" borderId="0" xfId="0" applyFont="1" applyFill="1"/>
    <xf numFmtId="0" fontId="7" fillId="3" borderId="0" xfId="0" applyFont="1" applyFill="1" applyAlignment="1">
      <alignment horizontal="center"/>
    </xf>
    <xf numFmtId="166" fontId="4" fillId="0" borderId="0" xfId="1" applyNumberFormat="1" applyFont="1"/>
    <xf numFmtId="0" fontId="7" fillId="0" borderId="0" xfId="0" applyNumberFormat="1" applyFont="1" applyFill="1" applyAlignment="1">
      <alignment horizontal="left"/>
    </xf>
    <xf numFmtId="0" fontId="7" fillId="0" borderId="0" xfId="0" applyFont="1" applyFill="1"/>
    <xf numFmtId="0" fontId="7" fillId="0" borderId="0" xfId="0" applyFont="1" applyFill="1" applyAlignment="1">
      <alignment horizontal="center"/>
    </xf>
    <xf numFmtId="1" fontId="7" fillId="0" borderId="0" xfId="0" applyNumberFormat="1" applyFont="1" applyFill="1" applyAlignment="1">
      <alignment horizontal="left"/>
    </xf>
    <xf numFmtId="0" fontId="7" fillId="0" borderId="0" xfId="0" applyNumberFormat="1" applyFont="1" applyFill="1" applyAlignment="1">
      <alignment horizontal="left" wrapText="1"/>
    </xf>
    <xf numFmtId="0" fontId="7" fillId="0" borderId="0" xfId="0" applyFont="1" applyFill="1" applyAlignment="1">
      <alignment horizontal="center" wrapText="1"/>
    </xf>
    <xf numFmtId="0" fontId="14" fillId="0" borderId="0" xfId="2" applyFont="1" applyFill="1" applyBorder="1" applyAlignment="1">
      <alignment vertical="top" wrapText="1"/>
    </xf>
    <xf numFmtId="0" fontId="15" fillId="0" borderId="0" xfId="0" applyFont="1" applyFill="1"/>
    <xf numFmtId="0" fontId="15" fillId="0" borderId="0" xfId="0" applyFont="1" applyFill="1" applyAlignment="1">
      <alignment horizontal="center"/>
    </xf>
    <xf numFmtId="0" fontId="16" fillId="0" borderId="0" xfId="0" applyNumberFormat="1" applyFont="1" applyFill="1"/>
    <xf numFmtId="0" fontId="11" fillId="0" borderId="0" xfId="2" applyFont="1" applyFill="1" applyBorder="1" applyAlignment="1">
      <alignment horizontal="right" vertical="top"/>
    </xf>
    <xf numFmtId="0" fontId="15" fillId="0" borderId="0" xfId="0" applyFont="1" applyFill="1" applyAlignment="1"/>
    <xf numFmtId="0" fontId="4" fillId="0" borderId="0" xfId="0" applyFont="1" applyFill="1" applyAlignment="1"/>
    <xf numFmtId="0" fontId="4" fillId="0" borderId="0" xfId="0" applyFont="1" applyFill="1" applyAlignment="1">
      <alignment horizontal="center"/>
    </xf>
    <xf numFmtId="0" fontId="7" fillId="0" borderId="0" xfId="0" applyFont="1" applyFill="1" applyAlignment="1"/>
    <xf numFmtId="3" fontId="7" fillId="0" borderId="0" xfId="0" applyNumberFormat="1" applyFont="1" applyFill="1" applyAlignment="1">
      <alignment wrapText="1"/>
    </xf>
    <xf numFmtId="0" fontId="16" fillId="0" borderId="0" xfId="0" applyFont="1" applyFill="1" applyBorder="1"/>
    <xf numFmtId="0" fontId="7" fillId="0" borderId="0" xfId="0" applyFont="1" applyFill="1" applyAlignment="1">
      <alignment horizontal="left"/>
    </xf>
    <xf numFmtId="0" fontId="19" fillId="0" borderId="0" xfId="0" applyFont="1" applyFill="1" applyAlignment="1"/>
    <xf numFmtId="0" fontId="20" fillId="3" borderId="1" xfId="0" applyFont="1" applyFill="1" applyBorder="1" applyAlignment="1">
      <alignment horizontal="center" textRotation="90" wrapText="1"/>
    </xf>
    <xf numFmtId="0" fontId="6" fillId="2" borderId="1" xfId="2" applyFont="1" applyFill="1" applyBorder="1" applyAlignment="1">
      <alignment horizontal="center" wrapText="1"/>
    </xf>
    <xf numFmtId="0" fontId="8" fillId="0" borderId="0" xfId="0" applyFont="1" applyFill="1" applyAlignment="1">
      <alignment horizontal="center"/>
    </xf>
    <xf numFmtId="0" fontId="7" fillId="0" borderId="0" xfId="0" applyFont="1" applyFill="1" applyAlignment="1">
      <alignment horizontal="center"/>
    </xf>
    <xf numFmtId="0" fontId="7" fillId="0" borderId="0" xfId="0" applyFont="1" applyFill="1" applyAlignment="1">
      <alignment horizontal="center"/>
    </xf>
    <xf numFmtId="0" fontId="23" fillId="0" borderId="0" xfId="0" applyFont="1" applyFill="1" applyBorder="1" applyAlignment="1" applyProtection="1">
      <alignment horizontal="left"/>
    </xf>
    <xf numFmtId="0" fontId="17" fillId="0" borderId="11" xfId="2" applyFont="1" applyFill="1" applyBorder="1" applyAlignment="1">
      <alignment horizontal="left" vertical="top"/>
    </xf>
    <xf numFmtId="0" fontId="4" fillId="6" borderId="11" xfId="2" applyFont="1" applyFill="1" applyBorder="1" applyAlignment="1">
      <alignment horizontal="left" vertical="top" wrapText="1"/>
    </xf>
    <xf numFmtId="5" fontId="17" fillId="0" borderId="11" xfId="1" applyNumberFormat="1" applyFont="1" applyFill="1" applyBorder="1" applyAlignment="1">
      <alignment horizontal="left"/>
    </xf>
    <xf numFmtId="0" fontId="4" fillId="0" borderId="11" xfId="0" applyFont="1" applyFill="1" applyBorder="1" applyAlignment="1">
      <alignment horizontal="left"/>
    </xf>
    <xf numFmtId="0" fontId="24" fillId="0" borderId="11" xfId="0" applyFont="1" applyFill="1" applyBorder="1" applyAlignment="1">
      <alignment horizontal="left"/>
    </xf>
    <xf numFmtId="164" fontId="17" fillId="0" borderId="11" xfId="1" applyNumberFormat="1" applyFont="1" applyFill="1" applyBorder="1" applyAlignment="1">
      <alignment horizontal="left"/>
    </xf>
    <xf numFmtId="0" fontId="4" fillId="0" borderId="11" xfId="2" applyFont="1" applyFill="1" applyBorder="1" applyAlignment="1">
      <alignment horizontal="left" vertical="top" wrapText="1"/>
    </xf>
    <xf numFmtId="0" fontId="17" fillId="6" borderId="11" xfId="2" applyFont="1" applyFill="1" applyBorder="1" applyAlignment="1">
      <alignment horizontal="left" vertical="top" wrapText="1"/>
    </xf>
    <xf numFmtId="5" fontId="17" fillId="0" borderId="11" xfId="1" applyNumberFormat="1" applyFont="1" applyFill="1" applyBorder="1" applyAlignment="1">
      <alignment horizontal="left" wrapText="1"/>
    </xf>
    <xf numFmtId="164" fontId="4" fillId="0" borderId="11" xfId="1" applyNumberFormat="1" applyFont="1" applyFill="1" applyBorder="1" applyAlignment="1">
      <alignment horizontal="left"/>
    </xf>
    <xf numFmtId="0" fontId="17" fillId="6" borderId="11" xfId="2" applyFont="1" applyFill="1" applyBorder="1" applyAlignment="1">
      <alignment horizontal="left" vertical="top"/>
    </xf>
    <xf numFmtId="0" fontId="8" fillId="0" borderId="0" xfId="0" applyFont="1" applyFill="1" applyAlignment="1">
      <alignment horizontal="left"/>
    </xf>
    <xf numFmtId="5" fontId="11" fillId="0" borderId="10" xfId="1" applyNumberFormat="1" applyFont="1" applyFill="1" applyBorder="1" applyAlignment="1">
      <alignment horizontal="left"/>
    </xf>
    <xf numFmtId="5" fontId="11" fillId="0" borderId="10" xfId="1" applyNumberFormat="1" applyFont="1" applyFill="1" applyBorder="1" applyAlignment="1">
      <alignment horizontal="left" vertical="top"/>
    </xf>
    <xf numFmtId="5" fontId="11" fillId="0" borderId="15" xfId="1" applyNumberFormat="1" applyFont="1" applyFill="1" applyBorder="1" applyAlignment="1">
      <alignment horizontal="left" vertical="top"/>
    </xf>
    <xf numFmtId="0" fontId="11" fillId="4" borderId="10" xfId="2" applyFont="1" applyFill="1" applyBorder="1" applyAlignment="1">
      <alignment horizontal="right"/>
    </xf>
    <xf numFmtId="0" fontId="16" fillId="0" borderId="0" xfId="0" applyFont="1" applyBorder="1" applyAlignment="1">
      <alignment horizontal="left"/>
    </xf>
    <xf numFmtId="0" fontId="7" fillId="0" borderId="0" xfId="0" applyNumberFormat="1" applyFont="1" applyFill="1" applyAlignment="1"/>
    <xf numFmtId="0" fontId="7" fillId="0" borderId="0" xfId="0" applyFont="1" applyAlignment="1"/>
    <xf numFmtId="1" fontId="7" fillId="0" borderId="0" xfId="0" applyNumberFormat="1" applyFont="1" applyFill="1" applyAlignment="1"/>
    <xf numFmtId="0" fontId="9" fillId="0" borderId="0" xfId="2" applyFont="1" applyFill="1" applyBorder="1" applyAlignment="1">
      <alignment vertical="top" wrapText="1"/>
    </xf>
    <xf numFmtId="0" fontId="9" fillId="0" borderId="0" xfId="2" applyFont="1" applyFill="1" applyBorder="1" applyAlignment="1">
      <alignment vertical="top"/>
    </xf>
    <xf numFmtId="5" fontId="9" fillId="0" borderId="15" xfId="1" applyNumberFormat="1" applyFont="1" applyFill="1" applyBorder="1" applyAlignment="1">
      <alignment vertical="top"/>
    </xf>
    <xf numFmtId="0" fontId="19" fillId="0" borderId="0" xfId="0" applyNumberFormat="1" applyFont="1" applyFill="1" applyAlignment="1"/>
    <xf numFmtId="0" fontId="8" fillId="0" borderId="0" xfId="0" applyFont="1" applyFill="1" applyAlignment="1"/>
    <xf numFmtId="164" fontId="19" fillId="0" borderId="0" xfId="1" applyNumberFormat="1" applyFont="1" applyFill="1" applyAlignment="1"/>
    <xf numFmtId="0" fontId="19" fillId="0" borderId="0" xfId="0" applyFont="1" applyAlignment="1"/>
    <xf numFmtId="5" fontId="9" fillId="0" borderId="0" xfId="1" applyNumberFormat="1" applyFont="1" applyFill="1" applyBorder="1" applyAlignment="1">
      <alignment vertical="top"/>
    </xf>
    <xf numFmtId="0" fontId="4" fillId="0" borderId="0" xfId="4"/>
    <xf numFmtId="0" fontId="24" fillId="0" borderId="0" xfId="4" applyFont="1" applyAlignment="1">
      <alignment horizontal="right"/>
    </xf>
    <xf numFmtId="0" fontId="4" fillId="0" borderId="0" xfId="4" applyFont="1"/>
    <xf numFmtId="0" fontId="7" fillId="0" borderId="0" xfId="4" applyFont="1" applyAlignment="1">
      <alignment horizontal="left"/>
    </xf>
    <xf numFmtId="0" fontId="28" fillId="0" borderId="0" xfId="4" applyNumberFormat="1" applyFont="1" applyAlignment="1">
      <alignment horizontal="right"/>
    </xf>
    <xf numFmtId="0" fontId="25" fillId="0" borderId="0" xfId="4" applyNumberFormat="1" applyFont="1" applyAlignment="1">
      <alignment horizontal="right"/>
    </xf>
    <xf numFmtId="0" fontId="28" fillId="0" borderId="0" xfId="4" applyFont="1" applyAlignment="1">
      <alignment horizontal="right"/>
    </xf>
    <xf numFmtId="0" fontId="27" fillId="0" borderId="0" xfId="4" applyFont="1"/>
    <xf numFmtId="0" fontId="29" fillId="0" borderId="0" xfId="4" applyNumberFormat="1" applyFont="1" applyAlignment="1">
      <alignment horizontal="right"/>
    </xf>
    <xf numFmtId="0" fontId="24" fillId="0" borderId="0" xfId="4" applyFont="1"/>
    <xf numFmtId="0" fontId="30" fillId="0" borderId="0" xfId="4" applyFont="1"/>
    <xf numFmtId="0" fontId="31" fillId="0" borderId="0" xfId="4" applyFont="1" applyAlignment="1">
      <alignment horizontal="left"/>
    </xf>
    <xf numFmtId="0" fontId="32" fillId="0" borderId="0" xfId="4" applyNumberFormat="1" applyFont="1" applyAlignment="1">
      <alignment horizontal="right"/>
    </xf>
    <xf numFmtId="0" fontId="6" fillId="2" borderId="16" xfId="2" applyFont="1" applyFill="1" applyBorder="1" applyAlignment="1">
      <alignment horizontal="left" textRotation="90" wrapText="1"/>
    </xf>
    <xf numFmtId="2" fontId="6" fillId="2" borderId="16" xfId="2" applyNumberFormat="1" applyFont="1" applyFill="1" applyBorder="1" applyAlignment="1">
      <alignment horizontal="left" wrapText="1"/>
    </xf>
    <xf numFmtId="0" fontId="18" fillId="3" borderId="16" xfId="4" applyFont="1" applyFill="1" applyBorder="1" applyAlignment="1">
      <alignment horizontal="left" textRotation="90" wrapText="1"/>
    </xf>
    <xf numFmtId="167" fontId="18" fillId="3" borderId="16" xfId="5" applyNumberFormat="1" applyFont="1" applyFill="1" applyBorder="1" applyAlignment="1">
      <alignment horizontal="left" textRotation="90" wrapText="1"/>
    </xf>
    <xf numFmtId="0" fontId="7" fillId="0" borderId="0" xfId="4" applyFont="1" applyAlignment="1">
      <alignment horizontal="right" wrapText="1"/>
    </xf>
    <xf numFmtId="0" fontId="8" fillId="0" borderId="0" xfId="4" applyFont="1"/>
    <xf numFmtId="0" fontId="7" fillId="0" borderId="0" xfId="4" applyFont="1" applyAlignment="1">
      <alignment wrapText="1"/>
    </xf>
    <xf numFmtId="168" fontId="8" fillId="0" borderId="0" xfId="4" applyNumberFormat="1" applyFont="1" applyAlignment="1" applyProtection="1">
      <alignment horizontal="left"/>
      <protection locked="0"/>
    </xf>
    <xf numFmtId="0" fontId="8" fillId="0" borderId="0" xfId="4" applyFont="1" applyAlignment="1">
      <alignment horizontal="left"/>
    </xf>
    <xf numFmtId="167" fontId="8" fillId="0" borderId="0" xfId="5" applyNumberFormat="1" applyFont="1" applyAlignment="1">
      <alignment horizontal="left"/>
    </xf>
    <xf numFmtId="0" fontId="8" fillId="0" borderId="0" xfId="4" applyFont="1" applyAlignment="1">
      <alignment horizontal="right"/>
    </xf>
    <xf numFmtId="0" fontId="18" fillId="0" borderId="0" xfId="4" applyFont="1" applyAlignment="1">
      <alignment horizontal="left"/>
    </xf>
    <xf numFmtId="1" fontId="8" fillId="0" borderId="0" xfId="5" applyNumberFormat="1" applyFont="1" applyAlignment="1">
      <alignment horizontal="right"/>
    </xf>
    <xf numFmtId="0" fontId="7" fillId="0" borderId="17" xfId="4" applyNumberFormat="1" applyFont="1" applyBorder="1" applyAlignment="1">
      <alignment horizontal="left"/>
    </xf>
    <xf numFmtId="0" fontId="7" fillId="0" borderId="17" xfId="4" applyFont="1" applyBorder="1" applyAlignment="1">
      <alignment horizontal="left"/>
    </xf>
    <xf numFmtId="0" fontId="8" fillId="0" borderId="0" xfId="4" applyFont="1" applyFill="1" applyAlignment="1">
      <alignment horizontal="left"/>
    </xf>
    <xf numFmtId="167" fontId="8" fillId="0" borderId="0" xfId="5" applyNumberFormat="1" applyFont="1" applyAlignment="1">
      <alignment horizontal="right"/>
    </xf>
    <xf numFmtId="0" fontId="7" fillId="7" borderId="17" xfId="4" applyNumberFormat="1" applyFont="1" applyFill="1" applyBorder="1" applyAlignment="1">
      <alignment horizontal="left"/>
    </xf>
    <xf numFmtId="0" fontId="7" fillId="7" borderId="17" xfId="4" applyFont="1" applyFill="1" applyBorder="1" applyAlignment="1">
      <alignment horizontal="left"/>
    </xf>
    <xf numFmtId="0" fontId="8" fillId="7" borderId="0" xfId="4" applyFont="1" applyFill="1" applyAlignment="1">
      <alignment horizontal="left"/>
    </xf>
    <xf numFmtId="167" fontId="8" fillId="7" borderId="0" xfId="5" applyNumberFormat="1" applyFont="1" applyFill="1" applyAlignment="1">
      <alignment horizontal="left"/>
    </xf>
    <xf numFmtId="167" fontId="8" fillId="7" borderId="0" xfId="5" applyNumberFormat="1" applyFont="1" applyFill="1" applyAlignment="1">
      <alignment horizontal="right"/>
    </xf>
    <xf numFmtId="0" fontId="8" fillId="7" borderId="0" xfId="4" applyFont="1" applyFill="1"/>
    <xf numFmtId="167" fontId="8" fillId="0" borderId="0" xfId="5" applyNumberFormat="1" applyFont="1" applyFill="1" applyAlignment="1">
      <alignment horizontal="left"/>
    </xf>
    <xf numFmtId="167" fontId="8" fillId="0" borderId="0" xfId="5" applyNumberFormat="1" applyFont="1" applyFill="1" applyAlignment="1">
      <alignment horizontal="right"/>
    </xf>
    <xf numFmtId="0" fontId="8" fillId="0" borderId="0" xfId="4" applyFont="1" applyFill="1"/>
    <xf numFmtId="0" fontId="7" fillId="0" borderId="0" xfId="4" applyNumberFormat="1" applyFont="1" applyBorder="1" applyAlignment="1">
      <alignment horizontal="left"/>
    </xf>
    <xf numFmtId="0" fontId="7" fillId="0" borderId="0" xfId="4" applyFont="1" applyBorder="1" applyAlignment="1">
      <alignment horizontal="left"/>
    </xf>
    <xf numFmtId="0" fontId="10" fillId="0" borderId="0" xfId="4" applyNumberFormat="1" applyFont="1" applyBorder="1" applyAlignment="1">
      <alignment horizontal="left"/>
    </xf>
    <xf numFmtId="0" fontId="8" fillId="0" borderId="0" xfId="4" applyFont="1" applyFill="1" applyAlignment="1">
      <alignment horizontal="right"/>
    </xf>
    <xf numFmtId="167" fontId="7" fillId="0" borderId="0" xfId="5" applyNumberFormat="1" applyFont="1" applyAlignment="1">
      <alignment horizontal="left"/>
    </xf>
    <xf numFmtId="0" fontId="7" fillId="0" borderId="0" xfId="4" applyFont="1" applyAlignment="1">
      <alignment horizontal="right"/>
    </xf>
    <xf numFmtId="0" fontId="7" fillId="0" borderId="0" xfId="4" applyFont="1"/>
    <xf numFmtId="167" fontId="7" fillId="0" borderId="0" xfId="5" applyNumberFormat="1" applyFont="1" applyAlignment="1">
      <alignment horizontal="right"/>
    </xf>
    <xf numFmtId="0" fontId="8" fillId="7" borderId="0" xfId="4" applyFont="1" applyFill="1" applyAlignment="1">
      <alignment horizontal="right"/>
    </xf>
    <xf numFmtId="1" fontId="8" fillId="7" borderId="0" xfId="5" applyNumberFormat="1" applyFont="1" applyFill="1" applyAlignment="1">
      <alignment horizontal="right"/>
    </xf>
    <xf numFmtId="0" fontId="7" fillId="0" borderId="10" xfId="0" applyFont="1" applyBorder="1" applyAlignment="1">
      <alignment horizontal="left"/>
    </xf>
    <xf numFmtId="164" fontId="7" fillId="0" borderId="10" xfId="3" applyNumberFormat="1" applyFont="1" applyBorder="1" applyAlignment="1">
      <alignment horizontal="left"/>
    </xf>
    <xf numFmtId="165" fontId="7" fillId="0" borderId="10" xfId="3" applyNumberFormat="1" applyFont="1" applyBorder="1" applyAlignment="1">
      <alignment horizontal="left"/>
    </xf>
    <xf numFmtId="0" fontId="7" fillId="0" borderId="10" xfId="0" applyNumberFormat="1" applyFont="1" applyBorder="1" applyAlignment="1">
      <alignment horizontal="left"/>
    </xf>
    <xf numFmtId="0" fontId="7" fillId="0" borderId="10" xfId="0" applyFont="1" applyFill="1" applyBorder="1" applyAlignment="1">
      <alignment horizontal="left"/>
    </xf>
    <xf numFmtId="0" fontId="7" fillId="0" borderId="10" xfId="0" applyNumberFormat="1" applyFont="1" applyFill="1" applyBorder="1" applyAlignment="1">
      <alignment horizontal="left"/>
    </xf>
    <xf numFmtId="164" fontId="7" fillId="0" borderId="10" xfId="3" applyNumberFormat="1" applyFont="1" applyFill="1" applyBorder="1" applyAlignment="1">
      <alignment horizontal="left"/>
    </xf>
    <xf numFmtId="165" fontId="7" fillId="0" borderId="10" xfId="3" applyNumberFormat="1" applyFont="1" applyFill="1" applyBorder="1" applyAlignment="1">
      <alignment horizontal="left"/>
    </xf>
    <xf numFmtId="0" fontId="7" fillId="3" borderId="10" xfId="0" applyNumberFormat="1" applyFont="1" applyFill="1" applyBorder="1" applyAlignment="1">
      <alignment horizontal="left"/>
    </xf>
    <xf numFmtId="0" fontId="7" fillId="3" borderId="10" xfId="0" applyFont="1" applyFill="1" applyBorder="1" applyAlignment="1">
      <alignment horizontal="left"/>
    </xf>
    <xf numFmtId="165" fontId="7" fillId="3" borderId="10" xfId="3" applyNumberFormat="1" applyFont="1" applyFill="1" applyBorder="1" applyAlignment="1">
      <alignment horizontal="left"/>
    </xf>
    <xf numFmtId="0" fontId="7" fillId="3" borderId="0" xfId="0" applyFont="1" applyFill="1" applyAlignment="1">
      <alignment horizontal="left"/>
    </xf>
    <xf numFmtId="3" fontId="7" fillId="0" borderId="10" xfId="0" applyNumberFormat="1" applyFont="1" applyFill="1" applyBorder="1" applyAlignment="1">
      <alignment horizontal="left"/>
    </xf>
    <xf numFmtId="0" fontId="17" fillId="0" borderId="0" xfId="4" applyFont="1"/>
    <xf numFmtId="0" fontId="37" fillId="0" borderId="0" xfId="4" applyFont="1"/>
    <xf numFmtId="0" fontId="19" fillId="0" borderId="0" xfId="0" applyFont="1" applyFill="1"/>
    <xf numFmtId="0" fontId="18" fillId="0" borderId="0" xfId="4" applyFont="1" applyFill="1" applyAlignment="1">
      <alignment horizontal="left"/>
    </xf>
    <xf numFmtId="0" fontId="7" fillId="0" borderId="0" xfId="0" applyFont="1" applyAlignment="1">
      <alignment horizontal="left"/>
    </xf>
    <xf numFmtId="0" fontId="7" fillId="7" borderId="0" xfId="4" applyNumberFormat="1" applyFont="1" applyFill="1" applyBorder="1" applyAlignment="1">
      <alignment horizontal="left"/>
    </xf>
    <xf numFmtId="0" fontId="7" fillId="7" borderId="0" xfId="4" applyFont="1" applyFill="1" applyBorder="1" applyAlignment="1">
      <alignment horizontal="left"/>
    </xf>
    <xf numFmtId="0" fontId="11" fillId="0" borderId="17" xfId="2" applyFont="1" applyFill="1" applyBorder="1" applyAlignment="1">
      <alignment horizontal="left" vertical="top"/>
    </xf>
    <xf numFmtId="0" fontId="14" fillId="4" borderId="17" xfId="2" applyFont="1" applyFill="1" applyBorder="1" applyAlignment="1">
      <alignment vertical="top" wrapText="1"/>
    </xf>
    <xf numFmtId="0" fontId="15" fillId="0" borderId="17" xfId="0" applyFont="1" applyBorder="1"/>
    <xf numFmtId="0" fontId="11" fillId="4" borderId="17" xfId="2" applyFont="1" applyFill="1" applyBorder="1" applyAlignment="1">
      <alignment horizontal="right" vertical="top"/>
    </xf>
    <xf numFmtId="164" fontId="16" fillId="0" borderId="17" xfId="1" applyNumberFormat="1" applyFont="1" applyFill="1" applyBorder="1" applyAlignment="1">
      <alignment horizontal="center"/>
    </xf>
    <xf numFmtId="0" fontId="15" fillId="0" borderId="17" xfId="0" applyFont="1" applyBorder="1" applyAlignment="1"/>
    <xf numFmtId="0" fontId="11" fillId="4" borderId="17" xfId="2" applyFont="1" applyFill="1" applyBorder="1" applyAlignment="1">
      <alignment horizontal="left" vertical="top"/>
    </xf>
    <xf numFmtId="164" fontId="7" fillId="0" borderId="0" xfId="3" applyNumberFormat="1" applyFont="1" applyFill="1" applyAlignment="1">
      <alignment horizontal="left"/>
    </xf>
    <xf numFmtId="164" fontId="6" fillId="2" borderId="1" xfId="3" applyNumberFormat="1" applyFont="1" applyFill="1" applyBorder="1" applyAlignment="1">
      <alignment horizontal="left" wrapText="1"/>
    </xf>
    <xf numFmtId="164" fontId="11" fillId="0" borderId="0" xfId="3" applyNumberFormat="1" applyFont="1" applyFill="1" applyBorder="1" applyAlignment="1">
      <alignment horizontal="left" wrapText="1"/>
    </xf>
    <xf numFmtId="164" fontId="4" fillId="0" borderId="0" xfId="3" applyNumberFormat="1" applyFont="1" applyFill="1" applyAlignment="1">
      <alignment horizontal="left"/>
    </xf>
    <xf numFmtId="164" fontId="7" fillId="0" borderId="0" xfId="0" applyNumberFormat="1" applyFont="1" applyFill="1" applyAlignment="1">
      <alignment horizontal="left"/>
    </xf>
    <xf numFmtId="164" fontId="16" fillId="0" borderId="0" xfId="3" applyNumberFormat="1" applyFont="1" applyFill="1" applyAlignment="1">
      <alignment horizontal="left"/>
    </xf>
    <xf numFmtId="164" fontId="7" fillId="3" borderId="0" xfId="0" applyNumberFormat="1" applyFont="1" applyFill="1" applyAlignment="1">
      <alignment horizontal="left"/>
    </xf>
    <xf numFmtId="164" fontId="13" fillId="0" borderId="0" xfId="0" applyNumberFormat="1" applyFont="1" applyFill="1" applyAlignment="1">
      <alignment horizontal="left" wrapText="1"/>
    </xf>
    <xf numFmtId="164" fontId="7" fillId="0" borderId="0" xfId="0" applyNumberFormat="1" applyFont="1" applyAlignment="1">
      <alignment horizontal="left"/>
    </xf>
    <xf numFmtId="164" fontId="4" fillId="0" borderId="0" xfId="3" applyNumberFormat="1" applyFont="1" applyAlignment="1">
      <alignment horizontal="left"/>
    </xf>
    <xf numFmtId="164" fontId="19" fillId="0" borderId="0" xfId="3" applyNumberFormat="1" applyFont="1" applyFill="1" applyAlignment="1">
      <alignment horizontal="left"/>
    </xf>
    <xf numFmtId="164" fontId="8" fillId="0" borderId="0" xfId="3" applyNumberFormat="1" applyFont="1" applyFill="1" applyAlignment="1">
      <alignment horizontal="left"/>
    </xf>
    <xf numFmtId="164" fontId="8" fillId="0" borderId="0" xfId="0" applyNumberFormat="1" applyFont="1" applyAlignment="1">
      <alignment horizontal="left"/>
    </xf>
    <xf numFmtId="164" fontId="16" fillId="0" borderId="17" xfId="3" applyNumberFormat="1" applyFont="1" applyBorder="1" applyAlignment="1">
      <alignment horizontal="left"/>
    </xf>
    <xf numFmtId="164" fontId="7" fillId="0" borderId="0" xfId="0" applyNumberFormat="1" applyFont="1" applyFill="1" applyAlignment="1">
      <alignment horizontal="left" wrapText="1"/>
    </xf>
    <xf numFmtId="164" fontId="17" fillId="0" borderId="0" xfId="3" applyNumberFormat="1" applyFont="1" applyAlignment="1">
      <alignment horizontal="left"/>
    </xf>
    <xf numFmtId="0" fontId="8" fillId="4" borderId="0" xfId="0" applyFont="1" applyFill="1" applyProtection="1"/>
    <xf numFmtId="0" fontId="0" fillId="4" borderId="0" xfId="0" applyFill="1" applyAlignment="1" applyProtection="1">
      <alignment horizontal="center"/>
    </xf>
    <xf numFmtId="0" fontId="7" fillId="4" borderId="0" xfId="0" applyFont="1" applyFill="1" applyBorder="1" applyAlignment="1" applyProtection="1">
      <alignment vertical="center" wrapText="1"/>
    </xf>
    <xf numFmtId="0" fontId="0" fillId="4" borderId="0" xfId="0" applyFill="1"/>
    <xf numFmtId="0" fontId="20" fillId="4" borderId="0" xfId="0" applyFont="1" applyFill="1" applyBorder="1" applyAlignment="1" applyProtection="1">
      <alignment wrapText="1"/>
    </xf>
    <xf numFmtId="0" fontId="3" fillId="4" borderId="0" xfId="0" applyFont="1" applyFill="1" applyBorder="1" applyAlignment="1" applyProtection="1">
      <alignment horizontal="justify" vertical="center" wrapText="1"/>
    </xf>
    <xf numFmtId="0" fontId="3" fillId="4" borderId="0" xfId="0" applyFont="1" applyFill="1" applyBorder="1" applyAlignment="1" applyProtection="1">
      <alignment horizontal="center" vertical="center" wrapText="1"/>
    </xf>
    <xf numFmtId="0" fontId="13" fillId="4" borderId="0" xfId="0" applyFont="1" applyFill="1" applyBorder="1" applyAlignment="1" applyProtection="1">
      <alignment vertical="center" wrapText="1"/>
    </xf>
    <xf numFmtId="0" fontId="9" fillId="4" borderId="0" xfId="0" applyFont="1" applyFill="1" applyBorder="1" applyAlignment="1" applyProtection="1">
      <alignment vertical="center" wrapText="1"/>
    </xf>
    <xf numFmtId="0" fontId="8" fillId="4" borderId="0" xfId="0" applyFont="1" applyFill="1" applyBorder="1" applyAlignment="1" applyProtection="1">
      <alignment vertical="center" wrapText="1"/>
    </xf>
    <xf numFmtId="0" fontId="38" fillId="0" borderId="0" xfId="6" applyFont="1"/>
    <xf numFmtId="169" fontId="38" fillId="0" borderId="0" xfId="6" applyNumberFormat="1" applyFont="1"/>
    <xf numFmtId="0" fontId="2" fillId="0" borderId="0" xfId="6" applyFont="1"/>
    <xf numFmtId="0" fontId="38" fillId="0" borderId="0" xfId="6" applyFont="1" applyFill="1"/>
    <xf numFmtId="169" fontId="38" fillId="0" borderId="0" xfId="6" applyNumberFormat="1" applyFont="1" applyFill="1"/>
    <xf numFmtId="0" fontId="40" fillId="0" borderId="0" xfId="6" applyFont="1" applyBorder="1" applyAlignment="1"/>
    <xf numFmtId="0" fontId="41" fillId="0" borderId="0" xfId="6" applyFont="1"/>
    <xf numFmtId="0" fontId="40" fillId="0" borderId="0" xfId="6" applyFont="1" applyBorder="1" applyAlignment="1">
      <alignment vertical="center"/>
    </xf>
    <xf numFmtId="0" fontId="41" fillId="0" borderId="0" xfId="6" applyFont="1" applyBorder="1"/>
    <xf numFmtId="0" fontId="41" fillId="0" borderId="0" xfId="6" applyFont="1" applyBorder="1" applyAlignment="1">
      <alignment horizontal="center"/>
    </xf>
    <xf numFmtId="0" fontId="41" fillId="0" borderId="0" xfId="6" applyFont="1" applyFill="1" applyBorder="1" applyAlignment="1">
      <alignment horizontal="center"/>
    </xf>
    <xf numFmtId="169" fontId="41" fillId="0" borderId="0" xfId="6" applyNumberFormat="1" applyFont="1" applyFill="1" applyBorder="1" applyAlignment="1">
      <alignment horizontal="center"/>
    </xf>
    <xf numFmtId="0" fontId="41" fillId="0" borderId="0" xfId="6" applyFont="1" applyFill="1"/>
    <xf numFmtId="0" fontId="38" fillId="0" borderId="0" xfId="6" applyFont="1" applyFill="1" applyBorder="1" applyAlignment="1">
      <alignment vertical="top"/>
    </xf>
    <xf numFmtId="0" fontId="41" fillId="0" borderId="0" xfId="6" applyFont="1" applyFill="1" applyBorder="1"/>
    <xf numFmtId="0" fontId="40" fillId="0" borderId="0" xfId="6" applyFont="1" applyFill="1" applyBorder="1" applyAlignment="1">
      <alignment horizontal="center" vertical="center" textRotation="90" wrapText="1"/>
    </xf>
    <xf numFmtId="0" fontId="42" fillId="4" borderId="23" xfId="6" applyFont="1" applyFill="1" applyBorder="1" applyAlignment="1">
      <alignment horizontal="center" vertical="center" textRotation="90" wrapText="1"/>
    </xf>
    <xf numFmtId="0" fontId="42" fillId="4" borderId="24" xfId="6" applyFont="1" applyFill="1" applyBorder="1" applyAlignment="1">
      <alignment horizontal="center" vertical="center" wrapText="1"/>
    </xf>
    <xf numFmtId="169" fontId="42" fillId="4" borderId="24" xfId="6" applyNumberFormat="1" applyFont="1" applyFill="1" applyBorder="1" applyAlignment="1">
      <alignment horizontal="center" vertical="center" wrapText="1"/>
    </xf>
    <xf numFmtId="0" fontId="43" fillId="9" borderId="24" xfId="6" applyFont="1" applyFill="1" applyBorder="1" applyAlignment="1">
      <alignment horizontal="center" vertical="center" wrapText="1"/>
    </xf>
    <xf numFmtId="0" fontId="42" fillId="4" borderId="25" xfId="6" applyFont="1" applyFill="1" applyBorder="1" applyAlignment="1">
      <alignment horizontal="center" vertical="center" wrapText="1"/>
    </xf>
    <xf numFmtId="0" fontId="43" fillId="9" borderId="26" xfId="6" applyFont="1" applyFill="1" applyBorder="1" applyAlignment="1">
      <alignment horizontal="center" vertical="center" wrapText="1"/>
    </xf>
    <xf numFmtId="0" fontId="44" fillId="9" borderId="20" xfId="6" applyFont="1" applyFill="1" applyBorder="1" applyAlignment="1">
      <alignment horizontal="center" vertical="center" wrapText="1"/>
    </xf>
    <xf numFmtId="0" fontId="40" fillId="0" borderId="0" xfId="6" applyFont="1" applyFill="1" applyBorder="1" applyAlignment="1">
      <alignment vertical="center" textRotation="90"/>
    </xf>
    <xf numFmtId="0" fontId="38" fillId="4" borderId="28" xfId="6" applyFont="1" applyFill="1" applyBorder="1" applyAlignment="1">
      <alignment horizontal="center" vertical="center" wrapText="1"/>
    </xf>
    <xf numFmtId="49" fontId="38" fillId="4" borderId="29" xfId="6" applyNumberFormat="1" applyFont="1" applyFill="1" applyBorder="1" applyAlignment="1">
      <alignment horizontal="left" vertical="center" wrapText="1"/>
    </xf>
    <xf numFmtId="166" fontId="38" fillId="10" borderId="30" xfId="7" applyNumberFormat="1" applyFont="1" applyFill="1" applyBorder="1"/>
    <xf numFmtId="169" fontId="38" fillId="10" borderId="30" xfId="7" applyNumberFormat="1" applyFont="1" applyFill="1" applyBorder="1"/>
    <xf numFmtId="166" fontId="38" fillId="4" borderId="30" xfId="7" applyNumberFormat="1" applyFont="1" applyFill="1" applyBorder="1"/>
    <xf numFmtId="166" fontId="38" fillId="4" borderId="31" xfId="7" applyNumberFormat="1" applyFont="1" applyFill="1" applyBorder="1"/>
    <xf numFmtId="10" fontId="38" fillId="4" borderId="31" xfId="8" applyNumberFormat="1" applyFont="1" applyFill="1" applyBorder="1"/>
    <xf numFmtId="166" fontId="44" fillId="9" borderId="31" xfId="7" applyNumberFormat="1" applyFont="1" applyFill="1" applyBorder="1"/>
    <xf numFmtId="10" fontId="38" fillId="4" borderId="32" xfId="8" applyNumberFormat="1" applyFont="1" applyFill="1" applyBorder="1"/>
    <xf numFmtId="166" fontId="44" fillId="10" borderId="33" xfId="7" applyNumberFormat="1" applyFont="1" applyFill="1" applyBorder="1" applyProtection="1"/>
    <xf numFmtId="10" fontId="44" fillId="9" borderId="29" xfId="7" applyNumberFormat="1" applyFont="1" applyFill="1" applyBorder="1" applyAlignment="1">
      <alignment horizontal="right"/>
    </xf>
    <xf numFmtId="164" fontId="44" fillId="9" borderId="32" xfId="7" applyNumberFormat="1" applyFont="1" applyFill="1" applyBorder="1" applyAlignment="1">
      <alignment horizontal="right"/>
    </xf>
    <xf numFmtId="44" fontId="2" fillId="0" borderId="0" xfId="6" applyNumberFormat="1" applyFont="1"/>
    <xf numFmtId="0" fontId="38" fillId="4" borderId="35" xfId="6" applyFont="1" applyFill="1" applyBorder="1" applyAlignment="1">
      <alignment horizontal="center" vertical="center" wrapText="1"/>
    </xf>
    <xf numFmtId="49" fontId="38" fillId="4" borderId="36" xfId="6" applyNumberFormat="1" applyFont="1" applyFill="1" applyBorder="1" applyAlignment="1">
      <alignment horizontal="left" vertical="center" wrapText="1"/>
    </xf>
    <xf numFmtId="166" fontId="38" fillId="10" borderId="18" xfId="7" applyNumberFormat="1" applyFont="1" applyFill="1" applyBorder="1"/>
    <xf numFmtId="169" fontId="38" fillId="10" borderId="37" xfId="7" applyNumberFormat="1" applyFont="1" applyFill="1" applyBorder="1"/>
    <xf numFmtId="166" fontId="38" fillId="4" borderId="37" xfId="7" applyNumberFormat="1" applyFont="1" applyFill="1" applyBorder="1"/>
    <xf numFmtId="166" fontId="38" fillId="4" borderId="16" xfId="7" applyNumberFormat="1" applyFont="1" applyFill="1" applyBorder="1"/>
    <xf numFmtId="10" fontId="38" fillId="4" borderId="16" xfId="8" applyNumberFormat="1" applyFont="1" applyFill="1" applyBorder="1"/>
    <xf numFmtId="166" fontId="44" fillId="9" borderId="1" xfId="7" applyNumberFormat="1" applyFont="1" applyFill="1" applyBorder="1"/>
    <xf numFmtId="10" fontId="38" fillId="4" borderId="38" xfId="8" applyNumberFormat="1" applyFont="1" applyFill="1" applyBorder="1"/>
    <xf numFmtId="166" fontId="44" fillId="10" borderId="39" xfId="7" applyNumberFormat="1" applyFont="1" applyFill="1" applyBorder="1" applyProtection="1"/>
    <xf numFmtId="10" fontId="44" fillId="9" borderId="36" xfId="7" applyNumberFormat="1" applyFont="1" applyFill="1" applyBorder="1" applyAlignment="1">
      <alignment horizontal="right"/>
    </xf>
    <xf numFmtId="164" fontId="44" fillId="9" borderId="40" xfId="7" applyNumberFormat="1" applyFont="1" applyFill="1" applyBorder="1" applyAlignment="1">
      <alignment horizontal="right"/>
    </xf>
    <xf numFmtId="164" fontId="38" fillId="10" borderId="37" xfId="7" applyNumberFormat="1" applyFont="1" applyFill="1" applyBorder="1"/>
    <xf numFmtId="0" fontId="38" fillId="4" borderId="42" xfId="6" applyFont="1" applyFill="1" applyBorder="1" applyAlignment="1">
      <alignment horizontal="center" vertical="center" wrapText="1"/>
    </xf>
    <xf numFmtId="49" fontId="38" fillId="4" borderId="43" xfId="6" applyNumberFormat="1" applyFont="1" applyFill="1" applyBorder="1" applyAlignment="1">
      <alignment horizontal="left" vertical="center" wrapText="1"/>
    </xf>
    <xf numFmtId="166" fontId="38" fillId="10" borderId="44" xfId="7" applyNumberFormat="1" applyFont="1" applyFill="1" applyBorder="1"/>
    <xf numFmtId="169" fontId="38" fillId="10" borderId="45" xfId="7" applyNumberFormat="1" applyFont="1" applyFill="1" applyBorder="1"/>
    <xf numFmtId="166" fontId="38" fillId="4" borderId="45" xfId="7" applyNumberFormat="1" applyFont="1" applyFill="1" applyBorder="1"/>
    <xf numFmtId="166" fontId="38" fillId="4" borderId="46" xfId="7" applyNumberFormat="1" applyFont="1" applyFill="1" applyBorder="1"/>
    <xf numFmtId="10" fontId="38" fillId="4" borderId="46" xfId="8" applyNumberFormat="1" applyFont="1" applyFill="1" applyBorder="1"/>
    <xf numFmtId="166" fontId="44" fillId="9" borderId="47" xfId="7" applyNumberFormat="1" applyFont="1" applyFill="1" applyBorder="1"/>
    <xf numFmtId="10" fontId="38" fillId="4" borderId="48" xfId="8" applyNumberFormat="1" applyFont="1" applyFill="1" applyBorder="1"/>
    <xf numFmtId="166" fontId="44" fillId="10" borderId="49" xfId="7" applyNumberFormat="1" applyFont="1" applyFill="1" applyBorder="1" applyProtection="1"/>
    <xf numFmtId="10" fontId="44" fillId="9" borderId="43" xfId="7" applyNumberFormat="1" applyFont="1" applyFill="1" applyBorder="1" applyAlignment="1">
      <alignment horizontal="right"/>
    </xf>
    <xf numFmtId="164" fontId="44" fillId="9" borderId="50" xfId="7" applyNumberFormat="1" applyFont="1" applyFill="1" applyBorder="1" applyAlignment="1">
      <alignment horizontal="right"/>
    </xf>
    <xf numFmtId="0" fontId="41" fillId="0" borderId="0" xfId="6" applyFont="1" applyFill="1" applyBorder="1" applyAlignment="1"/>
    <xf numFmtId="0" fontId="38" fillId="4" borderId="0" xfId="6" applyFont="1" applyFill="1" applyBorder="1" applyAlignment="1">
      <alignment horizontal="center" vertical="center" wrapText="1"/>
    </xf>
    <xf numFmtId="49" fontId="38" fillId="4" borderId="0" xfId="6" applyNumberFormat="1" applyFont="1" applyFill="1" applyBorder="1" applyAlignment="1">
      <alignment horizontal="left" vertical="center" wrapText="1"/>
    </xf>
    <xf numFmtId="166" fontId="38" fillId="4" borderId="0" xfId="7" applyNumberFormat="1" applyFont="1" applyFill="1" applyBorder="1"/>
    <xf numFmtId="169" fontId="38" fillId="4" borderId="0" xfId="7" applyNumberFormat="1" applyFont="1" applyFill="1" applyBorder="1"/>
    <xf numFmtId="166" fontId="38" fillId="4" borderId="24" xfId="7" applyNumberFormat="1" applyFont="1" applyFill="1" applyBorder="1"/>
    <xf numFmtId="166" fontId="38" fillId="4" borderId="51" xfId="7" applyNumberFormat="1" applyFont="1" applyFill="1" applyBorder="1"/>
    <xf numFmtId="9" fontId="38" fillId="4" borderId="22" xfId="8" applyFont="1" applyFill="1" applyBorder="1"/>
    <xf numFmtId="166" fontId="38" fillId="4" borderId="22" xfId="7" applyNumberFormat="1" applyFont="1" applyFill="1" applyBorder="1"/>
    <xf numFmtId="166" fontId="44" fillId="0" borderId="22" xfId="7" applyNumberFormat="1" applyFont="1" applyFill="1" applyBorder="1"/>
    <xf numFmtId="10" fontId="38" fillId="4" borderId="22" xfId="8" applyNumberFormat="1" applyFont="1" applyFill="1" applyBorder="1"/>
    <xf numFmtId="166" fontId="44" fillId="4" borderId="0" xfId="7" applyNumberFormat="1" applyFont="1" applyFill="1" applyProtection="1"/>
    <xf numFmtId="166" fontId="44" fillId="0" borderId="0" xfId="6" applyNumberFormat="1" applyFont="1" applyFill="1" applyBorder="1"/>
    <xf numFmtId="0" fontId="38" fillId="4" borderId="29" xfId="6" applyFont="1" applyFill="1" applyBorder="1" applyAlignment="1">
      <alignment horizontal="center" vertical="center" wrapText="1"/>
    </xf>
    <xf numFmtId="49" fontId="38" fillId="4" borderId="31" xfId="6" applyNumberFormat="1" applyFont="1" applyFill="1" applyBorder="1" applyAlignment="1">
      <alignment horizontal="left" vertical="center" wrapText="1"/>
    </xf>
    <xf numFmtId="0" fontId="2" fillId="0" borderId="0" xfId="6"/>
    <xf numFmtId="0" fontId="38" fillId="4" borderId="36" xfId="6" applyFont="1" applyFill="1" applyBorder="1" applyAlignment="1">
      <alignment horizontal="center" vertical="center" wrapText="1"/>
    </xf>
    <xf numFmtId="49" fontId="38" fillId="4" borderId="1" xfId="6" applyNumberFormat="1" applyFont="1" applyFill="1" applyBorder="1" applyAlignment="1">
      <alignment horizontal="left" vertical="center" wrapText="1"/>
    </xf>
    <xf numFmtId="0" fontId="38" fillId="4" borderId="43" xfId="6" applyFont="1" applyFill="1" applyBorder="1" applyAlignment="1">
      <alignment horizontal="center" vertical="center" wrapText="1"/>
    </xf>
    <xf numFmtId="49" fontId="38" fillId="4" borderId="47" xfId="6" applyNumberFormat="1" applyFont="1" applyFill="1" applyBorder="1" applyAlignment="1">
      <alignment horizontal="left" vertical="center" wrapText="1"/>
    </xf>
    <xf numFmtId="166" fontId="38" fillId="4" borderId="47" xfId="7" applyNumberFormat="1" applyFont="1" applyFill="1" applyBorder="1"/>
    <xf numFmtId="0" fontId="38" fillId="0" borderId="8" xfId="6" applyFont="1" applyBorder="1" applyAlignment="1"/>
    <xf numFmtId="0" fontId="38" fillId="0" borderId="0" xfId="6" applyFont="1" applyAlignment="1"/>
    <xf numFmtId="0" fontId="40" fillId="0" borderId="0" xfId="6" applyFont="1" applyBorder="1" applyAlignment="1">
      <alignment horizontal="center" vertical="center" textRotation="90"/>
    </xf>
    <xf numFmtId="0" fontId="38" fillId="4" borderId="0" xfId="6" applyFont="1" applyFill="1"/>
    <xf numFmtId="166" fontId="38" fillId="4" borderId="0" xfId="7" applyNumberFormat="1" applyFont="1" applyFill="1"/>
    <xf numFmtId="169" fontId="38" fillId="4" borderId="0" xfId="7" applyNumberFormat="1" applyFont="1" applyFill="1"/>
    <xf numFmtId="166" fontId="44" fillId="4" borderId="0" xfId="7" applyNumberFormat="1" applyFont="1" applyFill="1"/>
    <xf numFmtId="0" fontId="41" fillId="0" borderId="0" xfId="6" applyFont="1" applyAlignment="1">
      <alignment horizontal="center"/>
    </xf>
    <xf numFmtId="0" fontId="38" fillId="4" borderId="29" xfId="6" applyFont="1" applyFill="1" applyBorder="1" applyAlignment="1">
      <alignment horizontal="left" vertical="center" wrapText="1"/>
    </xf>
    <xf numFmtId="9" fontId="38" fillId="4" borderId="31" xfId="8" applyFont="1" applyFill="1" applyBorder="1"/>
    <xf numFmtId="166" fontId="41" fillId="0" borderId="0" xfId="6" applyNumberFormat="1" applyFont="1" applyFill="1"/>
    <xf numFmtId="0" fontId="38" fillId="4" borderId="43" xfId="6" applyFont="1" applyFill="1" applyBorder="1" applyAlignment="1">
      <alignment horizontal="left" vertical="center" wrapText="1"/>
    </xf>
    <xf numFmtId="9" fontId="38" fillId="4" borderId="47" xfId="8" applyFont="1" applyFill="1" applyBorder="1"/>
    <xf numFmtId="10" fontId="38" fillId="4" borderId="50" xfId="8" applyNumberFormat="1" applyFont="1" applyFill="1" applyBorder="1"/>
    <xf numFmtId="0" fontId="38" fillId="4" borderId="0" xfId="6" applyFont="1" applyFill="1" applyBorder="1" applyAlignment="1">
      <alignment horizontal="left" vertical="center" wrapText="1"/>
    </xf>
    <xf numFmtId="9" fontId="38" fillId="4" borderId="0" xfId="8" applyFont="1" applyFill="1" applyBorder="1"/>
    <xf numFmtId="44" fontId="38" fillId="4" borderId="0" xfId="7" applyNumberFormat="1" applyFont="1" applyFill="1" applyBorder="1"/>
    <xf numFmtId="166" fontId="44" fillId="4" borderId="0" xfId="7" applyNumberFormat="1" applyFont="1" applyFill="1" applyBorder="1"/>
    <xf numFmtId="10" fontId="38" fillId="4" borderId="0" xfId="8" applyNumberFormat="1" applyFont="1" applyFill="1" applyBorder="1"/>
    <xf numFmtId="0" fontId="40" fillId="0" borderId="0" xfId="6" applyFont="1" applyBorder="1" applyAlignment="1">
      <alignment horizontal="center"/>
    </xf>
    <xf numFmtId="166" fontId="41" fillId="4" borderId="31" xfId="7" applyNumberFormat="1" applyFont="1" applyFill="1" applyBorder="1"/>
    <xf numFmtId="166" fontId="38" fillId="4" borderId="30" xfId="8" applyNumberFormat="1" applyFont="1" applyFill="1" applyBorder="1"/>
    <xf numFmtId="44" fontId="38" fillId="4" borderId="52" xfId="8" applyNumberFormat="1" applyFont="1" applyFill="1" applyBorder="1"/>
    <xf numFmtId="166" fontId="40" fillId="4" borderId="31" xfId="7" applyNumberFormat="1" applyFont="1" applyFill="1" applyBorder="1"/>
    <xf numFmtId="0" fontId="38" fillId="4" borderId="36" xfId="6" applyFont="1" applyFill="1" applyBorder="1" applyAlignment="1">
      <alignment horizontal="left" vertical="center" wrapText="1"/>
    </xf>
    <xf numFmtId="166" fontId="38" fillId="4" borderId="1" xfId="7" applyNumberFormat="1" applyFont="1" applyFill="1" applyBorder="1"/>
    <xf numFmtId="166" fontId="38" fillId="4" borderId="18" xfId="7" applyNumberFormat="1" applyFont="1" applyFill="1" applyBorder="1"/>
    <xf numFmtId="166" fontId="38" fillId="4" borderId="18" xfId="6" applyNumberFormat="1" applyFont="1" applyFill="1" applyBorder="1"/>
    <xf numFmtId="166" fontId="38" fillId="4" borderId="53" xfId="6" applyNumberFormat="1" applyFont="1" applyFill="1" applyBorder="1"/>
    <xf numFmtId="166" fontId="38" fillId="4" borderId="53" xfId="8" applyNumberFormat="1" applyFont="1" applyFill="1" applyBorder="1"/>
    <xf numFmtId="44" fontId="38" fillId="4" borderId="19" xfId="8" applyNumberFormat="1" applyFont="1" applyFill="1" applyBorder="1"/>
    <xf numFmtId="166" fontId="40" fillId="4" borderId="1" xfId="7" applyNumberFormat="1" applyFont="1" applyFill="1" applyBorder="1"/>
    <xf numFmtId="10" fontId="38" fillId="4" borderId="40" xfId="8" applyNumberFormat="1" applyFont="1" applyFill="1" applyBorder="1"/>
    <xf numFmtId="0" fontId="38" fillId="4" borderId="0" xfId="6" applyFont="1" applyFill="1" applyBorder="1" applyAlignment="1">
      <alignment horizontal="center"/>
    </xf>
    <xf numFmtId="0" fontId="38" fillId="3" borderId="36" xfId="6" applyFont="1" applyFill="1" applyBorder="1" applyAlignment="1">
      <alignment horizontal="center" vertical="center" wrapText="1"/>
    </xf>
    <xf numFmtId="166" fontId="38" fillId="3" borderId="1" xfId="7" applyNumberFormat="1" applyFont="1" applyFill="1" applyBorder="1"/>
    <xf numFmtId="166" fontId="38" fillId="3" borderId="18" xfId="7" applyNumberFormat="1" applyFont="1" applyFill="1" applyBorder="1"/>
    <xf numFmtId="166" fontId="38" fillId="3" borderId="18" xfId="6" applyNumberFormat="1" applyFont="1" applyFill="1" applyBorder="1"/>
    <xf numFmtId="166" fontId="38" fillId="3" borderId="53" xfId="6" applyNumberFormat="1" applyFont="1" applyFill="1" applyBorder="1"/>
    <xf numFmtId="166" fontId="38" fillId="3" borderId="53" xfId="8" applyNumberFormat="1" applyFont="1" applyFill="1" applyBorder="1"/>
    <xf numFmtId="44" fontId="38" fillId="3" borderId="19" xfId="8" applyNumberFormat="1" applyFont="1" applyFill="1" applyBorder="1"/>
    <xf numFmtId="166" fontId="40" fillId="3" borderId="1" xfId="7" applyNumberFormat="1" applyFont="1" applyFill="1" applyBorder="1"/>
    <xf numFmtId="166" fontId="38" fillId="10" borderId="47" xfId="7" applyNumberFormat="1" applyFont="1" applyFill="1" applyBorder="1"/>
    <xf numFmtId="166" fontId="38" fillId="4" borderId="44" xfId="7" applyNumberFormat="1" applyFont="1" applyFill="1" applyBorder="1" applyAlignment="1">
      <alignment horizontal="center"/>
    </xf>
    <xf numFmtId="166" fontId="38" fillId="10" borderId="44" xfId="6" applyNumberFormat="1" applyFont="1" applyFill="1" applyBorder="1"/>
    <xf numFmtId="166" fontId="38" fillId="4" borderId="44" xfId="6" applyNumberFormat="1" applyFont="1" applyFill="1" applyBorder="1"/>
    <xf numFmtId="166" fontId="38" fillId="4" borderId="54" xfId="6" applyNumberFormat="1" applyFont="1" applyFill="1" applyBorder="1"/>
    <xf numFmtId="166" fontId="38" fillId="4" borderId="54" xfId="8" applyNumberFormat="1" applyFont="1" applyFill="1" applyBorder="1"/>
    <xf numFmtId="44" fontId="38" fillId="4" borderId="55" xfId="8" applyNumberFormat="1" applyFont="1" applyFill="1" applyBorder="1"/>
    <xf numFmtId="166" fontId="40" fillId="4" borderId="47" xfId="7" applyNumberFormat="1" applyFont="1" applyFill="1" applyBorder="1"/>
    <xf numFmtId="0" fontId="41" fillId="0" borderId="0" xfId="6" applyFont="1" applyFill="1" applyAlignment="1">
      <alignment horizontal="center"/>
    </xf>
    <xf numFmtId="169" fontId="41" fillId="0" borderId="0" xfId="6" applyNumberFormat="1" applyFont="1" applyFill="1"/>
    <xf numFmtId="0" fontId="44" fillId="4" borderId="0" xfId="6" applyFont="1" applyFill="1" applyBorder="1" applyAlignment="1">
      <alignment horizontal="left" vertical="top" wrapText="1"/>
    </xf>
    <xf numFmtId="166" fontId="38" fillId="4" borderId="0" xfId="6" applyNumberFormat="1" applyFont="1" applyFill="1" applyBorder="1"/>
    <xf numFmtId="166" fontId="38" fillId="4" borderId="0" xfId="8" applyNumberFormat="1" applyFont="1" applyFill="1" applyBorder="1"/>
    <xf numFmtId="44" fontId="38" fillId="4" borderId="0" xfId="8" applyNumberFormat="1" applyFont="1" applyFill="1" applyBorder="1"/>
    <xf numFmtId="0" fontId="40" fillId="0" borderId="0" xfId="6" applyFont="1"/>
    <xf numFmtId="9" fontId="13" fillId="0" borderId="0" xfId="6" applyNumberFormat="1" applyFont="1"/>
    <xf numFmtId="0" fontId="13" fillId="0" borderId="0" xfId="6" applyFont="1"/>
    <xf numFmtId="164" fontId="13" fillId="0" borderId="0" xfId="6" applyNumberFormat="1" applyFont="1"/>
    <xf numFmtId="169" fontId="2" fillId="0" borderId="0" xfId="6" applyNumberFormat="1"/>
    <xf numFmtId="9" fontId="2" fillId="0" borderId="0" xfId="6" applyNumberFormat="1" applyFont="1"/>
    <xf numFmtId="164" fontId="2" fillId="0" borderId="0" xfId="6" applyNumberFormat="1" applyFont="1"/>
    <xf numFmtId="9" fontId="47" fillId="0" borderId="0" xfId="6" applyNumberFormat="1" applyFont="1"/>
    <xf numFmtId="164" fontId="47" fillId="0" borderId="0" xfId="6" applyNumberFormat="1" applyFont="1"/>
    <xf numFmtId="0" fontId="2" fillId="0" borderId="0" xfId="6" applyFont="1" applyAlignment="1">
      <alignment wrapText="1"/>
    </xf>
    <xf numFmtId="3" fontId="2" fillId="0" borderId="0" xfId="6" applyNumberFormat="1" applyFont="1"/>
    <xf numFmtId="169" fontId="2" fillId="0" borderId="0" xfId="6" applyNumberFormat="1" applyFont="1"/>
    <xf numFmtId="8" fontId="2" fillId="0" borderId="0" xfId="6" applyNumberFormat="1" applyFont="1"/>
    <xf numFmtId="3" fontId="13" fillId="0" borderId="0" xfId="6" applyNumberFormat="1" applyFont="1"/>
    <xf numFmtId="0" fontId="49" fillId="0" borderId="11" xfId="0" applyFont="1" applyFill="1" applyBorder="1" applyAlignment="1">
      <alignment horizontal="left"/>
    </xf>
    <xf numFmtId="0" fontId="17" fillId="0" borderId="14" xfId="0" applyNumberFormat="1" applyFont="1" applyFill="1" applyBorder="1" applyAlignment="1">
      <alignment horizontal="left"/>
    </xf>
    <xf numFmtId="0" fontId="4" fillId="0" borderId="14" xfId="0" applyFont="1" applyFill="1" applyBorder="1" applyAlignment="1">
      <alignment horizontal="left"/>
    </xf>
    <xf numFmtId="0" fontId="7" fillId="0" borderId="56" xfId="0" applyFont="1" applyBorder="1" applyAlignment="1">
      <alignment horizontal="left"/>
    </xf>
    <xf numFmtId="0" fontId="7" fillId="0" borderId="56" xfId="0" applyFont="1" applyFill="1" applyBorder="1" applyAlignment="1">
      <alignment horizontal="left"/>
    </xf>
    <xf numFmtId="0" fontId="7" fillId="3" borderId="56" xfId="0" applyFont="1" applyFill="1" applyBorder="1" applyAlignment="1">
      <alignment horizontal="left"/>
    </xf>
    <xf numFmtId="5" fontId="16" fillId="0" borderId="56" xfId="0" applyNumberFormat="1" applyFont="1" applyBorder="1" applyAlignment="1">
      <alignment horizontal="left"/>
    </xf>
    <xf numFmtId="5" fontId="16" fillId="0" borderId="57" xfId="0" applyNumberFormat="1" applyFont="1" applyBorder="1" applyAlignment="1">
      <alignment horizontal="left"/>
    </xf>
    <xf numFmtId="5" fontId="16" fillId="0" borderId="58" xfId="0" applyNumberFormat="1" applyFont="1" applyBorder="1" applyAlignment="1">
      <alignment horizontal="left"/>
    </xf>
    <xf numFmtId="0" fontId="7" fillId="0" borderId="0" xfId="0" applyFont="1" applyFill="1" applyBorder="1"/>
    <xf numFmtId="0" fontId="17" fillId="0" borderId="12" xfId="0" applyFont="1" applyFill="1" applyBorder="1" applyAlignment="1">
      <alignment horizontal="left"/>
    </xf>
    <xf numFmtId="0" fontId="4" fillId="0" borderId="12" xfId="0" applyFont="1" applyFill="1" applyBorder="1" applyAlignment="1">
      <alignment horizontal="left"/>
    </xf>
    <xf numFmtId="0" fontId="4" fillId="0" borderId="0" xfId="0" applyFont="1" applyFill="1" applyBorder="1"/>
    <xf numFmtId="0" fontId="15" fillId="0" borderId="0" xfId="0" applyFont="1" applyFill="1" applyBorder="1"/>
    <xf numFmtId="0" fontId="7" fillId="0" borderId="59" xfId="0" applyFont="1" applyBorder="1" applyAlignment="1">
      <alignment horizontal="left"/>
    </xf>
    <xf numFmtId="0" fontId="7" fillId="0" borderId="59" xfId="0" applyFont="1" applyFill="1" applyBorder="1" applyAlignment="1">
      <alignment horizontal="left"/>
    </xf>
    <xf numFmtId="0" fontId="7" fillId="3" borderId="59" xfId="0" applyFont="1" applyFill="1" applyBorder="1" applyAlignment="1">
      <alignment horizontal="left"/>
    </xf>
    <xf numFmtId="0" fontId="7" fillId="0" borderId="0" xfId="0" applyFont="1" applyFill="1" applyBorder="1" applyAlignment="1">
      <alignment wrapText="1"/>
    </xf>
    <xf numFmtId="0" fontId="4" fillId="0" borderId="0" xfId="0" applyFont="1" applyBorder="1"/>
    <xf numFmtId="0" fontId="7" fillId="0" borderId="0" xfId="0" applyFont="1" applyFill="1" applyBorder="1" applyAlignment="1"/>
    <xf numFmtId="0" fontId="19" fillId="0" borderId="0" xfId="0" applyFont="1" applyFill="1" applyBorder="1" applyAlignment="1"/>
    <xf numFmtId="0" fontId="8" fillId="0" borderId="0" xfId="0" applyFont="1" applyFill="1" applyBorder="1"/>
    <xf numFmtId="0" fontId="7" fillId="3" borderId="0" xfId="0" applyFont="1" applyFill="1" applyBorder="1"/>
    <xf numFmtId="0" fontId="8" fillId="0" borderId="0" xfId="0" applyFont="1" applyBorder="1"/>
    <xf numFmtId="0" fontId="15" fillId="0" borderId="0" xfId="0" applyFont="1" applyBorder="1"/>
    <xf numFmtId="0" fontId="17" fillId="0" borderId="0" xfId="0" applyFont="1" applyBorder="1"/>
    <xf numFmtId="164" fontId="7" fillId="3" borderId="0" xfId="3" applyNumberFormat="1" applyFont="1" applyFill="1" applyAlignment="1">
      <alignment horizontal="left"/>
    </xf>
    <xf numFmtId="0" fontId="8" fillId="3" borderId="0" xfId="0" applyFont="1" applyFill="1"/>
    <xf numFmtId="0" fontId="8" fillId="3" borderId="0" xfId="0" applyFont="1" applyFill="1" applyAlignment="1">
      <alignment horizontal="center"/>
    </xf>
    <xf numFmtId="0" fontId="51" fillId="0" borderId="0" xfId="0" applyFont="1" applyFill="1"/>
    <xf numFmtId="0" fontId="52" fillId="3" borderId="1" xfId="0" applyFont="1" applyFill="1" applyBorder="1" applyAlignment="1">
      <alignment horizontal="center" textRotation="90" wrapText="1"/>
    </xf>
    <xf numFmtId="0" fontId="53" fillId="2" borderId="1" xfId="2" applyNumberFormat="1" applyFont="1" applyFill="1" applyBorder="1" applyAlignment="1">
      <alignment horizontal="center" textRotation="90" wrapText="1"/>
    </xf>
    <xf numFmtId="164" fontId="7" fillId="3" borderId="10" xfId="3" applyNumberFormat="1" applyFont="1" applyFill="1" applyBorder="1" applyAlignment="1">
      <alignment horizontal="left"/>
    </xf>
    <xf numFmtId="0" fontId="8" fillId="0" borderId="0" xfId="0" applyFont="1" applyAlignment="1">
      <alignment horizontal="left"/>
    </xf>
    <xf numFmtId="0" fontId="19" fillId="3" borderId="0" xfId="0" applyFont="1" applyFill="1"/>
    <xf numFmtId="0" fontId="8" fillId="3" borderId="0" xfId="0" applyFont="1" applyFill="1" applyAlignment="1"/>
    <xf numFmtId="0" fontId="8" fillId="3" borderId="0" xfId="0" applyFont="1" applyFill="1" applyBorder="1"/>
    <xf numFmtId="164" fontId="8" fillId="3" borderId="0" xfId="3" applyNumberFormat="1" applyFont="1" applyFill="1" applyAlignment="1">
      <alignment horizontal="left"/>
    </xf>
    <xf numFmtId="164" fontId="8" fillId="3" borderId="0" xfId="1" applyNumberFormat="1" applyFont="1" applyFill="1" applyAlignment="1">
      <alignment horizontal="center"/>
    </xf>
    <xf numFmtId="0" fontId="8" fillId="3" borderId="0" xfId="0" applyFont="1" applyFill="1" applyAlignment="1">
      <alignment horizontal="left"/>
    </xf>
    <xf numFmtId="164" fontId="8" fillId="0" borderId="0" xfId="0" applyNumberFormat="1" applyFont="1" applyFill="1" applyAlignment="1">
      <alignment horizontal="left"/>
    </xf>
    <xf numFmtId="164" fontId="8" fillId="3" borderId="0" xfId="0" applyNumberFormat="1" applyFont="1" applyFill="1" applyAlignment="1">
      <alignment horizontal="left"/>
    </xf>
    <xf numFmtId="1" fontId="7" fillId="3" borderId="0" xfId="0" applyNumberFormat="1" applyFont="1" applyFill="1" applyAlignment="1">
      <alignment horizontal="left"/>
    </xf>
    <xf numFmtId="0" fontId="4" fillId="7" borderId="0" xfId="4" applyFont="1" applyFill="1"/>
    <xf numFmtId="0" fontId="4" fillId="7" borderId="0" xfId="4" applyFill="1"/>
    <xf numFmtId="0" fontId="4" fillId="7" borderId="0" xfId="4" applyFont="1" applyFill="1" applyAlignment="1">
      <alignment horizontal="left"/>
    </xf>
    <xf numFmtId="0" fontId="4" fillId="0" borderId="0" xfId="4" applyAlignment="1">
      <alignment horizontal="left"/>
    </xf>
    <xf numFmtId="0" fontId="4" fillId="7" borderId="0" xfId="4" applyFill="1" applyAlignment="1">
      <alignment horizontal="left"/>
    </xf>
    <xf numFmtId="0" fontId="1" fillId="0" borderId="10" xfId="4" applyNumberFormat="1" applyFont="1" applyFill="1" applyBorder="1" applyAlignment="1">
      <alignment horizontal="left"/>
    </xf>
    <xf numFmtId="0" fontId="1" fillId="0" borderId="10" xfId="4" applyFont="1" applyFill="1" applyBorder="1" applyAlignment="1">
      <alignment horizontal="left"/>
    </xf>
    <xf numFmtId="0" fontId="1" fillId="0" borderId="10" xfId="4" applyFont="1" applyFill="1" applyBorder="1" applyAlignment="1">
      <alignment horizontal="right"/>
    </xf>
    <xf numFmtId="0" fontId="7" fillId="0" borderId="0" xfId="4" applyFont="1" applyFill="1"/>
    <xf numFmtId="0" fontId="7" fillId="7" borderId="0" xfId="4" applyFont="1" applyFill="1"/>
    <xf numFmtId="0" fontId="7" fillId="0" borderId="10" xfId="4" applyFont="1" applyBorder="1" applyAlignment="1">
      <alignment horizontal="left"/>
    </xf>
    <xf numFmtId="0" fontId="7" fillId="7" borderId="10" xfId="4" applyFont="1" applyFill="1" applyBorder="1" applyAlignment="1">
      <alignment horizontal="left"/>
    </xf>
    <xf numFmtId="0" fontId="7" fillId="7" borderId="0" xfId="4" applyNumberFormat="1" applyFont="1" applyFill="1" applyAlignment="1">
      <alignment horizontal="left"/>
    </xf>
    <xf numFmtId="0" fontId="7" fillId="0" borderId="0" xfId="4" applyNumberFormat="1" applyFont="1" applyFill="1" applyAlignment="1">
      <alignment horizontal="left"/>
    </xf>
    <xf numFmtId="1" fontId="7" fillId="0" borderId="0" xfId="4" applyNumberFormat="1" applyFont="1" applyFill="1" applyAlignment="1">
      <alignment horizontal="left"/>
    </xf>
    <xf numFmtId="0" fontId="17" fillId="0" borderId="0" xfId="4" applyFont="1" applyAlignment="1">
      <alignment horizontal="left"/>
    </xf>
    <xf numFmtId="0" fontId="7" fillId="0" borderId="0" xfId="4" applyNumberFormat="1" applyFont="1" applyFill="1" applyBorder="1" applyAlignment="1">
      <alignment horizontal="left"/>
    </xf>
    <xf numFmtId="0" fontId="7" fillId="0" borderId="0" xfId="4" applyFont="1" applyFill="1" applyBorder="1" applyAlignment="1">
      <alignment horizontal="left"/>
    </xf>
    <xf numFmtId="0" fontId="33" fillId="0" borderId="0" xfId="4" applyFont="1" applyFill="1"/>
    <xf numFmtId="0" fontId="28" fillId="0" borderId="0" xfId="4" applyNumberFormat="1" applyFont="1" applyFill="1" applyAlignment="1">
      <alignment horizontal="right"/>
    </xf>
    <xf numFmtId="0" fontId="31" fillId="0" borderId="0" xfId="4" applyFont="1" applyFill="1" applyAlignment="1">
      <alignment horizontal="left"/>
    </xf>
    <xf numFmtId="0" fontId="24" fillId="0" borderId="0" xfId="4" applyFont="1" applyFill="1"/>
    <xf numFmtId="0" fontId="30" fillId="0" borderId="0" xfId="4" applyFont="1" applyFill="1"/>
    <xf numFmtId="0" fontId="8" fillId="4" borderId="0" xfId="0" applyFont="1" applyFill="1" applyAlignment="1" applyProtection="1">
      <alignment horizontal="left"/>
    </xf>
    <xf numFmtId="0" fontId="8" fillId="4" borderId="0" xfId="0" applyFont="1" applyFill="1" applyBorder="1" applyAlignment="1" applyProtection="1">
      <alignment horizontal="left" vertical="center" wrapText="1"/>
    </xf>
    <xf numFmtId="2" fontId="6" fillId="2" borderId="1" xfId="2" applyNumberFormat="1" applyFont="1" applyFill="1" applyBorder="1" applyAlignment="1">
      <alignment horizontal="left" wrapText="1"/>
    </xf>
    <xf numFmtId="5" fontId="50" fillId="0" borderId="11" xfId="0" applyNumberFormat="1" applyFont="1" applyFill="1" applyBorder="1" applyAlignment="1">
      <alignment horizontal="left"/>
    </xf>
    <xf numFmtId="0" fontId="0" fillId="0" borderId="0" xfId="0" applyAlignment="1">
      <alignment horizontal="left"/>
    </xf>
    <xf numFmtId="0" fontId="8" fillId="3" borderId="3" xfId="0" applyFont="1" applyFill="1" applyBorder="1" applyAlignment="1" applyProtection="1">
      <alignment horizontal="justify" vertical="center" wrapText="1"/>
    </xf>
    <xf numFmtId="0" fontId="8" fillId="3" borderId="2" xfId="0" applyFont="1" applyFill="1" applyBorder="1" applyAlignment="1" applyProtection="1">
      <alignment horizontal="justify" vertical="center" wrapText="1"/>
    </xf>
    <xf numFmtId="0" fontId="8" fillId="3" borderId="4" xfId="0" applyFont="1" applyFill="1" applyBorder="1" applyAlignment="1" applyProtection="1">
      <alignment horizontal="justify" vertical="center" wrapText="1"/>
    </xf>
    <xf numFmtId="0" fontId="8" fillId="3" borderId="8" xfId="0" applyFont="1" applyFill="1" applyBorder="1" applyAlignment="1" applyProtection="1">
      <alignment horizontal="justify" vertical="center" wrapText="1"/>
    </xf>
    <xf numFmtId="0" fontId="8" fillId="3" borderId="0" xfId="0" applyFont="1" applyFill="1" applyBorder="1" applyAlignment="1" applyProtection="1">
      <alignment horizontal="justify" vertical="center" wrapText="1"/>
    </xf>
    <xf numFmtId="0" fontId="8" fillId="3" borderId="9" xfId="0" applyFont="1" applyFill="1" applyBorder="1" applyAlignment="1" applyProtection="1">
      <alignment horizontal="justify" vertical="center" wrapText="1"/>
    </xf>
    <xf numFmtId="0" fontId="8" fillId="3" borderId="5" xfId="0" applyFont="1" applyFill="1" applyBorder="1" applyAlignment="1" applyProtection="1">
      <alignment horizontal="justify" vertical="center" wrapText="1"/>
    </xf>
    <xf numFmtId="0" fontId="8" fillId="3" borderId="6" xfId="0" applyFont="1" applyFill="1" applyBorder="1" applyAlignment="1" applyProtection="1">
      <alignment horizontal="justify" vertical="center" wrapText="1"/>
    </xf>
    <xf numFmtId="0" fontId="8" fillId="3" borderId="7" xfId="0" applyFont="1" applyFill="1" applyBorder="1" applyAlignment="1" applyProtection="1">
      <alignment horizontal="justify" vertical="center" wrapText="1"/>
    </xf>
    <xf numFmtId="0" fontId="21" fillId="4" borderId="0" xfId="0" applyFont="1" applyFill="1" applyAlignment="1" applyProtection="1">
      <alignment horizontal="left" vertical="center" wrapText="1"/>
    </xf>
    <xf numFmtId="0" fontId="17" fillId="0" borderId="0" xfId="0" applyFont="1" applyAlignment="1">
      <alignment horizontal="right"/>
    </xf>
    <xf numFmtId="0" fontId="7" fillId="3" borderId="3"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4"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9"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4" borderId="0" xfId="0" applyFont="1" applyFill="1" applyBorder="1" applyAlignment="1" applyProtection="1">
      <alignment horizontal="justify" vertical="center" wrapText="1"/>
    </xf>
    <xf numFmtId="0" fontId="7" fillId="4" borderId="9" xfId="0" applyFont="1" applyFill="1" applyBorder="1" applyAlignment="1" applyProtection="1">
      <alignment horizontal="justify" vertical="center" wrapText="1"/>
    </xf>
    <xf numFmtId="0" fontId="9" fillId="3" borderId="3" xfId="0" applyFont="1" applyFill="1" applyBorder="1" applyAlignment="1" applyProtection="1">
      <alignment horizontal="left" vertical="center" wrapText="1"/>
    </xf>
    <xf numFmtId="0" fontId="9" fillId="3" borderId="2" xfId="0" applyFont="1" applyFill="1" applyBorder="1" applyAlignment="1" applyProtection="1">
      <alignment horizontal="left" vertical="center" wrapText="1"/>
    </xf>
    <xf numFmtId="0" fontId="9" fillId="3" borderId="4" xfId="0" applyFont="1" applyFill="1" applyBorder="1" applyAlignment="1" applyProtection="1">
      <alignment horizontal="left" vertical="center" wrapText="1"/>
    </xf>
    <xf numFmtId="0" fontId="9" fillId="3" borderId="8" xfId="0" applyFont="1" applyFill="1" applyBorder="1" applyAlignment="1" applyProtection="1">
      <alignment horizontal="left" vertical="center" wrapText="1"/>
    </xf>
    <xf numFmtId="0" fontId="9" fillId="3" borderId="0" xfId="0" applyFont="1" applyFill="1" applyBorder="1" applyAlignment="1" applyProtection="1">
      <alignment horizontal="left" vertical="center" wrapText="1"/>
    </xf>
    <xf numFmtId="0" fontId="9" fillId="3" borderId="9" xfId="0" applyFont="1" applyFill="1" applyBorder="1" applyAlignment="1" applyProtection="1">
      <alignment horizontal="left" vertical="center" wrapText="1"/>
    </xf>
    <xf numFmtId="0" fontId="9" fillId="3" borderId="5" xfId="0" applyFont="1" applyFill="1" applyBorder="1" applyAlignment="1" applyProtection="1">
      <alignment horizontal="left" vertical="center" wrapText="1"/>
    </xf>
    <xf numFmtId="0" fontId="9" fillId="3" borderId="6" xfId="0" applyFont="1" applyFill="1" applyBorder="1" applyAlignment="1" applyProtection="1">
      <alignment horizontal="left" vertical="center" wrapText="1"/>
    </xf>
    <xf numFmtId="0" fontId="9" fillId="3" borderId="7" xfId="0" applyFont="1" applyFill="1" applyBorder="1" applyAlignment="1" applyProtection="1">
      <alignment horizontal="left" vertical="center" wrapText="1"/>
    </xf>
    <xf numFmtId="0" fontId="17" fillId="6" borderId="12" xfId="2" applyFont="1" applyFill="1" applyBorder="1" applyAlignment="1">
      <alignment horizontal="left" vertical="top"/>
    </xf>
    <xf numFmtId="0" fontId="0" fillId="0" borderId="13" xfId="0" applyBorder="1" applyAlignment="1">
      <alignment horizontal="left"/>
    </xf>
    <xf numFmtId="0" fontId="0" fillId="0" borderId="14" xfId="0" applyBorder="1" applyAlignment="1">
      <alignment horizontal="left"/>
    </xf>
    <xf numFmtId="0" fontId="6" fillId="2" borderId="18" xfId="2" applyFont="1" applyFill="1" applyBorder="1" applyAlignment="1">
      <alignment horizontal="center" wrapText="1"/>
    </xf>
    <xf numFmtId="0" fontId="0" fillId="0" borderId="19" xfId="0" applyBorder="1" applyAlignment="1">
      <alignment horizontal="center" wrapText="1"/>
    </xf>
    <xf numFmtId="0" fontId="10" fillId="3" borderId="16" xfId="4" applyFont="1" applyFill="1" applyBorder="1" applyAlignment="1">
      <alignment horizontal="left" wrapText="1"/>
    </xf>
    <xf numFmtId="0" fontId="40" fillId="3" borderId="27" xfId="6" applyFont="1" applyFill="1" applyBorder="1" applyAlignment="1">
      <alignment horizontal="center" vertical="center" textRotation="90"/>
    </xf>
    <xf numFmtId="0" fontId="40" fillId="3" borderId="34" xfId="6" applyFont="1" applyFill="1" applyBorder="1" applyAlignment="1">
      <alignment horizontal="center" vertical="center" textRotation="90"/>
    </xf>
    <xf numFmtId="0" fontId="40" fillId="3" borderId="41" xfId="6" applyFont="1" applyFill="1" applyBorder="1" applyAlignment="1">
      <alignment horizontal="center" vertical="center" textRotation="90"/>
    </xf>
    <xf numFmtId="0" fontId="41" fillId="10" borderId="0" xfId="6" applyFont="1" applyFill="1" applyBorder="1" applyAlignment="1">
      <alignment horizontal="justify" vertical="center" wrapText="1"/>
    </xf>
    <xf numFmtId="0" fontId="39" fillId="0" borderId="6" xfId="6" applyFont="1" applyBorder="1" applyAlignment="1">
      <alignment horizontal="center" vertical="center"/>
    </xf>
    <xf numFmtId="0" fontId="40" fillId="8" borderId="3" xfId="6" applyFont="1" applyFill="1" applyBorder="1" applyAlignment="1">
      <alignment horizontal="center" vertical="center" wrapText="1"/>
    </xf>
    <xf numFmtId="0" fontId="40" fillId="8" borderId="2" xfId="6" applyFont="1" applyFill="1" applyBorder="1" applyAlignment="1">
      <alignment horizontal="center" vertical="center" wrapText="1"/>
    </xf>
    <xf numFmtId="0" fontId="40" fillId="8" borderId="4" xfId="6" applyFont="1" applyFill="1" applyBorder="1" applyAlignment="1">
      <alignment horizontal="center" vertical="center" wrapText="1"/>
    </xf>
    <xf numFmtId="0" fontId="40" fillId="8" borderId="5" xfId="6" applyFont="1" applyFill="1" applyBorder="1" applyAlignment="1">
      <alignment horizontal="center" vertical="center" wrapText="1"/>
    </xf>
    <xf numFmtId="0" fontId="40" fillId="8" borderId="6" xfId="6" applyFont="1" applyFill="1" applyBorder="1" applyAlignment="1">
      <alignment horizontal="center" vertical="center" wrapText="1"/>
    </xf>
    <xf numFmtId="0" fontId="40" fillId="8" borderId="7" xfId="6" applyFont="1" applyFill="1" applyBorder="1" applyAlignment="1">
      <alignment horizontal="center" vertical="center" wrapText="1"/>
    </xf>
    <xf numFmtId="0" fontId="40" fillId="8" borderId="20" xfId="6" applyFont="1" applyFill="1" applyBorder="1" applyAlignment="1">
      <alignment horizontal="center" vertical="center"/>
    </xf>
    <xf numFmtId="0" fontId="40" fillId="8" borderId="21" xfId="6" applyFont="1" applyFill="1" applyBorder="1" applyAlignment="1">
      <alignment horizontal="center" vertical="center"/>
    </xf>
    <xf numFmtId="0" fontId="40" fillId="8" borderId="3" xfId="6" applyFont="1" applyFill="1" applyBorder="1" applyAlignment="1">
      <alignment horizontal="center" vertical="center"/>
    </xf>
    <xf numFmtId="0" fontId="40" fillId="8" borderId="4" xfId="6" applyFont="1" applyFill="1" applyBorder="1" applyAlignment="1">
      <alignment horizontal="center" vertical="center"/>
    </xf>
    <xf numFmtId="0" fontId="40" fillId="8" borderId="5" xfId="6" applyFont="1" applyFill="1" applyBorder="1" applyAlignment="1">
      <alignment horizontal="center" vertical="center"/>
    </xf>
    <xf numFmtId="0" fontId="40" fillId="8" borderId="7" xfId="6" applyFont="1" applyFill="1" applyBorder="1" applyAlignment="1">
      <alignment horizontal="center" vertical="center"/>
    </xf>
    <xf numFmtId="15" fontId="48" fillId="0" borderId="22" xfId="6" applyNumberFormat="1" applyFont="1" applyBorder="1" applyAlignment="1">
      <alignment horizontal="left"/>
    </xf>
    <xf numFmtId="0" fontId="25" fillId="0" borderId="22" xfId="6" applyFont="1" applyBorder="1" applyAlignment="1"/>
  </cellXfs>
  <cellStyles count="9">
    <cellStyle name="Comma" xfId="3" builtinId="3"/>
    <cellStyle name="Currency" xfId="1" builtinId="4"/>
    <cellStyle name="Currency 2" xfId="7"/>
    <cellStyle name="Normal" xfId="0" builtinId="0"/>
    <cellStyle name="Normal 2" xfId="4"/>
    <cellStyle name="Normal 3" xfId="6"/>
    <cellStyle name="Normal_Sheet1" xfId="2"/>
    <cellStyle name="Percent 2" xfId="5"/>
    <cellStyle name="Percent 3" xfId="8"/>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330654</xdr:colOff>
      <xdr:row>0</xdr:row>
      <xdr:rowOff>45721</xdr:rowOff>
    </xdr:from>
    <xdr:to>
      <xdr:col>1</xdr:col>
      <xdr:colOff>1226820</xdr:colOff>
      <xdr:row>1</xdr:row>
      <xdr:rowOff>38169</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879294" y="45721"/>
          <a:ext cx="896166" cy="8458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355759</xdr:colOff>
      <xdr:row>19</xdr:row>
      <xdr:rowOff>110967</xdr:rowOff>
    </xdr:from>
    <xdr:ext cx="184731" cy="264560"/>
    <xdr:sp macro="" textlink="">
      <xdr:nvSpPr>
        <xdr:cNvPr id="2" name="TextBox 1"/>
        <xdr:cNvSpPr txBox="1"/>
      </xdr:nvSpPr>
      <xdr:spPr>
        <a:xfrm>
          <a:off x="11119009" y="4759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355759</xdr:colOff>
      <xdr:row>19</xdr:row>
      <xdr:rowOff>110967</xdr:rowOff>
    </xdr:from>
    <xdr:ext cx="184731" cy="264560"/>
    <xdr:sp macro="" textlink="">
      <xdr:nvSpPr>
        <xdr:cNvPr id="3" name="TextBox 2"/>
        <xdr:cNvSpPr txBox="1"/>
      </xdr:nvSpPr>
      <xdr:spPr>
        <a:xfrm>
          <a:off x="11119009" y="4759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355759</xdr:colOff>
      <xdr:row>19</xdr:row>
      <xdr:rowOff>110967</xdr:rowOff>
    </xdr:from>
    <xdr:ext cx="184731" cy="264560"/>
    <xdr:sp macro="" textlink="">
      <xdr:nvSpPr>
        <xdr:cNvPr id="4" name="TextBox 3"/>
        <xdr:cNvSpPr txBox="1"/>
      </xdr:nvSpPr>
      <xdr:spPr>
        <a:xfrm>
          <a:off x="11119009" y="4759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G222"/>
  <sheetViews>
    <sheetView tabSelected="1" view="pageBreakPreview" zoomScale="90" zoomScaleNormal="60" zoomScaleSheetLayoutView="90" workbookViewId="0">
      <selection activeCell="B5" sqref="B5"/>
    </sheetView>
  </sheetViews>
  <sheetFormatPr defaultColWidth="9.140625" defaultRowHeight="12.75" x14ac:dyDescent="0.2"/>
  <cols>
    <col min="1" max="1" width="8" style="2" customWidth="1"/>
    <col min="2" max="2" width="19.5703125" style="2" customWidth="1"/>
    <col min="3" max="3" width="15.7109375" style="2" customWidth="1"/>
    <col min="4" max="4" width="11.5703125" style="376" customWidth="1"/>
    <col min="5" max="5" width="6.85546875" style="6" customWidth="1"/>
    <col min="6" max="6" width="6.7109375" style="2" customWidth="1"/>
    <col min="7" max="7" width="9.28515625" style="2" customWidth="1"/>
    <col min="8" max="8" width="3.140625" style="6" customWidth="1"/>
    <col min="9" max="9" width="6.7109375" style="2" customWidth="1"/>
    <col min="10" max="10" width="2.7109375" style="6" customWidth="1"/>
    <col min="11" max="12" width="2.42578125" style="6" customWidth="1"/>
    <col min="13" max="13" width="6.85546875" style="2" customWidth="1"/>
    <col min="14" max="14" width="4.28515625" style="2" customWidth="1"/>
    <col min="15" max="15" width="3.5703125" style="2" customWidth="1"/>
    <col min="16" max="16" width="6" style="2" customWidth="1"/>
    <col min="17" max="17" width="8.5703125" style="2" customWidth="1"/>
    <col min="18" max="18" width="14.7109375" style="8" customWidth="1"/>
    <col min="19" max="19" width="2.85546875" style="36" customWidth="1"/>
    <col min="20" max="20" width="16.42578125" style="2" customWidth="1"/>
    <col min="21" max="21" width="13" style="2" customWidth="1"/>
    <col min="22" max="22" width="3.5703125" style="2" customWidth="1"/>
    <col min="23" max="28" width="3.28515625" style="2" customWidth="1"/>
    <col min="29" max="29" width="4.140625" style="2" customWidth="1"/>
    <col min="30" max="30" width="3.28515625" style="2" customWidth="1"/>
    <col min="31" max="31" width="3.5703125" style="2" customWidth="1"/>
    <col min="32" max="32" width="25.140625" style="386" customWidth="1"/>
    <col min="33" max="33" width="2" style="2" customWidth="1"/>
    <col min="34" max="16384" width="9.140625" style="2"/>
  </cols>
  <sheetData>
    <row r="1" spans="1:111" ht="67.150000000000006" customHeight="1" thickBot="1" x14ac:dyDescent="0.3">
      <c r="A1" s="190"/>
      <c r="B1" s="190"/>
      <c r="C1" s="433" t="s">
        <v>740</v>
      </c>
      <c r="D1" s="433"/>
      <c r="E1" s="433"/>
      <c r="F1" s="433"/>
      <c r="G1" s="433"/>
      <c r="H1" s="433"/>
      <c r="I1" s="433"/>
      <c r="J1" s="433"/>
      <c r="K1" s="433"/>
      <c r="L1" s="433"/>
      <c r="M1" s="433"/>
      <c r="N1" s="433"/>
      <c r="O1" s="433"/>
      <c r="P1" s="433"/>
      <c r="Q1" s="433"/>
      <c r="R1" s="433"/>
      <c r="S1" s="191"/>
      <c r="T1" s="190"/>
      <c r="U1" s="190"/>
      <c r="V1" s="190"/>
      <c r="W1" s="190"/>
      <c r="X1" s="190"/>
      <c r="Y1" s="190"/>
      <c r="Z1" s="190"/>
      <c r="AA1" s="190"/>
      <c r="AB1" s="190"/>
      <c r="AC1" s="190"/>
      <c r="AD1" s="190"/>
      <c r="AE1" s="190"/>
      <c r="AF1" s="419"/>
      <c r="AG1"/>
      <c r="AI1" s="40"/>
    </row>
    <row r="2" spans="1:111" ht="10.15" customHeight="1" x14ac:dyDescent="0.25">
      <c r="A2" s="444" t="s">
        <v>377</v>
      </c>
      <c r="B2" s="444"/>
      <c r="C2" s="444"/>
      <c r="D2" s="444"/>
      <c r="E2" s="444"/>
      <c r="F2" s="444"/>
      <c r="G2" s="444"/>
      <c r="H2" s="444"/>
      <c r="I2" s="445"/>
      <c r="J2" s="435" t="s">
        <v>81</v>
      </c>
      <c r="K2" s="436"/>
      <c r="L2" s="436"/>
      <c r="M2" s="436"/>
      <c r="N2" s="436"/>
      <c r="O2" s="436"/>
      <c r="P2" s="437"/>
      <c r="Q2" s="192"/>
      <c r="R2" s="446" t="s">
        <v>785</v>
      </c>
      <c r="S2" s="447"/>
      <c r="T2" s="447"/>
      <c r="U2" s="447"/>
      <c r="V2" s="447"/>
      <c r="W2" s="447"/>
      <c r="X2" s="447"/>
      <c r="Y2" s="448"/>
      <c r="Z2" s="193"/>
      <c r="AA2" s="424" t="s">
        <v>783</v>
      </c>
      <c r="AB2" s="425"/>
      <c r="AC2" s="425"/>
      <c r="AD2" s="425"/>
      <c r="AE2" s="425"/>
      <c r="AF2" s="426"/>
      <c r="AG2"/>
    </row>
    <row r="3" spans="1:111" ht="114.6" customHeight="1" x14ac:dyDescent="0.25">
      <c r="A3" s="444"/>
      <c r="B3" s="444"/>
      <c r="C3" s="444"/>
      <c r="D3" s="444"/>
      <c r="E3" s="444"/>
      <c r="F3" s="444"/>
      <c r="G3" s="444"/>
      <c r="H3" s="444"/>
      <c r="I3" s="445"/>
      <c r="J3" s="438"/>
      <c r="K3" s="439"/>
      <c r="L3" s="439"/>
      <c r="M3" s="439"/>
      <c r="N3" s="439"/>
      <c r="O3" s="439"/>
      <c r="P3" s="440"/>
      <c r="Q3" s="193"/>
      <c r="R3" s="449"/>
      <c r="S3" s="450"/>
      <c r="T3" s="450"/>
      <c r="U3" s="450"/>
      <c r="V3" s="450"/>
      <c r="W3" s="450"/>
      <c r="X3" s="450"/>
      <c r="Y3" s="451"/>
      <c r="Z3" s="193"/>
      <c r="AA3" s="427"/>
      <c r="AB3" s="428"/>
      <c r="AC3" s="428"/>
      <c r="AD3" s="428"/>
      <c r="AE3" s="428"/>
      <c r="AF3" s="429"/>
      <c r="AG3"/>
    </row>
    <row r="4" spans="1:111" s="4" customFormat="1" ht="17.45" customHeight="1" thickBot="1" x14ac:dyDescent="0.3">
      <c r="A4" s="444"/>
      <c r="B4" s="444"/>
      <c r="C4" s="444"/>
      <c r="D4" s="444"/>
      <c r="E4" s="444"/>
      <c r="F4" s="444"/>
      <c r="G4" s="444"/>
      <c r="H4" s="444"/>
      <c r="I4" s="445"/>
      <c r="J4" s="441"/>
      <c r="K4" s="442"/>
      <c r="L4" s="442"/>
      <c r="M4" s="442"/>
      <c r="N4" s="442"/>
      <c r="O4" s="442"/>
      <c r="P4" s="443"/>
      <c r="Q4" s="193"/>
      <c r="R4" s="452"/>
      <c r="S4" s="453"/>
      <c r="T4" s="453"/>
      <c r="U4" s="453"/>
      <c r="V4" s="453"/>
      <c r="W4" s="453"/>
      <c r="X4" s="453"/>
      <c r="Y4" s="454"/>
      <c r="Z4" s="193"/>
      <c r="AA4" s="430"/>
      <c r="AB4" s="431"/>
      <c r="AC4" s="431"/>
      <c r="AD4" s="431"/>
      <c r="AE4" s="431"/>
      <c r="AF4" s="432"/>
      <c r="AG4"/>
    </row>
    <row r="5" spans="1:111" s="4" customFormat="1" ht="16.899999999999999" customHeight="1" x14ac:dyDescent="0.25">
      <c r="A5" s="69" t="s">
        <v>825</v>
      </c>
      <c r="B5" s="194"/>
      <c r="C5" s="195"/>
      <c r="D5" s="195"/>
      <c r="E5" s="196"/>
      <c r="F5" s="197"/>
      <c r="G5" s="197"/>
      <c r="H5" s="197"/>
      <c r="I5" s="197"/>
      <c r="J5" s="193"/>
      <c r="K5" s="193"/>
      <c r="L5" s="193"/>
      <c r="M5" s="193"/>
      <c r="N5" s="193"/>
      <c r="O5" s="193"/>
      <c r="P5" s="193"/>
      <c r="Q5" s="192"/>
      <c r="R5" s="198"/>
      <c r="S5" s="198"/>
      <c r="T5" s="198"/>
      <c r="U5" s="198"/>
      <c r="V5" s="198"/>
      <c r="W5" s="198"/>
      <c r="X5" s="198"/>
      <c r="Y5" s="198"/>
      <c r="Z5" s="193"/>
      <c r="AA5" s="199"/>
      <c r="AB5" s="199"/>
      <c r="AC5" s="199"/>
      <c r="AD5" s="199"/>
      <c r="AE5" s="199"/>
      <c r="AF5" s="420"/>
      <c r="AG5"/>
    </row>
    <row r="6" spans="1:111" s="1" customFormat="1" ht="87" customHeight="1" x14ac:dyDescent="0.25">
      <c r="A6" s="37" t="s">
        <v>0</v>
      </c>
      <c r="B6" s="65" t="s">
        <v>2</v>
      </c>
      <c r="C6" s="65" t="s">
        <v>10</v>
      </c>
      <c r="D6" s="458" t="s">
        <v>1</v>
      </c>
      <c r="E6" s="459"/>
      <c r="F6" s="65" t="s">
        <v>11</v>
      </c>
      <c r="G6" s="65" t="s">
        <v>3</v>
      </c>
      <c r="H6" s="37" t="s">
        <v>4</v>
      </c>
      <c r="I6" s="37" t="s">
        <v>12</v>
      </c>
      <c r="J6" s="37" t="s">
        <v>9</v>
      </c>
      <c r="K6" s="37" t="s">
        <v>8</v>
      </c>
      <c r="L6" s="37" t="s">
        <v>7</v>
      </c>
      <c r="M6" s="37" t="s">
        <v>20</v>
      </c>
      <c r="N6" s="37" t="s">
        <v>13</v>
      </c>
      <c r="O6" s="37" t="s">
        <v>14</v>
      </c>
      <c r="P6" s="37" t="s">
        <v>5</v>
      </c>
      <c r="Q6" s="37" t="s">
        <v>80</v>
      </c>
      <c r="R6" s="175" t="s">
        <v>6</v>
      </c>
      <c r="S6" s="37" t="s">
        <v>88</v>
      </c>
      <c r="T6" s="65" t="s">
        <v>82</v>
      </c>
      <c r="U6" s="38" t="s">
        <v>16</v>
      </c>
      <c r="V6" s="384" t="s">
        <v>15</v>
      </c>
      <c r="W6" s="383" t="s">
        <v>154</v>
      </c>
      <c r="X6" s="383" t="s">
        <v>155</v>
      </c>
      <c r="Y6" s="383" t="s">
        <v>156</v>
      </c>
      <c r="Z6" s="383" t="s">
        <v>157</v>
      </c>
      <c r="AA6" s="383" t="s">
        <v>158</v>
      </c>
      <c r="AB6" s="383" t="s">
        <v>159</v>
      </c>
      <c r="AC6" s="383" t="s">
        <v>150</v>
      </c>
      <c r="AD6" s="64" t="s">
        <v>780</v>
      </c>
      <c r="AE6" s="64" t="s">
        <v>781</v>
      </c>
      <c r="AF6" s="421" t="s">
        <v>160</v>
      </c>
      <c r="AJ6"/>
      <c r="AK6"/>
      <c r="AL6"/>
      <c r="AM6"/>
      <c r="AN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row>
    <row r="7" spans="1:111" s="5" customFormat="1" ht="12.75" customHeight="1" x14ac:dyDescent="0.25">
      <c r="A7" s="7" t="s">
        <v>17</v>
      </c>
      <c r="B7" s="11"/>
      <c r="C7" s="12"/>
      <c r="D7" s="11"/>
      <c r="E7" s="11"/>
      <c r="F7" s="11"/>
      <c r="G7" s="13"/>
      <c r="H7" s="14"/>
      <c r="I7" s="14"/>
      <c r="J7" s="14"/>
      <c r="K7" s="14"/>
      <c r="L7" s="14"/>
      <c r="M7" s="14"/>
      <c r="N7" s="14"/>
      <c r="O7" s="14"/>
      <c r="P7" s="14"/>
      <c r="Q7" s="14"/>
      <c r="R7" s="176"/>
      <c r="S7" s="15"/>
      <c r="T7" s="11"/>
      <c r="U7" s="16"/>
      <c r="V7" s="10"/>
      <c r="W7" s="16"/>
      <c r="X7" s="16"/>
      <c r="Y7" s="16"/>
      <c r="Z7" s="16"/>
      <c r="AA7" s="16"/>
      <c r="AC7" s="4"/>
      <c r="AD7" s="4"/>
      <c r="AE7" s="4"/>
      <c r="AF7" s="81"/>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row>
    <row r="8" spans="1:111" s="46" customFormat="1" ht="15" customHeight="1" x14ac:dyDescent="0.2">
      <c r="A8" s="45" t="s">
        <v>187</v>
      </c>
      <c r="B8" s="46" t="s">
        <v>188</v>
      </c>
      <c r="C8" s="46" t="s">
        <v>189</v>
      </c>
      <c r="D8" s="362" t="s">
        <v>58</v>
      </c>
      <c r="F8" s="46">
        <v>78520</v>
      </c>
      <c r="G8" s="46" t="s">
        <v>49</v>
      </c>
      <c r="H8" s="46">
        <v>11</v>
      </c>
      <c r="I8" s="46" t="s">
        <v>53</v>
      </c>
      <c r="J8" s="68" t="s">
        <v>167</v>
      </c>
      <c r="K8" s="68"/>
      <c r="L8" s="68" t="s">
        <v>167</v>
      </c>
      <c r="M8" s="46" t="s">
        <v>77</v>
      </c>
      <c r="N8" s="46">
        <v>44</v>
      </c>
      <c r="O8" s="46">
        <v>0</v>
      </c>
      <c r="P8" s="46">
        <v>44</v>
      </c>
      <c r="Q8" s="46" t="s">
        <v>50</v>
      </c>
      <c r="R8" s="174">
        <v>1180840</v>
      </c>
      <c r="S8" s="68"/>
      <c r="T8" s="46" t="s">
        <v>190</v>
      </c>
      <c r="U8" s="46">
        <v>48061014001</v>
      </c>
      <c r="V8" s="46">
        <v>126</v>
      </c>
      <c r="W8" s="4">
        <v>17</v>
      </c>
      <c r="X8" s="4">
        <v>4</v>
      </c>
      <c r="Y8" s="4">
        <v>8</v>
      </c>
      <c r="Z8" s="4">
        <v>0</v>
      </c>
      <c r="AA8" s="4">
        <v>4</v>
      </c>
      <c r="AB8" s="4">
        <v>7</v>
      </c>
      <c r="AC8" s="46">
        <f t="shared" ref="AC8:AC29" si="0">SUM(V8:AB8)</f>
        <v>166</v>
      </c>
      <c r="AD8" s="46" t="s">
        <v>784</v>
      </c>
      <c r="AE8" s="46" t="s">
        <v>784</v>
      </c>
      <c r="AF8" s="62"/>
    </row>
    <row r="9" spans="1:111" s="46" customFormat="1" ht="15" customHeight="1" x14ac:dyDescent="0.2">
      <c r="A9" s="45" t="s">
        <v>194</v>
      </c>
      <c r="B9" s="46" t="s">
        <v>195</v>
      </c>
      <c r="C9" s="46" t="s">
        <v>196</v>
      </c>
      <c r="D9" s="362" t="s">
        <v>62</v>
      </c>
      <c r="F9" s="46">
        <v>76105</v>
      </c>
      <c r="G9" s="46" t="s">
        <v>63</v>
      </c>
      <c r="H9" s="46">
        <v>3</v>
      </c>
      <c r="I9" s="46" t="s">
        <v>53</v>
      </c>
      <c r="J9" s="68" t="s">
        <v>167</v>
      </c>
      <c r="K9" s="68"/>
      <c r="L9" s="68" t="s">
        <v>167</v>
      </c>
      <c r="M9" s="46" t="s">
        <v>79</v>
      </c>
      <c r="N9" s="46">
        <v>145</v>
      </c>
      <c r="O9" s="46">
        <v>65</v>
      </c>
      <c r="P9" s="46">
        <v>210</v>
      </c>
      <c r="Q9" s="46" t="s">
        <v>50</v>
      </c>
      <c r="R9" s="174">
        <v>2000000</v>
      </c>
      <c r="S9" s="68"/>
      <c r="T9" s="46" t="s">
        <v>131</v>
      </c>
      <c r="U9" s="46">
        <v>48439103601</v>
      </c>
      <c r="V9" s="46">
        <v>124</v>
      </c>
      <c r="W9" s="4">
        <v>17</v>
      </c>
      <c r="X9" s="4">
        <v>4</v>
      </c>
      <c r="Y9" s="4">
        <v>0</v>
      </c>
      <c r="Z9" s="4">
        <v>8</v>
      </c>
      <c r="AA9" s="4">
        <v>4</v>
      </c>
      <c r="AB9" s="4">
        <v>7</v>
      </c>
      <c r="AC9" s="46">
        <f t="shared" si="0"/>
        <v>164</v>
      </c>
      <c r="AD9" s="46" t="s">
        <v>784</v>
      </c>
      <c r="AE9" s="46" t="s">
        <v>784</v>
      </c>
      <c r="AF9" s="62"/>
    </row>
    <row r="10" spans="1:111" s="46" customFormat="1" ht="15" customHeight="1" x14ac:dyDescent="0.2">
      <c r="A10" s="45" t="s">
        <v>197</v>
      </c>
      <c r="B10" s="46" t="s">
        <v>198</v>
      </c>
      <c r="C10" s="46" t="s">
        <v>199</v>
      </c>
      <c r="D10" s="362" t="s">
        <v>200</v>
      </c>
      <c r="F10" s="46">
        <v>76513</v>
      </c>
      <c r="G10" s="46" t="s">
        <v>57</v>
      </c>
      <c r="H10" s="46">
        <v>8</v>
      </c>
      <c r="I10" s="46" t="s">
        <v>53</v>
      </c>
      <c r="J10" s="68"/>
      <c r="K10" s="68" t="s">
        <v>167</v>
      </c>
      <c r="L10" s="68"/>
      <c r="M10" s="46" t="s">
        <v>78</v>
      </c>
      <c r="N10" s="46">
        <v>142</v>
      </c>
      <c r="O10" s="46">
        <v>0</v>
      </c>
      <c r="P10" s="46">
        <v>142</v>
      </c>
      <c r="Q10" s="46" t="s">
        <v>50</v>
      </c>
      <c r="R10" s="174">
        <v>1452135</v>
      </c>
      <c r="S10" s="68"/>
      <c r="T10" s="46" t="s">
        <v>85</v>
      </c>
      <c r="U10" s="46">
        <v>48027021700</v>
      </c>
      <c r="V10" s="46">
        <v>131</v>
      </c>
      <c r="W10" s="4">
        <v>17</v>
      </c>
      <c r="X10" s="4">
        <v>4</v>
      </c>
      <c r="Y10" s="4">
        <v>0</v>
      </c>
      <c r="Z10" s="4">
        <v>8</v>
      </c>
      <c r="AA10" s="4">
        <v>4</v>
      </c>
      <c r="AB10" s="4">
        <v>0</v>
      </c>
      <c r="AC10" s="46">
        <f t="shared" si="0"/>
        <v>164</v>
      </c>
      <c r="AD10" s="46" t="s">
        <v>784</v>
      </c>
      <c r="AE10" s="46" t="s">
        <v>784</v>
      </c>
      <c r="AF10" s="62"/>
    </row>
    <row r="11" spans="1:111" s="46" customFormat="1" ht="15" customHeight="1" x14ac:dyDescent="0.2">
      <c r="A11" s="45" t="s">
        <v>201</v>
      </c>
      <c r="B11" s="46" t="s">
        <v>202</v>
      </c>
      <c r="C11" s="46" t="s">
        <v>203</v>
      </c>
      <c r="D11" s="362" t="s">
        <v>204</v>
      </c>
      <c r="F11" s="46">
        <v>75839</v>
      </c>
      <c r="G11" s="46" t="s">
        <v>205</v>
      </c>
      <c r="H11" s="46">
        <v>4</v>
      </c>
      <c r="I11" s="46" t="s">
        <v>47</v>
      </c>
      <c r="J11" s="68"/>
      <c r="K11" s="68" t="s">
        <v>167</v>
      </c>
      <c r="L11" s="68"/>
      <c r="M11" s="46" t="s">
        <v>78</v>
      </c>
      <c r="N11" s="46">
        <v>52</v>
      </c>
      <c r="O11" s="46">
        <v>2</v>
      </c>
      <c r="P11" s="46">
        <v>54</v>
      </c>
      <c r="Q11" s="46" t="s">
        <v>50</v>
      </c>
      <c r="R11" s="174">
        <v>617000</v>
      </c>
      <c r="S11" s="68"/>
      <c r="T11" s="46" t="s">
        <v>84</v>
      </c>
      <c r="U11" s="46">
        <v>48001951000</v>
      </c>
      <c r="V11" s="46">
        <v>124</v>
      </c>
      <c r="W11" s="4">
        <v>17</v>
      </c>
      <c r="X11" s="4">
        <v>8</v>
      </c>
      <c r="Y11" s="4">
        <v>0</v>
      </c>
      <c r="Z11" s="382">
        <v>8</v>
      </c>
      <c r="AA11" s="4">
        <v>0</v>
      </c>
      <c r="AB11" s="4">
        <v>7</v>
      </c>
      <c r="AC11" s="46">
        <f t="shared" si="0"/>
        <v>164</v>
      </c>
      <c r="AD11" s="46" t="s">
        <v>784</v>
      </c>
      <c r="AE11" s="46" t="s">
        <v>784</v>
      </c>
      <c r="AF11" s="81"/>
    </row>
    <row r="12" spans="1:111" s="46" customFormat="1" ht="15" customHeight="1" x14ac:dyDescent="0.2">
      <c r="A12" s="45" t="s">
        <v>206</v>
      </c>
      <c r="B12" s="46" t="s">
        <v>207</v>
      </c>
      <c r="C12" s="46" t="s">
        <v>208</v>
      </c>
      <c r="D12" s="362" t="s">
        <v>200</v>
      </c>
      <c r="F12" s="46">
        <v>76513</v>
      </c>
      <c r="G12" s="46" t="s">
        <v>57</v>
      </c>
      <c r="H12" s="46">
        <v>8</v>
      </c>
      <c r="I12" s="46" t="s">
        <v>53</v>
      </c>
      <c r="J12" s="68"/>
      <c r="K12" s="68" t="s">
        <v>167</v>
      </c>
      <c r="L12" s="68"/>
      <c r="M12" s="46" t="s">
        <v>78</v>
      </c>
      <c r="N12" s="46">
        <v>80</v>
      </c>
      <c r="O12" s="46">
        <v>0</v>
      </c>
      <c r="P12" s="46">
        <v>80</v>
      </c>
      <c r="Q12" s="46" t="s">
        <v>50</v>
      </c>
      <c r="R12" s="174">
        <v>822000</v>
      </c>
      <c r="S12" s="68"/>
      <c r="T12" s="46" t="s">
        <v>85</v>
      </c>
      <c r="U12" s="46">
        <v>48027021500</v>
      </c>
      <c r="V12" s="46">
        <v>124</v>
      </c>
      <c r="W12" s="4">
        <v>17</v>
      </c>
      <c r="X12" s="4">
        <v>4</v>
      </c>
      <c r="Y12" s="4">
        <v>0</v>
      </c>
      <c r="Z12" s="4">
        <v>8</v>
      </c>
      <c r="AA12" s="4">
        <v>4</v>
      </c>
      <c r="AB12" s="4">
        <v>7</v>
      </c>
      <c r="AC12" s="46">
        <f t="shared" si="0"/>
        <v>164</v>
      </c>
      <c r="AD12" s="46" t="s">
        <v>784</v>
      </c>
      <c r="AE12" s="46" t="s">
        <v>784</v>
      </c>
      <c r="AF12" s="62"/>
    </row>
    <row r="13" spans="1:111" s="46" customFormat="1" ht="15" customHeight="1" x14ac:dyDescent="0.2">
      <c r="A13" s="45" t="s">
        <v>209</v>
      </c>
      <c r="B13" s="46" t="s">
        <v>210</v>
      </c>
      <c r="C13" s="46" t="s">
        <v>211</v>
      </c>
      <c r="D13" s="362" t="s">
        <v>212</v>
      </c>
      <c r="F13" s="46" t="s">
        <v>213</v>
      </c>
      <c r="G13" s="46" t="s">
        <v>214</v>
      </c>
      <c r="H13" s="46">
        <v>8</v>
      </c>
      <c r="I13" s="46" t="s">
        <v>47</v>
      </c>
      <c r="J13" s="68"/>
      <c r="K13" s="68" t="s">
        <v>167</v>
      </c>
      <c r="L13" s="68"/>
      <c r="M13" s="46" t="s">
        <v>78</v>
      </c>
      <c r="N13" s="46">
        <v>32</v>
      </c>
      <c r="O13" s="46">
        <v>0</v>
      </c>
      <c r="P13" s="46">
        <v>32</v>
      </c>
      <c r="Q13" s="46" t="s">
        <v>50</v>
      </c>
      <c r="R13" s="174">
        <v>352429</v>
      </c>
      <c r="S13" s="68"/>
      <c r="T13" s="46" t="s">
        <v>85</v>
      </c>
      <c r="U13" s="46" t="s">
        <v>215</v>
      </c>
      <c r="V13" s="46">
        <v>124</v>
      </c>
      <c r="W13" s="4">
        <v>17</v>
      </c>
      <c r="X13" s="4">
        <v>4</v>
      </c>
      <c r="Y13" s="4">
        <v>0</v>
      </c>
      <c r="Z13" s="4">
        <v>8</v>
      </c>
      <c r="AA13" s="4">
        <v>4</v>
      </c>
      <c r="AB13" s="4">
        <v>7</v>
      </c>
      <c r="AC13" s="46">
        <f t="shared" si="0"/>
        <v>164</v>
      </c>
      <c r="AD13" s="46" t="s">
        <v>784</v>
      </c>
      <c r="AE13" s="46" t="s">
        <v>784</v>
      </c>
      <c r="AF13" s="62"/>
    </row>
    <row r="14" spans="1:111" s="46" customFormat="1" ht="15" customHeight="1" x14ac:dyDescent="0.2">
      <c r="A14" s="45" t="s">
        <v>216</v>
      </c>
      <c r="B14" s="46" t="s">
        <v>217</v>
      </c>
      <c r="C14" s="46" t="s">
        <v>218</v>
      </c>
      <c r="D14" s="362" t="s">
        <v>112</v>
      </c>
      <c r="F14" s="46">
        <v>78119</v>
      </c>
      <c r="G14" s="46" t="s">
        <v>113</v>
      </c>
      <c r="H14" s="46">
        <v>9</v>
      </c>
      <c r="I14" s="46" t="s">
        <v>47</v>
      </c>
      <c r="J14" s="68"/>
      <c r="K14" s="68" t="s">
        <v>167</v>
      </c>
      <c r="L14" s="68"/>
      <c r="M14" s="46" t="s">
        <v>78</v>
      </c>
      <c r="N14" s="46">
        <v>46</v>
      </c>
      <c r="O14" s="46">
        <v>2</v>
      </c>
      <c r="P14" s="46">
        <v>48</v>
      </c>
      <c r="Q14" s="46" t="s">
        <v>50</v>
      </c>
      <c r="R14" s="174">
        <v>545000</v>
      </c>
      <c r="S14" s="68"/>
      <c r="T14" s="46" t="s">
        <v>114</v>
      </c>
      <c r="U14" s="46">
        <v>48255970300</v>
      </c>
      <c r="V14" s="46">
        <v>124</v>
      </c>
      <c r="W14" s="4">
        <v>17</v>
      </c>
      <c r="X14" s="4">
        <v>4</v>
      </c>
      <c r="Y14" s="4">
        <v>0</v>
      </c>
      <c r="Z14" s="4">
        <v>8</v>
      </c>
      <c r="AA14" s="4">
        <v>4</v>
      </c>
      <c r="AB14" s="4">
        <v>7</v>
      </c>
      <c r="AC14" s="46">
        <f t="shared" si="0"/>
        <v>164</v>
      </c>
      <c r="AD14" s="46" t="s">
        <v>784</v>
      </c>
      <c r="AE14" s="46" t="s">
        <v>784</v>
      </c>
      <c r="AF14" s="62"/>
    </row>
    <row r="15" spans="1:111" s="46" customFormat="1" ht="15" customHeight="1" x14ac:dyDescent="0.2">
      <c r="A15" s="45" t="s">
        <v>219</v>
      </c>
      <c r="B15" s="46" t="s">
        <v>220</v>
      </c>
      <c r="C15" s="46" t="s">
        <v>221</v>
      </c>
      <c r="D15" s="362" t="s">
        <v>222</v>
      </c>
      <c r="F15" s="46">
        <v>75976</v>
      </c>
      <c r="G15" s="46" t="s">
        <v>223</v>
      </c>
      <c r="H15" s="46">
        <v>4</v>
      </c>
      <c r="I15" s="46" t="s">
        <v>47</v>
      </c>
      <c r="J15" s="68"/>
      <c r="K15" s="68" t="s">
        <v>167</v>
      </c>
      <c r="L15" s="68"/>
      <c r="M15" s="46" t="s">
        <v>78</v>
      </c>
      <c r="N15" s="46">
        <v>53</v>
      </c>
      <c r="O15" s="46">
        <v>1</v>
      </c>
      <c r="P15" s="46">
        <v>54</v>
      </c>
      <c r="Q15" s="46" t="s">
        <v>50</v>
      </c>
      <c r="R15" s="174">
        <v>646500</v>
      </c>
      <c r="S15" s="68"/>
      <c r="T15" s="46" t="s">
        <v>84</v>
      </c>
      <c r="U15" s="46">
        <v>48073951100</v>
      </c>
      <c r="V15" s="46">
        <v>124</v>
      </c>
      <c r="W15" s="4">
        <v>17</v>
      </c>
      <c r="X15" s="4">
        <v>8</v>
      </c>
      <c r="Y15" s="4">
        <v>0</v>
      </c>
      <c r="Z15" s="4">
        <v>8</v>
      </c>
      <c r="AA15" s="4">
        <v>0</v>
      </c>
      <c r="AB15" s="4">
        <v>7</v>
      </c>
      <c r="AC15" s="46">
        <f t="shared" si="0"/>
        <v>164</v>
      </c>
      <c r="AD15" s="46" t="s">
        <v>784</v>
      </c>
      <c r="AF15" s="81"/>
    </row>
    <row r="16" spans="1:111" s="46" customFormat="1" ht="15" customHeight="1" x14ac:dyDescent="0.2">
      <c r="A16" s="45" t="s">
        <v>226</v>
      </c>
      <c r="B16" s="46" t="s">
        <v>227</v>
      </c>
      <c r="C16" s="46" t="s">
        <v>228</v>
      </c>
      <c r="D16" s="362" t="s">
        <v>229</v>
      </c>
      <c r="F16" s="46">
        <v>79763</v>
      </c>
      <c r="G16" s="46" t="s">
        <v>230</v>
      </c>
      <c r="H16" s="46">
        <v>12</v>
      </c>
      <c r="I16" s="46" t="s">
        <v>53</v>
      </c>
      <c r="J16" s="68" t="s">
        <v>167</v>
      </c>
      <c r="K16" s="68"/>
      <c r="L16" s="68"/>
      <c r="M16" s="46" t="s">
        <v>79</v>
      </c>
      <c r="N16" s="46">
        <v>80</v>
      </c>
      <c r="O16" s="46">
        <v>0</v>
      </c>
      <c r="P16" s="46">
        <v>80</v>
      </c>
      <c r="Q16" s="46" t="s">
        <v>50</v>
      </c>
      <c r="R16" s="174">
        <v>1626015.3299999998</v>
      </c>
      <c r="S16" s="68"/>
      <c r="T16" s="46" t="s">
        <v>144</v>
      </c>
      <c r="U16" s="46">
        <v>48135001100</v>
      </c>
      <c r="V16" s="46">
        <v>131</v>
      </c>
      <c r="W16" s="4">
        <v>17</v>
      </c>
      <c r="X16" s="4">
        <v>4</v>
      </c>
      <c r="Y16" s="4">
        <v>8</v>
      </c>
      <c r="Z16" s="4">
        <v>0</v>
      </c>
      <c r="AA16" s="4">
        <v>4</v>
      </c>
      <c r="AB16" s="4">
        <v>0</v>
      </c>
      <c r="AC16" s="46">
        <f t="shared" si="0"/>
        <v>164</v>
      </c>
      <c r="AD16" s="46" t="s">
        <v>784</v>
      </c>
      <c r="AE16" s="46" t="s">
        <v>784</v>
      </c>
      <c r="AF16" s="62"/>
    </row>
    <row r="17" spans="1:32" s="46" customFormat="1" ht="15" customHeight="1" x14ac:dyDescent="0.2">
      <c r="A17" s="45" t="s">
        <v>231</v>
      </c>
      <c r="B17" s="46" t="s">
        <v>232</v>
      </c>
      <c r="C17" s="46" t="s">
        <v>233</v>
      </c>
      <c r="D17" s="362" t="s">
        <v>234</v>
      </c>
      <c r="F17" s="46">
        <v>75604</v>
      </c>
      <c r="G17" s="46" t="s">
        <v>235</v>
      </c>
      <c r="H17" s="46">
        <v>4</v>
      </c>
      <c r="I17" s="46" t="s">
        <v>53</v>
      </c>
      <c r="J17" s="68" t="s">
        <v>167</v>
      </c>
      <c r="K17" s="68"/>
      <c r="L17" s="68" t="s">
        <v>167</v>
      </c>
      <c r="M17" s="46" t="s">
        <v>78</v>
      </c>
      <c r="N17" s="46">
        <v>120</v>
      </c>
      <c r="O17" s="46">
        <v>0</v>
      </c>
      <c r="P17" s="46">
        <v>120</v>
      </c>
      <c r="Q17" s="46" t="s">
        <v>50</v>
      </c>
      <c r="R17" s="174">
        <v>1409488</v>
      </c>
      <c r="S17" s="68"/>
      <c r="T17" s="46" t="s">
        <v>97</v>
      </c>
      <c r="U17" s="46">
        <v>48183000700</v>
      </c>
      <c r="V17" s="46">
        <v>131</v>
      </c>
      <c r="W17" s="4">
        <v>17</v>
      </c>
      <c r="X17" s="4">
        <v>4</v>
      </c>
      <c r="Y17" s="4">
        <v>8</v>
      </c>
      <c r="Z17" s="4">
        <v>0</v>
      </c>
      <c r="AA17" s="4">
        <v>4</v>
      </c>
      <c r="AB17" s="4">
        <v>0</v>
      </c>
      <c r="AC17" s="46">
        <f t="shared" si="0"/>
        <v>164</v>
      </c>
      <c r="AD17" s="46" t="s">
        <v>784</v>
      </c>
      <c r="AE17" s="46" t="s">
        <v>784</v>
      </c>
      <c r="AF17" s="62"/>
    </row>
    <row r="18" spans="1:32" s="46" customFormat="1" ht="15" customHeight="1" x14ac:dyDescent="0.2">
      <c r="A18" s="45" t="s">
        <v>236</v>
      </c>
      <c r="B18" s="46" t="s">
        <v>237</v>
      </c>
      <c r="C18" s="46" t="s">
        <v>238</v>
      </c>
      <c r="D18" s="362" t="s">
        <v>54</v>
      </c>
      <c r="F18" s="46">
        <v>77009</v>
      </c>
      <c r="G18" s="46" t="s">
        <v>55</v>
      </c>
      <c r="H18" s="46">
        <v>6</v>
      </c>
      <c r="I18" s="46" t="s">
        <v>53</v>
      </c>
      <c r="J18" s="68" t="s">
        <v>167</v>
      </c>
      <c r="K18" s="68"/>
      <c r="L18" s="68"/>
      <c r="M18" s="46" t="s">
        <v>78</v>
      </c>
      <c r="N18" s="46">
        <v>63</v>
      </c>
      <c r="O18" s="46">
        <v>1</v>
      </c>
      <c r="P18" s="46">
        <v>64</v>
      </c>
      <c r="Q18" s="46" t="s">
        <v>48</v>
      </c>
      <c r="R18" s="174">
        <v>871608</v>
      </c>
      <c r="S18" s="68"/>
      <c r="T18" s="46" t="s">
        <v>83</v>
      </c>
      <c r="U18" s="46">
        <v>48201210600</v>
      </c>
      <c r="V18" s="46">
        <v>130</v>
      </c>
      <c r="W18" s="4">
        <v>17</v>
      </c>
      <c r="X18" s="4">
        <v>4</v>
      </c>
      <c r="Y18" s="4">
        <v>0</v>
      </c>
      <c r="Z18" s="4">
        <v>8</v>
      </c>
      <c r="AA18" s="4">
        <v>4</v>
      </c>
      <c r="AB18" s="4">
        <v>0</v>
      </c>
      <c r="AC18" s="46">
        <f t="shared" si="0"/>
        <v>163</v>
      </c>
      <c r="AD18" s="46" t="s">
        <v>784</v>
      </c>
      <c r="AE18" s="46" t="s">
        <v>784</v>
      </c>
      <c r="AF18" s="62"/>
    </row>
    <row r="19" spans="1:32" s="46" customFormat="1" ht="15" customHeight="1" x14ac:dyDescent="0.2">
      <c r="A19" s="45" t="s">
        <v>239</v>
      </c>
      <c r="B19" s="46" t="s">
        <v>240</v>
      </c>
      <c r="C19" s="46" t="s">
        <v>241</v>
      </c>
      <c r="D19" s="362" t="s">
        <v>54</v>
      </c>
      <c r="F19" s="46">
        <v>77024</v>
      </c>
      <c r="G19" s="46" t="s">
        <v>55</v>
      </c>
      <c r="H19" s="46">
        <v>6</v>
      </c>
      <c r="I19" s="46" t="s">
        <v>53</v>
      </c>
      <c r="J19" s="68" t="s">
        <v>167</v>
      </c>
      <c r="K19" s="68"/>
      <c r="L19" s="68"/>
      <c r="M19" s="46" t="s">
        <v>77</v>
      </c>
      <c r="N19" s="46">
        <v>150</v>
      </c>
      <c r="O19" s="46">
        <v>0</v>
      </c>
      <c r="P19" s="46">
        <v>150</v>
      </c>
      <c r="Q19" s="46" t="s">
        <v>50</v>
      </c>
      <c r="R19" s="174">
        <v>2000000</v>
      </c>
      <c r="S19" s="68"/>
      <c r="T19" s="46" t="s">
        <v>111</v>
      </c>
      <c r="U19" s="46">
        <v>48201510900</v>
      </c>
      <c r="V19" s="46">
        <v>130</v>
      </c>
      <c r="W19" s="4">
        <v>17</v>
      </c>
      <c r="X19" s="4">
        <v>4</v>
      </c>
      <c r="Y19" s="4">
        <v>8</v>
      </c>
      <c r="Z19" s="4">
        <v>0</v>
      </c>
      <c r="AA19" s="4">
        <v>4</v>
      </c>
      <c r="AB19" s="4">
        <v>0</v>
      </c>
      <c r="AC19" s="46">
        <f t="shared" si="0"/>
        <v>163</v>
      </c>
      <c r="AD19" s="46" t="s">
        <v>784</v>
      </c>
      <c r="AF19" s="81"/>
    </row>
    <row r="20" spans="1:32" s="46" customFormat="1" ht="15" customHeight="1" x14ac:dyDescent="0.2">
      <c r="A20" s="45" t="s">
        <v>174</v>
      </c>
      <c r="B20" s="46" t="s">
        <v>175</v>
      </c>
      <c r="C20" s="46" t="s">
        <v>176</v>
      </c>
      <c r="D20" s="362" t="s">
        <v>177</v>
      </c>
      <c r="F20" s="46">
        <v>77493</v>
      </c>
      <c r="G20" s="46" t="s">
        <v>55</v>
      </c>
      <c r="H20" s="46">
        <v>6</v>
      </c>
      <c r="I20" s="46" t="s">
        <v>47</v>
      </c>
      <c r="J20" s="68"/>
      <c r="K20" s="68" t="s">
        <v>167</v>
      </c>
      <c r="L20" s="68"/>
      <c r="M20" s="46" t="s">
        <v>78</v>
      </c>
      <c r="N20" s="46">
        <v>48</v>
      </c>
      <c r="O20" s="46">
        <v>0</v>
      </c>
      <c r="P20" s="46">
        <v>48</v>
      </c>
      <c r="Q20" s="46" t="s">
        <v>50</v>
      </c>
      <c r="R20" s="174">
        <v>476081</v>
      </c>
      <c r="S20" s="68"/>
      <c r="T20" s="46" t="s">
        <v>110</v>
      </c>
      <c r="U20" s="46">
        <v>48201542700</v>
      </c>
      <c r="V20" s="46">
        <v>130</v>
      </c>
      <c r="W20" s="4">
        <v>17</v>
      </c>
      <c r="X20" s="4">
        <v>8</v>
      </c>
      <c r="Y20" s="4">
        <v>8</v>
      </c>
      <c r="Z20" s="4">
        <v>0</v>
      </c>
      <c r="AA20" s="4">
        <v>0</v>
      </c>
      <c r="AB20" s="4">
        <v>0</v>
      </c>
      <c r="AC20" s="46">
        <f t="shared" si="0"/>
        <v>163</v>
      </c>
      <c r="AD20" s="46" t="s">
        <v>784</v>
      </c>
      <c r="AF20" s="62"/>
    </row>
    <row r="21" spans="1:32" s="46" customFormat="1" ht="15" customHeight="1" x14ac:dyDescent="0.2">
      <c r="A21" s="45" t="s">
        <v>169</v>
      </c>
      <c r="B21" s="46" t="s">
        <v>170</v>
      </c>
      <c r="C21" s="46" t="s">
        <v>171</v>
      </c>
      <c r="D21" s="362" t="s">
        <v>172</v>
      </c>
      <c r="F21" s="46">
        <v>79512</v>
      </c>
      <c r="G21" s="46" t="s">
        <v>173</v>
      </c>
      <c r="H21" s="46">
        <v>2</v>
      </c>
      <c r="I21" s="46" t="s">
        <v>47</v>
      </c>
      <c r="J21" s="68"/>
      <c r="K21" s="68" t="s">
        <v>167</v>
      </c>
      <c r="L21" s="68"/>
      <c r="M21" s="46" t="s">
        <v>78</v>
      </c>
      <c r="N21" s="46">
        <v>31</v>
      </c>
      <c r="O21" s="46">
        <v>1</v>
      </c>
      <c r="P21" s="46">
        <v>32</v>
      </c>
      <c r="Q21" s="46" t="s">
        <v>50</v>
      </c>
      <c r="R21" s="174">
        <v>312529</v>
      </c>
      <c r="S21" s="68"/>
      <c r="T21" s="46" t="s">
        <v>168</v>
      </c>
      <c r="U21" s="46">
        <v>48335950200</v>
      </c>
      <c r="V21" s="46">
        <v>130</v>
      </c>
      <c r="W21" s="4">
        <v>17</v>
      </c>
      <c r="X21" s="4">
        <v>8</v>
      </c>
      <c r="Y21" s="4">
        <v>0</v>
      </c>
      <c r="Z21" s="4">
        <v>8</v>
      </c>
      <c r="AA21" s="4">
        <v>0</v>
      </c>
      <c r="AB21" s="4">
        <v>0</v>
      </c>
      <c r="AC21" s="46">
        <f t="shared" si="0"/>
        <v>163</v>
      </c>
      <c r="AD21" s="46" t="s">
        <v>784</v>
      </c>
      <c r="AF21" s="62"/>
    </row>
    <row r="22" spans="1:32" s="46" customFormat="1" ht="15" customHeight="1" x14ac:dyDescent="0.2">
      <c r="A22" s="45" t="s">
        <v>162</v>
      </c>
      <c r="B22" s="46" t="s">
        <v>163</v>
      </c>
      <c r="C22" s="46" t="s">
        <v>164</v>
      </c>
      <c r="D22" s="362" t="s">
        <v>165</v>
      </c>
      <c r="F22" s="46">
        <v>76932</v>
      </c>
      <c r="G22" s="46" t="s">
        <v>166</v>
      </c>
      <c r="H22" s="46">
        <v>12</v>
      </c>
      <c r="I22" s="46" t="s">
        <v>47</v>
      </c>
      <c r="J22" s="68"/>
      <c r="K22" s="68" t="s">
        <v>167</v>
      </c>
      <c r="L22" s="68"/>
      <c r="M22" s="46" t="s">
        <v>78</v>
      </c>
      <c r="N22" s="46">
        <v>19</v>
      </c>
      <c r="O22" s="46">
        <v>1</v>
      </c>
      <c r="P22" s="46">
        <v>20</v>
      </c>
      <c r="Q22" s="46" t="s">
        <v>48</v>
      </c>
      <c r="R22" s="174">
        <v>211840.94</v>
      </c>
      <c r="S22" s="68"/>
      <c r="T22" s="46" t="s">
        <v>168</v>
      </c>
      <c r="U22" s="46">
        <v>48383950100</v>
      </c>
      <c r="V22" s="46">
        <v>130</v>
      </c>
      <c r="W22" s="4">
        <v>17</v>
      </c>
      <c r="X22" s="4">
        <v>8</v>
      </c>
      <c r="Y22" s="4">
        <v>0</v>
      </c>
      <c r="Z22" s="4">
        <v>8</v>
      </c>
      <c r="AA22" s="4">
        <v>0</v>
      </c>
      <c r="AB22" s="4">
        <v>0</v>
      </c>
      <c r="AC22" s="46">
        <f t="shared" si="0"/>
        <v>163</v>
      </c>
      <c r="AD22" s="46" t="s">
        <v>784</v>
      </c>
      <c r="AF22" s="62"/>
    </row>
    <row r="23" spans="1:32" s="46" customFormat="1" ht="15" customHeight="1" x14ac:dyDescent="0.2">
      <c r="A23" s="45" t="s">
        <v>178</v>
      </c>
      <c r="B23" s="46" t="s">
        <v>179</v>
      </c>
      <c r="C23" s="46" t="s">
        <v>180</v>
      </c>
      <c r="D23" s="362" t="s">
        <v>181</v>
      </c>
      <c r="F23" s="46">
        <v>77465</v>
      </c>
      <c r="G23" s="46" t="s">
        <v>182</v>
      </c>
      <c r="H23" s="46">
        <v>6</v>
      </c>
      <c r="I23" s="46" t="s">
        <v>47</v>
      </c>
      <c r="J23" s="68"/>
      <c r="K23" s="68" t="s">
        <v>167</v>
      </c>
      <c r="L23" s="68"/>
      <c r="M23" s="46" t="s">
        <v>78</v>
      </c>
      <c r="N23" s="46">
        <v>56</v>
      </c>
      <c r="O23" s="46">
        <v>0</v>
      </c>
      <c r="P23" s="46">
        <v>56</v>
      </c>
      <c r="Q23" s="46" t="s">
        <v>50</v>
      </c>
      <c r="R23" s="174">
        <v>517641</v>
      </c>
      <c r="S23" s="68"/>
      <c r="T23" s="46" t="s">
        <v>110</v>
      </c>
      <c r="U23" s="46">
        <v>48321730600</v>
      </c>
      <c r="V23" s="46">
        <v>122</v>
      </c>
      <c r="W23" s="4">
        <v>17</v>
      </c>
      <c r="X23" s="4">
        <v>8</v>
      </c>
      <c r="Y23" s="4">
        <v>0</v>
      </c>
      <c r="Z23" s="4">
        <v>8</v>
      </c>
      <c r="AA23" s="4">
        <v>0</v>
      </c>
      <c r="AB23" s="4">
        <v>7</v>
      </c>
      <c r="AC23" s="46">
        <f t="shared" si="0"/>
        <v>162</v>
      </c>
      <c r="AD23" s="46" t="s">
        <v>784</v>
      </c>
      <c r="AF23" s="81"/>
    </row>
    <row r="24" spans="1:32" s="46" customFormat="1" ht="15" customHeight="1" x14ac:dyDescent="0.2">
      <c r="A24" s="45" t="s">
        <v>242</v>
      </c>
      <c r="B24" s="46" t="s">
        <v>243</v>
      </c>
      <c r="C24" s="46" t="s">
        <v>244</v>
      </c>
      <c r="D24" s="362" t="s">
        <v>54</v>
      </c>
      <c r="F24" s="46">
        <v>77099</v>
      </c>
      <c r="G24" s="46" t="s">
        <v>55</v>
      </c>
      <c r="H24" s="46">
        <v>6</v>
      </c>
      <c r="I24" s="46" t="s">
        <v>53</v>
      </c>
      <c r="J24" s="68" t="s">
        <v>167</v>
      </c>
      <c r="K24" s="68"/>
      <c r="L24" s="68"/>
      <c r="M24" s="46" t="s">
        <v>78</v>
      </c>
      <c r="N24" s="46">
        <v>61</v>
      </c>
      <c r="O24" s="46">
        <v>1</v>
      </c>
      <c r="P24" s="46">
        <v>62</v>
      </c>
      <c r="Q24" s="46" t="s">
        <v>48</v>
      </c>
      <c r="R24" s="174">
        <v>660000</v>
      </c>
      <c r="S24" s="68"/>
      <c r="T24" s="46" t="s">
        <v>83</v>
      </c>
      <c r="U24" s="46">
        <v>48201453403</v>
      </c>
      <c r="V24" s="46">
        <v>124</v>
      </c>
      <c r="W24" s="4">
        <v>17</v>
      </c>
      <c r="X24" s="4">
        <v>8</v>
      </c>
      <c r="Y24" s="4">
        <v>0</v>
      </c>
      <c r="Z24" s="4">
        <v>8</v>
      </c>
      <c r="AA24" s="4">
        <v>0</v>
      </c>
      <c r="AB24" s="4">
        <v>5</v>
      </c>
      <c r="AC24" s="46">
        <f t="shared" si="0"/>
        <v>162</v>
      </c>
      <c r="AF24" s="62"/>
    </row>
    <row r="25" spans="1:32" s="46" customFormat="1" ht="15" customHeight="1" x14ac:dyDescent="0.2">
      <c r="A25" s="45" t="s">
        <v>245</v>
      </c>
      <c r="B25" s="46" t="s">
        <v>246</v>
      </c>
      <c r="C25" s="46" t="s">
        <v>247</v>
      </c>
      <c r="D25" s="362" t="s">
        <v>248</v>
      </c>
      <c r="F25" s="46">
        <v>76059</v>
      </c>
      <c r="G25" s="46" t="s">
        <v>249</v>
      </c>
      <c r="H25" s="46">
        <v>3</v>
      </c>
      <c r="I25" s="46" t="s">
        <v>47</v>
      </c>
      <c r="J25" s="68"/>
      <c r="K25" s="68" t="s">
        <v>167</v>
      </c>
      <c r="L25" s="68"/>
      <c r="M25" s="46" t="s">
        <v>78</v>
      </c>
      <c r="N25" s="46">
        <v>36</v>
      </c>
      <c r="O25" s="46">
        <v>0</v>
      </c>
      <c r="P25" s="46">
        <v>36</v>
      </c>
      <c r="Q25" s="46" t="s">
        <v>48</v>
      </c>
      <c r="R25" s="174">
        <v>392000</v>
      </c>
      <c r="S25" s="68"/>
      <c r="T25" s="46" t="s">
        <v>87</v>
      </c>
      <c r="U25" s="46">
        <v>48251130304</v>
      </c>
      <c r="V25" s="46">
        <v>129</v>
      </c>
      <c r="W25" s="4">
        <v>17</v>
      </c>
      <c r="X25" s="4">
        <v>4</v>
      </c>
      <c r="Y25" s="4">
        <v>0</v>
      </c>
      <c r="Z25" s="4">
        <v>8</v>
      </c>
      <c r="AA25" s="4">
        <v>4</v>
      </c>
      <c r="AB25" s="4">
        <v>0</v>
      </c>
      <c r="AC25" s="46">
        <f t="shared" si="0"/>
        <v>162</v>
      </c>
      <c r="AF25" s="62"/>
    </row>
    <row r="26" spans="1:32" s="46" customFormat="1" ht="15" customHeight="1" x14ac:dyDescent="0.2">
      <c r="A26" s="45" t="s">
        <v>250</v>
      </c>
      <c r="B26" s="46" t="s">
        <v>251</v>
      </c>
      <c r="C26" s="46" t="s">
        <v>252</v>
      </c>
      <c r="D26" s="362" t="s">
        <v>253</v>
      </c>
      <c r="F26" s="46" t="s">
        <v>254</v>
      </c>
      <c r="G26" s="46" t="s">
        <v>113</v>
      </c>
      <c r="H26" s="46">
        <v>9</v>
      </c>
      <c r="I26" s="46" t="s">
        <v>47</v>
      </c>
      <c r="J26" s="68" t="s">
        <v>167</v>
      </c>
      <c r="K26" s="68"/>
      <c r="L26" s="68" t="s">
        <v>167</v>
      </c>
      <c r="M26" s="46" t="s">
        <v>79</v>
      </c>
      <c r="N26" s="46">
        <v>72</v>
      </c>
      <c r="O26" s="46">
        <v>8</v>
      </c>
      <c r="P26" s="46">
        <v>80</v>
      </c>
      <c r="Q26" s="46" t="s">
        <v>50</v>
      </c>
      <c r="R26" s="174">
        <v>900000</v>
      </c>
      <c r="S26" s="68"/>
      <c r="T26" s="46" t="s">
        <v>255</v>
      </c>
      <c r="U26" s="46" t="s">
        <v>256</v>
      </c>
      <c r="V26" s="46">
        <v>123</v>
      </c>
      <c r="W26" s="4">
        <v>17</v>
      </c>
      <c r="X26" s="4">
        <v>4</v>
      </c>
      <c r="Y26" s="4">
        <v>0</v>
      </c>
      <c r="Z26" s="4">
        <v>8</v>
      </c>
      <c r="AA26" s="4">
        <v>4</v>
      </c>
      <c r="AB26" s="4">
        <v>5</v>
      </c>
      <c r="AC26" s="46">
        <f t="shared" si="0"/>
        <v>161</v>
      </c>
      <c r="AF26" s="62"/>
    </row>
    <row r="27" spans="1:32" s="46" customFormat="1" ht="15" customHeight="1" x14ac:dyDescent="0.2">
      <c r="A27" s="62" t="s">
        <v>257</v>
      </c>
      <c r="B27" s="46" t="s">
        <v>258</v>
      </c>
      <c r="C27" s="46" t="s">
        <v>259</v>
      </c>
      <c r="D27" s="362" t="s">
        <v>260</v>
      </c>
      <c r="F27" s="46">
        <v>79322</v>
      </c>
      <c r="G27" s="46" t="s">
        <v>261</v>
      </c>
      <c r="H27" s="46">
        <v>1</v>
      </c>
      <c r="I27" s="46" t="s">
        <v>47</v>
      </c>
      <c r="J27" s="68"/>
      <c r="K27" s="68" t="s">
        <v>167</v>
      </c>
      <c r="L27" s="68"/>
      <c r="M27" s="46" t="s">
        <v>78</v>
      </c>
      <c r="N27" s="46">
        <v>24</v>
      </c>
      <c r="O27" s="46">
        <v>0</v>
      </c>
      <c r="P27" s="46">
        <v>24</v>
      </c>
      <c r="Q27" s="46" t="s">
        <v>48</v>
      </c>
      <c r="R27" s="174">
        <v>265000</v>
      </c>
      <c r="S27" s="68"/>
      <c r="T27" s="46" t="s">
        <v>87</v>
      </c>
      <c r="U27" s="46">
        <v>48107950100</v>
      </c>
      <c r="V27" s="46">
        <v>123</v>
      </c>
      <c r="W27" s="4">
        <v>17</v>
      </c>
      <c r="X27" s="4">
        <v>4</v>
      </c>
      <c r="Y27" s="4">
        <v>0</v>
      </c>
      <c r="Z27" s="4">
        <v>8</v>
      </c>
      <c r="AA27" s="4">
        <v>4</v>
      </c>
      <c r="AB27" s="4">
        <v>3</v>
      </c>
      <c r="AC27" s="46">
        <f t="shared" si="0"/>
        <v>159</v>
      </c>
      <c r="AF27" s="62"/>
    </row>
    <row r="28" spans="1:32" s="46" customFormat="1" ht="15" customHeight="1" x14ac:dyDescent="0.2">
      <c r="A28" s="45" t="s">
        <v>224</v>
      </c>
      <c r="B28" s="46" t="s">
        <v>225</v>
      </c>
      <c r="C28" s="46" t="s">
        <v>115</v>
      </c>
      <c r="D28" s="362" t="s">
        <v>116</v>
      </c>
      <c r="F28" s="46">
        <v>78596</v>
      </c>
      <c r="G28" s="46" t="s">
        <v>75</v>
      </c>
      <c r="H28" s="46">
        <v>11</v>
      </c>
      <c r="I28" s="46" t="s">
        <v>53</v>
      </c>
      <c r="J28" s="68" t="s">
        <v>167</v>
      </c>
      <c r="K28" s="68"/>
      <c r="L28" s="68" t="s">
        <v>167</v>
      </c>
      <c r="M28" s="46" t="s">
        <v>79</v>
      </c>
      <c r="N28" s="46">
        <v>44</v>
      </c>
      <c r="O28" s="46">
        <v>6</v>
      </c>
      <c r="P28" s="46">
        <v>50</v>
      </c>
      <c r="Q28" s="46" t="s">
        <v>50</v>
      </c>
      <c r="R28" s="174">
        <v>1210000</v>
      </c>
      <c r="S28" s="68"/>
      <c r="T28" s="46" t="s">
        <v>86</v>
      </c>
      <c r="U28" s="46">
        <v>48215022701</v>
      </c>
      <c r="V28" s="46">
        <v>124</v>
      </c>
      <c r="W28" s="4">
        <v>17</v>
      </c>
      <c r="X28" s="4">
        <v>4</v>
      </c>
      <c r="Y28" s="4">
        <v>8</v>
      </c>
      <c r="Z28" s="4">
        <v>0</v>
      </c>
      <c r="AA28" s="4">
        <v>4</v>
      </c>
      <c r="AB28" s="4">
        <v>0</v>
      </c>
      <c r="AC28" s="46">
        <f>SUM(V28:AB28)</f>
        <v>157</v>
      </c>
      <c r="AD28" s="46" t="s">
        <v>784</v>
      </c>
      <c r="AE28" s="46" t="s">
        <v>784</v>
      </c>
      <c r="AF28" s="81" t="s">
        <v>824</v>
      </c>
    </row>
    <row r="29" spans="1:32" s="42" customFormat="1" ht="15" customHeight="1" x14ac:dyDescent="0.2">
      <c r="A29" s="41" t="s">
        <v>191</v>
      </c>
      <c r="B29" s="42" t="s">
        <v>192</v>
      </c>
      <c r="C29" s="42" t="s">
        <v>193</v>
      </c>
      <c r="D29" s="375" t="s">
        <v>67</v>
      </c>
      <c r="F29" s="42">
        <v>78702</v>
      </c>
      <c r="G29" s="42" t="s">
        <v>66</v>
      </c>
      <c r="H29" s="42">
        <v>7</v>
      </c>
      <c r="I29" s="42" t="s">
        <v>53</v>
      </c>
      <c r="J29" s="43" t="s">
        <v>167</v>
      </c>
      <c r="K29" s="43"/>
      <c r="L29" s="43" t="s">
        <v>167</v>
      </c>
      <c r="M29" s="42" t="s">
        <v>78</v>
      </c>
      <c r="N29" s="42">
        <v>174</v>
      </c>
      <c r="O29" s="42">
        <v>10</v>
      </c>
      <c r="P29" s="42">
        <v>184</v>
      </c>
      <c r="Q29" s="42" t="s">
        <v>50</v>
      </c>
      <c r="R29" s="379">
        <v>2000000</v>
      </c>
      <c r="S29" s="43"/>
      <c r="T29" s="42" t="s">
        <v>117</v>
      </c>
      <c r="U29" s="42">
        <v>48453000804</v>
      </c>
      <c r="V29" s="42">
        <v>124</v>
      </c>
      <c r="W29" s="380">
        <v>17</v>
      </c>
      <c r="X29" s="380">
        <v>8</v>
      </c>
      <c r="Y29" s="380">
        <v>8</v>
      </c>
      <c r="Z29" s="380">
        <v>0</v>
      </c>
      <c r="AA29" s="380">
        <v>0</v>
      </c>
      <c r="AB29" s="380">
        <v>7</v>
      </c>
      <c r="AC29" s="42">
        <f t="shared" si="0"/>
        <v>164</v>
      </c>
      <c r="AF29" s="158" t="s">
        <v>782</v>
      </c>
    </row>
    <row r="30" spans="1:32" s="42" customFormat="1" ht="15" customHeight="1" x14ac:dyDescent="0.2">
      <c r="A30" s="41" t="s">
        <v>183</v>
      </c>
      <c r="B30" s="42" t="s">
        <v>184</v>
      </c>
      <c r="C30" s="42" t="s">
        <v>185</v>
      </c>
      <c r="D30" s="375" t="s">
        <v>186</v>
      </c>
      <c r="F30" s="42">
        <v>77418</v>
      </c>
      <c r="G30" s="42" t="s">
        <v>67</v>
      </c>
      <c r="H30" s="42">
        <v>6</v>
      </c>
      <c r="I30" s="42" t="s">
        <v>47</v>
      </c>
      <c r="J30" s="43"/>
      <c r="K30" s="43" t="s">
        <v>167</v>
      </c>
      <c r="L30" s="43"/>
      <c r="M30" s="42" t="s">
        <v>78</v>
      </c>
      <c r="N30" s="42">
        <v>40</v>
      </c>
      <c r="O30" s="42">
        <v>0</v>
      </c>
      <c r="P30" s="42">
        <v>40</v>
      </c>
      <c r="Q30" s="42" t="s">
        <v>50</v>
      </c>
      <c r="R30" s="379">
        <v>421444</v>
      </c>
      <c r="S30" s="43"/>
      <c r="T30" s="42" t="s">
        <v>110</v>
      </c>
      <c r="U30" s="42">
        <v>48015760502</v>
      </c>
      <c r="V30" s="42">
        <v>129</v>
      </c>
      <c r="W30" s="380">
        <v>17</v>
      </c>
      <c r="X30" s="380">
        <v>8</v>
      </c>
      <c r="Y30" s="380">
        <v>0</v>
      </c>
      <c r="Z30" s="380">
        <v>8</v>
      </c>
      <c r="AA30" s="380">
        <v>0</v>
      </c>
      <c r="AB30" s="380">
        <v>0</v>
      </c>
      <c r="AC30" s="42">
        <f>SUM(V30:AB30)</f>
        <v>162</v>
      </c>
      <c r="AF30" s="392" t="s">
        <v>779</v>
      </c>
    </row>
    <row r="31" spans="1:32" s="73" customFormat="1" ht="15" customHeight="1" x14ac:dyDescent="0.25">
      <c r="A31" s="70" t="s">
        <v>109</v>
      </c>
      <c r="B31" s="71"/>
      <c r="C31" s="72">
        <v>14354034</v>
      </c>
      <c r="D31" s="363"/>
      <c r="E31" s="354"/>
      <c r="J31" s="74"/>
      <c r="M31" s="80"/>
      <c r="N31" s="455" t="s">
        <v>18</v>
      </c>
      <c r="O31" s="456"/>
      <c r="P31" s="456"/>
      <c r="Q31" s="457"/>
      <c r="R31" s="75">
        <f>SUM(R8:R29)</f>
        <v>20468107.27</v>
      </c>
      <c r="AF31" s="353"/>
    </row>
    <row r="32" spans="1:32" s="73" customFormat="1" ht="15" customHeight="1" x14ac:dyDescent="0.25">
      <c r="A32" s="76"/>
      <c r="B32" s="77" t="s">
        <v>19</v>
      </c>
      <c r="C32" s="78">
        <v>4127857</v>
      </c>
      <c r="D32" s="364"/>
      <c r="E32" s="355"/>
      <c r="J32" s="74"/>
      <c r="Q32" s="79"/>
      <c r="R32" s="79"/>
      <c r="AF32" s="422"/>
    </row>
    <row r="33" spans="1:102" s="39" customFormat="1" ht="13.9" customHeight="1" x14ac:dyDescent="0.2">
      <c r="A33" s="45"/>
      <c r="B33" s="46"/>
      <c r="C33" s="46"/>
      <c r="D33" s="362"/>
      <c r="E33" s="46"/>
      <c r="F33" s="46"/>
      <c r="G33" s="46"/>
      <c r="H33" s="46"/>
      <c r="I33" s="46"/>
      <c r="J33" s="47"/>
      <c r="K33" s="47"/>
      <c r="L33" s="47"/>
      <c r="M33" s="46"/>
      <c r="N33" s="46"/>
      <c r="O33" s="46"/>
      <c r="P33" s="46"/>
      <c r="Q33" s="46"/>
      <c r="R33" s="174"/>
      <c r="S33" s="47"/>
      <c r="T33" s="46"/>
      <c r="U33" s="46"/>
      <c r="V33" s="46"/>
      <c r="W33" s="2"/>
      <c r="X33" s="2"/>
      <c r="Y33" s="2"/>
      <c r="Z33" s="2"/>
      <c r="AA33" s="2"/>
      <c r="AB33" s="2"/>
      <c r="AC33" s="46"/>
      <c r="AF33" s="164"/>
    </row>
    <row r="34" spans="1:102" ht="13.9" customHeight="1" x14ac:dyDescent="0.25">
      <c r="A34" s="24" t="s">
        <v>21</v>
      </c>
      <c r="B34" s="10"/>
      <c r="C34" s="57"/>
      <c r="D34" s="365"/>
      <c r="E34" s="58"/>
      <c r="F34" s="10"/>
      <c r="G34" s="10"/>
      <c r="H34" s="58"/>
      <c r="I34" s="10"/>
      <c r="J34" s="58"/>
      <c r="K34" s="10"/>
      <c r="L34" s="58"/>
      <c r="M34" s="10"/>
      <c r="N34" s="10"/>
      <c r="O34" s="10"/>
      <c r="P34" s="10"/>
      <c r="Q34" s="10"/>
      <c r="R34" s="177"/>
      <c r="S34" s="34"/>
      <c r="T34" s="10"/>
      <c r="U34" s="10"/>
      <c r="V34" s="10"/>
      <c r="W34" s="9"/>
      <c r="X34" s="9"/>
      <c r="Y34" s="9"/>
      <c r="Z34" s="9"/>
      <c r="AA34" s="9"/>
      <c r="AC34" s="46"/>
    </row>
    <row r="35" spans="1:102" s="39" customFormat="1" ht="15" customHeight="1" x14ac:dyDescent="0.2">
      <c r="A35" s="45" t="s">
        <v>262</v>
      </c>
      <c r="B35" s="46" t="s">
        <v>263</v>
      </c>
      <c r="C35" s="46" t="s">
        <v>264</v>
      </c>
      <c r="D35" s="362" t="s">
        <v>265</v>
      </c>
      <c r="E35" s="46"/>
      <c r="F35" s="46">
        <v>79065</v>
      </c>
      <c r="G35" s="46" t="s">
        <v>266</v>
      </c>
      <c r="H35" s="46">
        <v>1</v>
      </c>
      <c r="I35" s="46" t="s">
        <v>47</v>
      </c>
      <c r="J35" s="47"/>
      <c r="K35" s="47"/>
      <c r="L35" s="47"/>
      <c r="M35" s="46" t="s">
        <v>77</v>
      </c>
      <c r="N35" s="46">
        <v>34</v>
      </c>
      <c r="O35" s="46">
        <v>2</v>
      </c>
      <c r="P35" s="46">
        <v>36</v>
      </c>
      <c r="Q35" s="46" t="s">
        <v>48</v>
      </c>
      <c r="R35" s="178">
        <v>732863</v>
      </c>
      <c r="S35" s="47"/>
      <c r="T35" s="46" t="s">
        <v>95</v>
      </c>
      <c r="U35" s="46">
        <v>48179950400</v>
      </c>
      <c r="V35" s="46">
        <v>133</v>
      </c>
      <c r="W35" s="2">
        <v>17</v>
      </c>
      <c r="X35" s="2">
        <v>4</v>
      </c>
      <c r="Y35" s="2">
        <v>0</v>
      </c>
      <c r="Z35" s="2">
        <v>8</v>
      </c>
      <c r="AA35" s="2">
        <v>4</v>
      </c>
      <c r="AB35" s="2">
        <v>0</v>
      </c>
      <c r="AC35" s="46">
        <v>166</v>
      </c>
      <c r="AD35" s="39" t="s">
        <v>784</v>
      </c>
      <c r="AE35" s="39" t="s">
        <v>784</v>
      </c>
      <c r="AF35" s="164"/>
    </row>
    <row r="36" spans="1:102" s="39" customFormat="1" ht="15" customHeight="1" x14ac:dyDescent="0.2">
      <c r="A36" s="45" t="s">
        <v>267</v>
      </c>
      <c r="B36" s="46" t="s">
        <v>268</v>
      </c>
      <c r="C36" s="46" t="s">
        <v>269</v>
      </c>
      <c r="D36" s="362" t="s">
        <v>270</v>
      </c>
      <c r="E36" s="46"/>
      <c r="F36" s="46">
        <v>79015</v>
      </c>
      <c r="G36" s="46" t="s">
        <v>271</v>
      </c>
      <c r="H36" s="46">
        <v>1</v>
      </c>
      <c r="I36" s="46" t="s">
        <v>47</v>
      </c>
      <c r="J36" s="47"/>
      <c r="K36" s="47"/>
      <c r="L36" s="47"/>
      <c r="M36" s="46" t="s">
        <v>77</v>
      </c>
      <c r="N36" s="46">
        <v>65</v>
      </c>
      <c r="O36" s="46">
        <v>7</v>
      </c>
      <c r="P36" s="46">
        <v>72</v>
      </c>
      <c r="Q36" s="46" t="s">
        <v>48</v>
      </c>
      <c r="R36" s="178">
        <v>1079569</v>
      </c>
      <c r="S36" s="47"/>
      <c r="T36" s="46" t="s">
        <v>272</v>
      </c>
      <c r="U36" s="46">
        <v>48381021801</v>
      </c>
      <c r="V36" s="46">
        <v>133</v>
      </c>
      <c r="W36" s="2">
        <v>17</v>
      </c>
      <c r="X36" s="2">
        <v>4</v>
      </c>
      <c r="Y36" s="2">
        <v>8</v>
      </c>
      <c r="Z36" s="2">
        <v>0</v>
      </c>
      <c r="AA36" s="2">
        <v>4</v>
      </c>
      <c r="AB36" s="2">
        <v>0</v>
      </c>
      <c r="AC36" s="46">
        <v>166</v>
      </c>
      <c r="AD36" s="39" t="s">
        <v>784</v>
      </c>
      <c r="AF36" s="164"/>
    </row>
    <row r="37" spans="1:102" ht="13.9" customHeight="1" x14ac:dyDescent="0.25">
      <c r="A37" s="17" t="s">
        <v>151</v>
      </c>
      <c r="B37" s="51"/>
      <c r="C37" s="82">
        <v>741861</v>
      </c>
      <c r="D37" s="366"/>
      <c r="E37" s="53"/>
      <c r="F37" s="52"/>
      <c r="G37" s="52"/>
      <c r="H37" s="53"/>
      <c r="I37" s="54"/>
      <c r="J37" s="53"/>
      <c r="K37" s="10"/>
      <c r="L37" s="53"/>
      <c r="M37" s="52"/>
      <c r="N37" s="52"/>
      <c r="O37" s="52"/>
      <c r="P37" s="52"/>
      <c r="Q37" s="55" t="s">
        <v>18</v>
      </c>
      <c r="R37" s="179">
        <f>SUM(R35:R36)</f>
        <v>1812432</v>
      </c>
      <c r="S37" s="33"/>
      <c r="T37" s="56"/>
      <c r="U37" s="52"/>
      <c r="V37" s="52"/>
      <c r="W37" s="19"/>
      <c r="X37" s="19"/>
      <c r="Y37" s="19"/>
      <c r="Z37" s="19"/>
      <c r="AA37" s="19"/>
      <c r="AC37" s="46"/>
      <c r="AE37"/>
      <c r="AF37" s="423"/>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row>
    <row r="38" spans="1:102" ht="15" customHeight="1" collapsed="1" x14ac:dyDescent="0.25">
      <c r="A38" s="10"/>
      <c r="B38" s="10"/>
      <c r="C38" s="57"/>
      <c r="D38" s="365"/>
      <c r="E38" s="58"/>
      <c r="F38" s="10"/>
      <c r="G38" s="10"/>
      <c r="H38" s="58"/>
      <c r="I38" s="10"/>
      <c r="J38" s="58"/>
      <c r="K38" s="10"/>
      <c r="L38" s="58"/>
      <c r="M38" s="10"/>
      <c r="N38" s="10"/>
      <c r="O38" s="10"/>
      <c r="P38" s="10"/>
      <c r="Q38" s="10"/>
      <c r="R38" s="177"/>
      <c r="S38" s="34"/>
      <c r="T38" s="10"/>
      <c r="U38" s="10"/>
      <c r="V38" s="10"/>
      <c r="W38" s="9"/>
      <c r="X38" s="9"/>
      <c r="Y38" s="9"/>
      <c r="Z38" s="9"/>
      <c r="AA38" s="9"/>
      <c r="AC38" s="46"/>
    </row>
    <row r="39" spans="1:102" ht="13.9" customHeight="1" x14ac:dyDescent="0.25">
      <c r="A39" s="24" t="s">
        <v>22</v>
      </c>
      <c r="B39" s="10"/>
      <c r="C39" s="57"/>
      <c r="D39" s="365"/>
      <c r="E39" s="58"/>
      <c r="F39" s="10"/>
      <c r="G39" s="10"/>
      <c r="H39" s="58"/>
      <c r="I39" s="10"/>
      <c r="J39" s="58"/>
      <c r="K39" s="10"/>
      <c r="L39" s="58"/>
      <c r="M39" s="10"/>
      <c r="N39" s="10"/>
      <c r="O39" s="10"/>
      <c r="P39" s="10"/>
      <c r="Q39" s="10"/>
      <c r="R39" s="177"/>
      <c r="S39" s="34"/>
      <c r="T39" s="10"/>
      <c r="U39" s="10"/>
      <c r="V39" s="10"/>
      <c r="W39" s="9"/>
      <c r="X39" s="9"/>
      <c r="Y39" s="9"/>
      <c r="Z39" s="9"/>
      <c r="AA39" s="9"/>
      <c r="AC39" s="46"/>
    </row>
    <row r="40" spans="1:102" s="39" customFormat="1" ht="15" customHeight="1" x14ac:dyDescent="0.2">
      <c r="A40" s="45" t="s">
        <v>273</v>
      </c>
      <c r="B40" s="46" t="s">
        <v>274</v>
      </c>
      <c r="C40" s="46" t="s">
        <v>275</v>
      </c>
      <c r="D40" s="362" t="s">
        <v>276</v>
      </c>
      <c r="E40" s="46"/>
      <c r="F40" s="46">
        <v>79401</v>
      </c>
      <c r="G40" s="46" t="s">
        <v>276</v>
      </c>
      <c r="H40" s="46">
        <v>1</v>
      </c>
      <c r="I40" s="46" t="s">
        <v>53</v>
      </c>
      <c r="J40" s="47"/>
      <c r="K40" s="47"/>
      <c r="L40" s="47"/>
      <c r="M40" s="46" t="s">
        <v>77</v>
      </c>
      <c r="N40" s="46">
        <v>56</v>
      </c>
      <c r="O40" s="46">
        <v>0</v>
      </c>
      <c r="P40" s="46">
        <v>56</v>
      </c>
      <c r="Q40" s="46" t="s">
        <v>50</v>
      </c>
      <c r="R40" s="178">
        <v>1270819</v>
      </c>
      <c r="S40" s="47"/>
      <c r="T40" s="46" t="s">
        <v>126</v>
      </c>
      <c r="U40" s="46">
        <v>48303000700</v>
      </c>
      <c r="V40" s="46">
        <v>139</v>
      </c>
      <c r="W40" s="39">
        <v>17</v>
      </c>
      <c r="X40" s="39">
        <v>4</v>
      </c>
      <c r="Y40" s="39">
        <v>8</v>
      </c>
      <c r="Z40" s="39">
        <v>0</v>
      </c>
      <c r="AA40" s="39">
        <v>4</v>
      </c>
      <c r="AB40" s="39">
        <v>0</v>
      </c>
      <c r="AC40" s="46">
        <v>172</v>
      </c>
      <c r="AD40" s="39" t="s">
        <v>784</v>
      </c>
      <c r="AE40" s="39" t="s">
        <v>784</v>
      </c>
      <c r="AF40" s="386"/>
    </row>
    <row r="41" spans="1:102" ht="13.9" customHeight="1" x14ac:dyDescent="0.25">
      <c r="A41" s="17" t="s">
        <v>151</v>
      </c>
      <c r="B41" s="51"/>
      <c r="C41" s="84">
        <v>1286932</v>
      </c>
      <c r="D41" s="366"/>
      <c r="E41" s="53"/>
      <c r="F41" s="52"/>
      <c r="G41" s="52"/>
      <c r="H41" s="53"/>
      <c r="I41" s="54"/>
      <c r="J41" s="53"/>
      <c r="K41" s="10"/>
      <c r="L41" s="53"/>
      <c r="M41" s="52"/>
      <c r="N41" s="52"/>
      <c r="O41" s="52"/>
      <c r="P41" s="52"/>
      <c r="Q41" s="55" t="s">
        <v>18</v>
      </c>
      <c r="R41" s="179">
        <f>SUM(R40:R40)</f>
        <v>1270819</v>
      </c>
      <c r="S41" s="33"/>
      <c r="T41" s="56"/>
      <c r="U41" s="52"/>
      <c r="V41" s="52"/>
      <c r="W41" s="19"/>
      <c r="X41" s="19"/>
      <c r="Y41" s="19"/>
      <c r="Z41" s="19"/>
      <c r="AA41" s="19"/>
      <c r="AC41" s="46"/>
      <c r="AE41"/>
      <c r="AF41" s="423"/>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row>
    <row r="42" spans="1:102" ht="13.9" customHeight="1" collapsed="1" x14ac:dyDescent="0.25">
      <c r="A42" s="10"/>
      <c r="B42" s="10"/>
      <c r="C42" s="57"/>
      <c r="D42" s="365"/>
      <c r="E42" s="58"/>
      <c r="F42" s="10"/>
      <c r="G42" s="10"/>
      <c r="H42" s="58"/>
      <c r="I42" s="10"/>
      <c r="J42" s="58"/>
      <c r="K42" s="10"/>
      <c r="L42" s="58"/>
      <c r="M42" s="10"/>
      <c r="N42" s="10"/>
      <c r="O42" s="10"/>
      <c r="P42" s="10"/>
      <c r="Q42" s="10"/>
      <c r="R42" s="177"/>
      <c r="S42" s="34"/>
      <c r="T42" s="10"/>
      <c r="U42" s="10"/>
      <c r="V42" s="10"/>
      <c r="W42" s="9"/>
      <c r="X42" s="9"/>
      <c r="Y42" s="9"/>
      <c r="Z42" s="9"/>
      <c r="AA42" s="9"/>
      <c r="AC42" s="46"/>
    </row>
    <row r="43" spans="1:102" ht="13.9" customHeight="1" x14ac:dyDescent="0.25">
      <c r="A43" s="26" t="s">
        <v>23</v>
      </c>
      <c r="B43" s="10"/>
      <c r="C43" s="57"/>
      <c r="D43" s="365"/>
      <c r="E43" s="58"/>
      <c r="F43" s="10"/>
      <c r="G43" s="10"/>
      <c r="H43" s="58"/>
      <c r="I43" s="10"/>
      <c r="J43" s="58"/>
      <c r="K43" s="10"/>
      <c r="L43" s="58"/>
      <c r="M43" s="10"/>
      <c r="N43" s="10"/>
      <c r="O43" s="10"/>
      <c r="P43" s="10"/>
      <c r="Q43" s="10"/>
      <c r="R43" s="177"/>
      <c r="S43" s="34"/>
      <c r="T43" s="10"/>
      <c r="U43" s="10"/>
      <c r="V43" s="10"/>
      <c r="W43" s="9"/>
      <c r="X43" s="9"/>
      <c r="Y43" s="9"/>
      <c r="Z43" s="9"/>
      <c r="AA43" s="9"/>
      <c r="AC43" s="46"/>
    </row>
    <row r="44" spans="1:102" s="39" customFormat="1" ht="15" customHeight="1" x14ac:dyDescent="0.2">
      <c r="A44" s="45" t="s">
        <v>277</v>
      </c>
      <c r="B44" s="46" t="s">
        <v>278</v>
      </c>
      <c r="C44" s="46" t="s">
        <v>279</v>
      </c>
      <c r="D44" s="362" t="s">
        <v>280</v>
      </c>
      <c r="E44" s="46"/>
      <c r="F44" s="46">
        <v>79556</v>
      </c>
      <c r="G44" s="46" t="s">
        <v>281</v>
      </c>
      <c r="H44" s="46">
        <v>2</v>
      </c>
      <c r="I44" s="46" t="s">
        <v>47</v>
      </c>
      <c r="J44" s="47"/>
      <c r="K44" s="47"/>
      <c r="L44" s="47"/>
      <c r="M44" s="46" t="s">
        <v>77</v>
      </c>
      <c r="N44" s="46">
        <v>52</v>
      </c>
      <c r="O44" s="46">
        <v>0</v>
      </c>
      <c r="P44" s="46">
        <v>52</v>
      </c>
      <c r="Q44" s="46" t="s">
        <v>48</v>
      </c>
      <c r="R44" s="178">
        <v>900000</v>
      </c>
      <c r="S44" s="47"/>
      <c r="T44" s="46" t="s">
        <v>95</v>
      </c>
      <c r="U44" s="46">
        <v>48353950200</v>
      </c>
      <c r="V44" s="46">
        <v>131</v>
      </c>
      <c r="W44" s="39">
        <v>17</v>
      </c>
      <c r="X44" s="39">
        <v>4</v>
      </c>
      <c r="Y44" s="39">
        <v>8</v>
      </c>
      <c r="Z44" s="39">
        <v>0</v>
      </c>
      <c r="AA44" s="39">
        <v>4</v>
      </c>
      <c r="AB44" s="39">
        <v>0</v>
      </c>
      <c r="AC44" s="46">
        <v>164</v>
      </c>
      <c r="AD44" s="39" t="s">
        <v>784</v>
      </c>
      <c r="AE44" s="39" t="s">
        <v>784</v>
      </c>
      <c r="AF44" s="164"/>
    </row>
    <row r="45" spans="1:102" s="39" customFormat="1" ht="15" customHeight="1" x14ac:dyDescent="0.2">
      <c r="A45" s="45" t="s">
        <v>282</v>
      </c>
      <c r="B45" s="46" t="s">
        <v>283</v>
      </c>
      <c r="C45" s="46" t="s">
        <v>284</v>
      </c>
      <c r="D45" s="362" t="s">
        <v>285</v>
      </c>
      <c r="E45" s="46"/>
      <c r="F45" s="46">
        <v>76354</v>
      </c>
      <c r="G45" s="46" t="s">
        <v>286</v>
      </c>
      <c r="H45" s="46">
        <v>2</v>
      </c>
      <c r="I45" s="46" t="s">
        <v>47</v>
      </c>
      <c r="J45" s="67"/>
      <c r="K45" s="67"/>
      <c r="L45" s="67"/>
      <c r="M45" s="46" t="s">
        <v>77</v>
      </c>
      <c r="N45" s="46">
        <v>43</v>
      </c>
      <c r="O45" s="46">
        <v>6</v>
      </c>
      <c r="P45" s="46">
        <v>49</v>
      </c>
      <c r="Q45" s="46" t="s">
        <v>50</v>
      </c>
      <c r="R45" s="178">
        <v>600000</v>
      </c>
      <c r="S45" s="67"/>
      <c r="T45" s="46" t="s">
        <v>120</v>
      </c>
      <c r="U45" s="46">
        <v>48485013501</v>
      </c>
      <c r="V45" s="46">
        <v>128</v>
      </c>
      <c r="W45" s="39">
        <v>17</v>
      </c>
      <c r="X45" s="39">
        <v>4</v>
      </c>
      <c r="Y45" s="39">
        <v>8</v>
      </c>
      <c r="Z45" s="39">
        <v>0</v>
      </c>
      <c r="AA45" s="39">
        <v>4</v>
      </c>
      <c r="AB45" s="39">
        <v>0</v>
      </c>
      <c r="AC45" s="46">
        <v>161</v>
      </c>
      <c r="AD45" s="39" t="s">
        <v>784</v>
      </c>
      <c r="AF45" s="164"/>
    </row>
    <row r="46" spans="1:102" ht="13.9" customHeight="1" x14ac:dyDescent="0.25">
      <c r="A46" s="17" t="s">
        <v>151</v>
      </c>
      <c r="B46" s="51"/>
      <c r="C46" s="18">
        <v>600000</v>
      </c>
      <c r="D46" s="366"/>
      <c r="E46" s="53"/>
      <c r="F46" s="52"/>
      <c r="G46" s="52"/>
      <c r="H46" s="53"/>
      <c r="I46" s="54"/>
      <c r="J46" s="53"/>
      <c r="K46" s="10"/>
      <c r="L46" s="53"/>
      <c r="M46" s="52"/>
      <c r="N46" s="52"/>
      <c r="O46" s="52"/>
      <c r="P46" s="52"/>
      <c r="Q46" s="55" t="s">
        <v>18</v>
      </c>
      <c r="R46" s="179">
        <f>SUM(R44:R45)</f>
        <v>1500000</v>
      </c>
      <c r="S46" s="33"/>
      <c r="T46" s="56"/>
      <c r="U46" s="52"/>
      <c r="V46" s="52"/>
      <c r="W46" s="19"/>
      <c r="X46" s="19"/>
      <c r="Y46" s="19"/>
      <c r="Z46" s="19"/>
      <c r="AA46" s="19"/>
      <c r="AC46" s="46"/>
      <c r="AE46"/>
      <c r="AF46" s="423"/>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row>
    <row r="47" spans="1:102" ht="13.9" customHeight="1" collapsed="1" x14ac:dyDescent="0.25">
      <c r="A47" s="10"/>
      <c r="B47" s="10"/>
      <c r="C47" s="57"/>
      <c r="D47" s="365"/>
      <c r="E47" s="58"/>
      <c r="F47" s="10"/>
      <c r="G47" s="10"/>
      <c r="H47" s="58"/>
      <c r="I47" s="10"/>
      <c r="J47" s="58"/>
      <c r="K47" s="10"/>
      <c r="L47" s="58"/>
      <c r="M47" s="10"/>
      <c r="N47" s="10"/>
      <c r="O47" s="10"/>
      <c r="P47" s="10"/>
      <c r="Q47" s="10"/>
      <c r="R47" s="177"/>
      <c r="S47" s="34"/>
      <c r="T47" s="10"/>
      <c r="U47" s="10"/>
      <c r="V47" s="10"/>
      <c r="W47" s="9"/>
      <c r="X47" s="9"/>
      <c r="Y47" s="9"/>
      <c r="Z47" s="9"/>
      <c r="AA47" s="9"/>
      <c r="AC47" s="46"/>
    </row>
    <row r="48" spans="1:102" ht="13.9" customHeight="1" x14ac:dyDescent="0.25">
      <c r="A48" s="24" t="s">
        <v>24</v>
      </c>
      <c r="B48" s="10"/>
      <c r="C48" s="57"/>
      <c r="D48" s="365"/>
      <c r="E48" s="58"/>
      <c r="F48" s="10"/>
      <c r="G48" s="10"/>
      <c r="H48" s="58"/>
      <c r="I48" s="10"/>
      <c r="J48" s="58"/>
      <c r="K48" s="10"/>
      <c r="L48" s="58"/>
      <c r="M48" s="10"/>
      <c r="N48" s="10"/>
      <c r="O48" s="10"/>
      <c r="P48" s="10"/>
      <c r="Q48" s="10"/>
      <c r="R48" s="177"/>
      <c r="S48" s="34"/>
      <c r="T48" s="10"/>
      <c r="U48" s="10"/>
      <c r="V48" s="10"/>
      <c r="W48" s="9"/>
      <c r="X48" s="9"/>
      <c r="Y48" s="9"/>
      <c r="Z48" s="9"/>
      <c r="AA48" s="9"/>
      <c r="AC48" s="46"/>
    </row>
    <row r="49" spans="1:102" s="39" customFormat="1" ht="15" customHeight="1" x14ac:dyDescent="0.2">
      <c r="A49" s="45" t="s">
        <v>287</v>
      </c>
      <c r="B49" s="46" t="s">
        <v>288</v>
      </c>
      <c r="C49" s="46" t="s">
        <v>121</v>
      </c>
      <c r="D49" s="362" t="s">
        <v>61</v>
      </c>
      <c r="E49" s="46"/>
      <c r="F49" s="46">
        <v>79602</v>
      </c>
      <c r="G49" s="46" t="s">
        <v>60</v>
      </c>
      <c r="H49" s="46">
        <v>2</v>
      </c>
      <c r="I49" s="46" t="s">
        <v>53</v>
      </c>
      <c r="J49" s="47"/>
      <c r="K49" s="47"/>
      <c r="L49" s="47"/>
      <c r="M49" s="46" t="s">
        <v>77</v>
      </c>
      <c r="N49" s="46">
        <v>29</v>
      </c>
      <c r="O49" s="46">
        <v>0</v>
      </c>
      <c r="P49" s="46">
        <v>29</v>
      </c>
      <c r="Q49" s="46" t="s">
        <v>48</v>
      </c>
      <c r="R49" s="178">
        <v>600000</v>
      </c>
      <c r="S49" s="47"/>
      <c r="T49" s="46" t="s">
        <v>289</v>
      </c>
      <c r="U49" s="46">
        <v>48441011900</v>
      </c>
      <c r="V49" s="46">
        <v>132</v>
      </c>
      <c r="W49" s="39">
        <v>17</v>
      </c>
      <c r="X49" s="39">
        <v>4</v>
      </c>
      <c r="Y49" s="39">
        <v>8</v>
      </c>
      <c r="Z49" s="39">
        <v>0</v>
      </c>
      <c r="AA49" s="39">
        <v>4</v>
      </c>
      <c r="AB49" s="39">
        <v>7</v>
      </c>
      <c r="AC49" s="46">
        <f>SUM(V49,W49,X49,Y49,Z49, AA49,AB49)</f>
        <v>172</v>
      </c>
      <c r="AD49" s="39" t="s">
        <v>784</v>
      </c>
      <c r="AF49" s="62"/>
    </row>
    <row r="50" spans="1:102" s="39" customFormat="1" ht="15" customHeight="1" x14ac:dyDescent="0.2">
      <c r="A50" s="48" t="s">
        <v>290</v>
      </c>
      <c r="B50" s="46" t="s">
        <v>291</v>
      </c>
      <c r="C50" s="46" t="s">
        <v>292</v>
      </c>
      <c r="D50" s="362" t="s">
        <v>61</v>
      </c>
      <c r="E50" s="46"/>
      <c r="F50" s="46">
        <v>79605</v>
      </c>
      <c r="G50" s="46" t="s">
        <v>60</v>
      </c>
      <c r="H50" s="46">
        <v>2</v>
      </c>
      <c r="I50" s="46" t="s">
        <v>53</v>
      </c>
      <c r="J50" s="47"/>
      <c r="K50" s="47"/>
      <c r="L50" s="47"/>
      <c r="M50" s="46" t="s">
        <v>77</v>
      </c>
      <c r="N50" s="46">
        <v>72</v>
      </c>
      <c r="O50" s="46">
        <v>8</v>
      </c>
      <c r="P50" s="46">
        <v>80</v>
      </c>
      <c r="Q50" s="46" t="s">
        <v>50</v>
      </c>
      <c r="R50" s="178">
        <v>946000</v>
      </c>
      <c r="S50" s="47"/>
      <c r="T50" s="46" t="s">
        <v>120</v>
      </c>
      <c r="U50" s="46">
        <v>48441011400</v>
      </c>
      <c r="V50" s="46">
        <v>133</v>
      </c>
      <c r="W50" s="39">
        <v>17</v>
      </c>
      <c r="X50" s="39">
        <v>4</v>
      </c>
      <c r="Y50" s="39">
        <v>8</v>
      </c>
      <c r="Z50" s="39">
        <v>0</v>
      </c>
      <c r="AA50" s="39">
        <v>4</v>
      </c>
      <c r="AB50" s="39">
        <v>0</v>
      </c>
      <c r="AC50" s="46">
        <v>166</v>
      </c>
      <c r="AD50" s="39" t="s">
        <v>784</v>
      </c>
      <c r="AF50" s="164"/>
    </row>
    <row r="51" spans="1:102" ht="13.9" customHeight="1" x14ac:dyDescent="0.25">
      <c r="A51" s="17" t="s">
        <v>151</v>
      </c>
      <c r="B51" s="51"/>
      <c r="C51" s="83">
        <v>638584</v>
      </c>
      <c r="D51" s="366"/>
      <c r="E51" s="53"/>
      <c r="F51" s="52"/>
      <c r="G51" s="52"/>
      <c r="H51" s="53"/>
      <c r="I51" s="54"/>
      <c r="J51" s="53"/>
      <c r="K51" s="10"/>
      <c r="L51" s="53"/>
      <c r="M51" s="52"/>
      <c r="N51" s="52"/>
      <c r="O51" s="52"/>
      <c r="P51" s="52"/>
      <c r="Q51" s="55" t="s">
        <v>18</v>
      </c>
      <c r="R51" s="179">
        <f>SUM(R50:R50)</f>
        <v>946000</v>
      </c>
      <c r="S51" s="33"/>
      <c r="T51" s="56"/>
      <c r="U51" s="52"/>
      <c r="V51" s="52"/>
      <c r="W51" s="19"/>
      <c r="X51" s="19"/>
      <c r="Y51" s="19"/>
      <c r="Z51" s="19"/>
      <c r="AA51" s="19"/>
      <c r="AC51" s="46"/>
      <c r="AE51"/>
      <c r="AF51" s="423"/>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row>
    <row r="52" spans="1:102" ht="13.9" customHeight="1" collapsed="1" x14ac:dyDescent="0.25">
      <c r="A52" s="10"/>
      <c r="B52" s="10"/>
      <c r="C52" s="57"/>
      <c r="D52" s="365"/>
      <c r="E52" s="58"/>
      <c r="F52" s="10"/>
      <c r="G52" s="10"/>
      <c r="H52" s="58"/>
      <c r="I52" s="10"/>
      <c r="J52" s="58"/>
      <c r="K52" s="10"/>
      <c r="L52" s="58"/>
      <c r="M52" s="10"/>
      <c r="N52" s="10"/>
      <c r="O52" s="10"/>
      <c r="P52" s="10"/>
      <c r="Q52" s="10"/>
      <c r="R52" s="177"/>
      <c r="S52" s="34"/>
      <c r="T52" s="10"/>
      <c r="U52" s="10"/>
      <c r="V52" s="10"/>
      <c r="W52" s="9"/>
      <c r="X52" s="9"/>
      <c r="Y52" s="9"/>
      <c r="Z52" s="9"/>
      <c r="AA52" s="9"/>
      <c r="AC52" s="46"/>
    </row>
    <row r="53" spans="1:102" ht="13.9" customHeight="1" x14ac:dyDescent="0.25">
      <c r="A53" s="26" t="s">
        <v>25</v>
      </c>
      <c r="B53" s="10"/>
      <c r="C53" s="57"/>
      <c r="D53" s="365"/>
      <c r="E53" s="58"/>
      <c r="F53" s="10"/>
      <c r="G53" s="10"/>
      <c r="H53" s="58"/>
      <c r="I53" s="10"/>
      <c r="J53" s="58"/>
      <c r="K53" s="10"/>
      <c r="L53" s="58"/>
      <c r="M53" s="10"/>
      <c r="N53" s="10"/>
      <c r="O53" s="10"/>
      <c r="P53" s="10"/>
      <c r="Q53" s="10"/>
      <c r="R53" s="177"/>
      <c r="S53" s="34"/>
      <c r="T53" s="10"/>
      <c r="U53" s="10"/>
      <c r="V53" s="10"/>
      <c r="W53" s="9"/>
      <c r="X53" s="9"/>
      <c r="Y53" s="9"/>
      <c r="Z53" s="9"/>
      <c r="AA53" s="9"/>
      <c r="AC53" s="46"/>
    </row>
    <row r="54" spans="1:102" s="39" customFormat="1" ht="15" customHeight="1" x14ac:dyDescent="0.2">
      <c r="A54" s="45" t="s">
        <v>293</v>
      </c>
      <c r="B54" s="46" t="s">
        <v>294</v>
      </c>
      <c r="C54" s="46" t="s">
        <v>295</v>
      </c>
      <c r="D54" s="362" t="s">
        <v>296</v>
      </c>
      <c r="E54" s="46"/>
      <c r="F54" s="46">
        <v>75142</v>
      </c>
      <c r="G54" s="46" t="s">
        <v>296</v>
      </c>
      <c r="H54" s="46">
        <v>3</v>
      </c>
      <c r="I54" s="46" t="s">
        <v>47</v>
      </c>
      <c r="J54" s="47"/>
      <c r="K54" s="47"/>
      <c r="L54" s="47"/>
      <c r="M54" s="46" t="s">
        <v>77</v>
      </c>
      <c r="N54" s="46">
        <v>54</v>
      </c>
      <c r="O54" s="46">
        <v>18</v>
      </c>
      <c r="P54" s="46">
        <v>72</v>
      </c>
      <c r="Q54" s="46" t="s">
        <v>50</v>
      </c>
      <c r="R54" s="178">
        <v>910554</v>
      </c>
      <c r="S54" s="47"/>
      <c r="T54" s="46" t="s">
        <v>122</v>
      </c>
      <c r="U54" s="46">
        <v>48257051202</v>
      </c>
      <c r="V54" s="46">
        <v>132</v>
      </c>
      <c r="W54" s="39">
        <v>17</v>
      </c>
      <c r="X54" s="39">
        <v>4</v>
      </c>
      <c r="Y54" s="39">
        <v>0</v>
      </c>
      <c r="Z54" s="39">
        <v>8</v>
      </c>
      <c r="AA54" s="39">
        <v>4</v>
      </c>
      <c r="AB54" s="39">
        <v>0</v>
      </c>
      <c r="AC54" s="46">
        <v>165</v>
      </c>
      <c r="AD54" s="39" t="s">
        <v>784</v>
      </c>
      <c r="AE54" s="39" t="s">
        <v>784</v>
      </c>
      <c r="AF54" s="164"/>
    </row>
    <row r="55" spans="1:102" ht="13.9" customHeight="1" x14ac:dyDescent="0.25">
      <c r="A55" s="17" t="s">
        <v>151</v>
      </c>
      <c r="B55" s="51"/>
      <c r="C55" s="84">
        <v>614370</v>
      </c>
      <c r="D55" s="366"/>
      <c r="E55" s="53"/>
      <c r="F55" s="52"/>
      <c r="G55" s="52"/>
      <c r="H55" s="53"/>
      <c r="I55" s="54"/>
      <c r="J55" s="53"/>
      <c r="K55" s="10"/>
      <c r="L55" s="53"/>
      <c r="M55" s="52"/>
      <c r="N55" s="52"/>
      <c r="O55" s="52"/>
      <c r="P55" s="52"/>
      <c r="Q55" s="55" t="s">
        <v>18</v>
      </c>
      <c r="R55" s="179">
        <f>SUM(R54:R54)</f>
        <v>910554</v>
      </c>
      <c r="S55" s="33"/>
      <c r="T55" s="56"/>
      <c r="U55" s="52"/>
      <c r="V55" s="52"/>
      <c r="W55" s="19"/>
      <c r="X55" s="19"/>
      <c r="Y55" s="19"/>
      <c r="Z55" s="19"/>
      <c r="AA55" s="19"/>
      <c r="AC55" s="46"/>
      <c r="AE55"/>
      <c r="AF55" s="423"/>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row>
    <row r="56" spans="1:102" ht="13.9" customHeight="1" collapsed="1" x14ac:dyDescent="0.25">
      <c r="A56" s="10"/>
      <c r="B56" s="10"/>
      <c r="C56" s="57"/>
      <c r="D56" s="365"/>
      <c r="E56" s="58"/>
      <c r="F56" s="10"/>
      <c r="G56" s="10"/>
      <c r="H56" s="58"/>
      <c r="I56" s="10"/>
      <c r="J56" s="58"/>
      <c r="K56" s="10"/>
      <c r="L56" s="58"/>
      <c r="M56" s="10"/>
      <c r="N56" s="10"/>
      <c r="O56" s="10"/>
      <c r="P56" s="10"/>
      <c r="Q56" s="10"/>
      <c r="R56" s="177"/>
      <c r="S56" s="34"/>
      <c r="T56" s="10"/>
      <c r="U56" s="10"/>
      <c r="V56" s="10"/>
      <c r="W56" s="9"/>
      <c r="X56" s="9"/>
      <c r="Y56" s="9"/>
      <c r="Z56" s="9"/>
      <c r="AA56" s="9"/>
      <c r="AC56" s="46"/>
    </row>
    <row r="57" spans="1:102" ht="13.9" customHeight="1" x14ac:dyDescent="0.25">
      <c r="A57" s="24" t="s">
        <v>26</v>
      </c>
      <c r="B57" s="10"/>
      <c r="C57" s="57"/>
      <c r="D57" s="365"/>
      <c r="E57" s="58"/>
      <c r="F57" s="10"/>
      <c r="G57" s="10"/>
      <c r="H57" s="58"/>
      <c r="I57" s="10"/>
      <c r="J57" s="58"/>
      <c r="K57" s="10"/>
      <c r="L57" s="58"/>
      <c r="M57" s="10"/>
      <c r="N57" s="10"/>
      <c r="O57" s="10"/>
      <c r="P57" s="10"/>
      <c r="Q57" s="10"/>
      <c r="R57" s="177"/>
      <c r="S57" s="34"/>
      <c r="T57" s="10"/>
      <c r="U57" s="10"/>
      <c r="V57" s="10"/>
      <c r="W57" s="9"/>
      <c r="X57" s="9"/>
      <c r="Y57" s="9"/>
      <c r="Z57" s="9"/>
      <c r="AA57" s="9"/>
      <c r="AC57" s="46"/>
    </row>
    <row r="58" spans="1:102" s="46" customFormat="1" ht="15" customHeight="1" x14ac:dyDescent="0.2">
      <c r="A58" s="150" t="s">
        <v>302</v>
      </c>
      <c r="B58" s="147" t="s">
        <v>303</v>
      </c>
      <c r="C58" s="147" t="s">
        <v>304</v>
      </c>
      <c r="D58" s="367" t="s">
        <v>119</v>
      </c>
      <c r="E58" s="356"/>
      <c r="F58" s="147">
        <v>75226</v>
      </c>
      <c r="G58" s="147" t="s">
        <v>119</v>
      </c>
      <c r="H58" s="147">
        <v>3</v>
      </c>
      <c r="I58" s="147" t="s">
        <v>53</v>
      </c>
      <c r="J58" s="147"/>
      <c r="K58" s="147"/>
      <c r="L58" s="147"/>
      <c r="M58" s="147" t="s">
        <v>77</v>
      </c>
      <c r="N58" s="147">
        <v>71</v>
      </c>
      <c r="O58" s="147">
        <v>16</v>
      </c>
      <c r="P58" s="147">
        <v>87</v>
      </c>
      <c r="Q58" s="147" t="s">
        <v>50</v>
      </c>
      <c r="R58" s="148">
        <v>1500000</v>
      </c>
      <c r="S58" s="149"/>
      <c r="T58" s="147" t="s">
        <v>92</v>
      </c>
      <c r="U58" s="147">
        <v>48113001502</v>
      </c>
      <c r="V58" s="147">
        <v>132</v>
      </c>
      <c r="W58" s="147">
        <v>17</v>
      </c>
      <c r="X58" s="147">
        <v>4</v>
      </c>
      <c r="Y58" s="147">
        <v>0</v>
      </c>
      <c r="Z58" s="147">
        <v>8</v>
      </c>
      <c r="AA58" s="147">
        <v>4</v>
      </c>
      <c r="AB58" s="147">
        <v>7</v>
      </c>
      <c r="AC58" s="147">
        <v>172</v>
      </c>
      <c r="AD58" s="46" t="s">
        <v>784</v>
      </c>
      <c r="AE58" s="46" t="s">
        <v>784</v>
      </c>
      <c r="AF58" s="62"/>
    </row>
    <row r="59" spans="1:102" s="46" customFormat="1" ht="15" customHeight="1" x14ac:dyDescent="0.2">
      <c r="A59" s="150" t="s">
        <v>312</v>
      </c>
      <c r="B59" s="147" t="s">
        <v>313</v>
      </c>
      <c r="C59" s="147" t="s">
        <v>314</v>
      </c>
      <c r="D59" s="367" t="s">
        <v>65</v>
      </c>
      <c r="E59" s="356"/>
      <c r="F59" s="147">
        <v>75024</v>
      </c>
      <c r="G59" s="147" t="s">
        <v>64</v>
      </c>
      <c r="H59" s="147">
        <v>3</v>
      </c>
      <c r="I59" s="147" t="s">
        <v>53</v>
      </c>
      <c r="J59" s="147"/>
      <c r="K59" s="147"/>
      <c r="L59" s="147"/>
      <c r="M59" s="147" t="s">
        <v>77</v>
      </c>
      <c r="N59" s="147">
        <v>108</v>
      </c>
      <c r="O59" s="147">
        <v>72</v>
      </c>
      <c r="P59" s="147">
        <v>180</v>
      </c>
      <c r="Q59" s="147" t="s">
        <v>48</v>
      </c>
      <c r="R59" s="148">
        <v>1500000</v>
      </c>
      <c r="S59" s="149"/>
      <c r="T59" s="147" t="s">
        <v>93</v>
      </c>
      <c r="U59" s="147">
        <v>48085031656</v>
      </c>
      <c r="V59" s="147">
        <v>139</v>
      </c>
      <c r="W59" s="147">
        <v>17</v>
      </c>
      <c r="X59" s="147">
        <v>4</v>
      </c>
      <c r="Y59" s="147">
        <v>0</v>
      </c>
      <c r="Z59" s="147">
        <v>8</v>
      </c>
      <c r="AA59" s="147">
        <v>4</v>
      </c>
      <c r="AB59" s="147">
        <v>0</v>
      </c>
      <c r="AC59" s="147">
        <v>172</v>
      </c>
      <c r="AD59" s="46" t="s">
        <v>784</v>
      </c>
      <c r="AF59" s="62"/>
    </row>
    <row r="60" spans="1:102" s="46" customFormat="1" ht="15" customHeight="1" x14ac:dyDescent="0.2">
      <c r="A60" s="147" t="s">
        <v>298</v>
      </c>
      <c r="B60" s="147" t="s">
        <v>299</v>
      </c>
      <c r="C60" s="147" t="s">
        <v>300</v>
      </c>
      <c r="D60" s="367" t="s">
        <v>119</v>
      </c>
      <c r="E60" s="356"/>
      <c r="F60" s="147">
        <v>75240</v>
      </c>
      <c r="G60" s="147" t="s">
        <v>119</v>
      </c>
      <c r="H60" s="147">
        <v>3</v>
      </c>
      <c r="I60" s="147" t="s">
        <v>53</v>
      </c>
      <c r="J60" s="147"/>
      <c r="K60" s="147"/>
      <c r="L60" s="147"/>
      <c r="M60" s="147" t="s">
        <v>77</v>
      </c>
      <c r="N60" s="147">
        <v>80</v>
      </c>
      <c r="O60" s="147">
        <v>20</v>
      </c>
      <c r="P60" s="147">
        <v>100</v>
      </c>
      <c r="Q60" s="147" t="s">
        <v>48</v>
      </c>
      <c r="R60" s="148">
        <v>1500000</v>
      </c>
      <c r="S60" s="149"/>
      <c r="T60" s="147" t="s">
        <v>301</v>
      </c>
      <c r="U60" s="147">
        <v>48113013626</v>
      </c>
      <c r="V60" s="147">
        <v>139</v>
      </c>
      <c r="W60" s="147">
        <v>17</v>
      </c>
      <c r="X60" s="147">
        <v>4</v>
      </c>
      <c r="Y60" s="147">
        <v>8</v>
      </c>
      <c r="Z60" s="147">
        <v>0</v>
      </c>
      <c r="AA60" s="147">
        <v>4</v>
      </c>
      <c r="AB60" s="147">
        <v>0</v>
      </c>
      <c r="AC60" s="147">
        <f>SUM(V60,W60,X60,Y60,Z60,AA60,AB60)</f>
        <v>172</v>
      </c>
      <c r="AD60" s="46" t="s">
        <v>784</v>
      </c>
      <c r="AF60" s="62"/>
    </row>
    <row r="61" spans="1:102" s="46" customFormat="1" ht="15" customHeight="1" x14ac:dyDescent="0.2">
      <c r="A61" s="150" t="s">
        <v>305</v>
      </c>
      <c r="B61" s="147" t="s">
        <v>306</v>
      </c>
      <c r="C61" s="147" t="s">
        <v>307</v>
      </c>
      <c r="D61" s="367" t="s">
        <v>124</v>
      </c>
      <c r="E61" s="356"/>
      <c r="F61" s="147">
        <v>75060</v>
      </c>
      <c r="G61" s="147" t="s">
        <v>119</v>
      </c>
      <c r="H61" s="147">
        <v>3</v>
      </c>
      <c r="I61" s="147" t="s">
        <v>53</v>
      </c>
      <c r="J61" s="147"/>
      <c r="K61" s="147"/>
      <c r="L61" s="147"/>
      <c r="M61" s="147" t="s">
        <v>77</v>
      </c>
      <c r="N61" s="147">
        <v>78</v>
      </c>
      <c r="O61" s="147">
        <v>0</v>
      </c>
      <c r="P61" s="147">
        <v>78</v>
      </c>
      <c r="Q61" s="147" t="s">
        <v>48</v>
      </c>
      <c r="R61" s="148">
        <v>1500000</v>
      </c>
      <c r="S61" s="149"/>
      <c r="T61" s="147" t="s">
        <v>125</v>
      </c>
      <c r="U61" s="147">
        <v>48113015306</v>
      </c>
      <c r="V61" s="147">
        <v>139</v>
      </c>
      <c r="W61" s="147">
        <v>17</v>
      </c>
      <c r="X61" s="147">
        <v>4</v>
      </c>
      <c r="Y61" s="147">
        <v>8</v>
      </c>
      <c r="Z61" s="147">
        <v>0</v>
      </c>
      <c r="AA61" s="147">
        <v>4</v>
      </c>
      <c r="AB61" s="147">
        <v>0</v>
      </c>
      <c r="AC61" s="147">
        <v>172</v>
      </c>
      <c r="AD61" s="46" t="s">
        <v>784</v>
      </c>
      <c r="AF61" s="62"/>
    </row>
    <row r="62" spans="1:102" s="46" customFormat="1" ht="15" customHeight="1" x14ac:dyDescent="0.2">
      <c r="A62" s="152" t="s">
        <v>356</v>
      </c>
      <c r="B62" s="151" t="s">
        <v>357</v>
      </c>
      <c r="C62" s="151" t="s">
        <v>358</v>
      </c>
      <c r="D62" s="368" t="s">
        <v>119</v>
      </c>
      <c r="E62" s="357"/>
      <c r="F62" s="151">
        <v>75235</v>
      </c>
      <c r="G62" s="151" t="s">
        <v>119</v>
      </c>
      <c r="H62" s="151">
        <v>3</v>
      </c>
      <c r="I62" s="151" t="s">
        <v>53</v>
      </c>
      <c r="J62" s="151"/>
      <c r="K62" s="151"/>
      <c r="L62" s="151" t="s">
        <v>167</v>
      </c>
      <c r="M62" s="151" t="s">
        <v>77</v>
      </c>
      <c r="N62" s="151">
        <v>84</v>
      </c>
      <c r="O62" s="151">
        <v>0</v>
      </c>
      <c r="P62" s="151">
        <v>84</v>
      </c>
      <c r="Q62" s="151" t="s">
        <v>48</v>
      </c>
      <c r="R62" s="153">
        <v>1448770.41</v>
      </c>
      <c r="S62" s="154"/>
      <c r="T62" s="151" t="s">
        <v>352</v>
      </c>
      <c r="U62" s="151">
        <v>48113000406</v>
      </c>
      <c r="V62" s="151">
        <v>131</v>
      </c>
      <c r="W62" s="151">
        <v>17</v>
      </c>
      <c r="X62" s="151">
        <v>4</v>
      </c>
      <c r="Y62" s="151">
        <v>8</v>
      </c>
      <c r="Z62" s="151">
        <v>0</v>
      </c>
      <c r="AA62" s="151">
        <v>4</v>
      </c>
      <c r="AB62" s="151">
        <v>7</v>
      </c>
      <c r="AC62" s="151">
        <v>171</v>
      </c>
      <c r="AD62" s="46" t="s">
        <v>784</v>
      </c>
      <c r="AF62" s="62" t="s">
        <v>789</v>
      </c>
    </row>
    <row r="63" spans="1:102" s="42" customFormat="1" ht="15" customHeight="1" x14ac:dyDescent="0.2">
      <c r="A63" s="155" t="s">
        <v>362</v>
      </c>
      <c r="B63" s="156" t="s">
        <v>363</v>
      </c>
      <c r="C63" s="156" t="s">
        <v>364</v>
      </c>
      <c r="D63" s="369" t="s">
        <v>119</v>
      </c>
      <c r="E63" s="358"/>
      <c r="F63" s="156">
        <v>75235</v>
      </c>
      <c r="G63" s="156" t="s">
        <v>119</v>
      </c>
      <c r="H63" s="156">
        <v>3</v>
      </c>
      <c r="I63" s="156" t="s">
        <v>53</v>
      </c>
      <c r="J63" s="156"/>
      <c r="K63" s="156"/>
      <c r="L63" s="156"/>
      <c r="M63" s="156" t="s">
        <v>77</v>
      </c>
      <c r="N63" s="156">
        <v>75</v>
      </c>
      <c r="O63" s="156">
        <v>14</v>
      </c>
      <c r="P63" s="156">
        <v>89</v>
      </c>
      <c r="Q63" s="156" t="s">
        <v>50</v>
      </c>
      <c r="R63" s="385">
        <v>1500000</v>
      </c>
      <c r="S63" s="157"/>
      <c r="T63" s="156" t="s">
        <v>126</v>
      </c>
      <c r="U63" s="156">
        <v>48113000406</v>
      </c>
      <c r="V63" s="156">
        <v>138</v>
      </c>
      <c r="W63" s="156">
        <v>17</v>
      </c>
      <c r="X63" s="156">
        <v>4</v>
      </c>
      <c r="Y63" s="156">
        <v>0</v>
      </c>
      <c r="Z63" s="156">
        <v>8</v>
      </c>
      <c r="AA63" s="156">
        <v>4</v>
      </c>
      <c r="AB63" s="156">
        <v>0</v>
      </c>
      <c r="AC63" s="156">
        <v>171</v>
      </c>
      <c r="AF63" s="158" t="s">
        <v>786</v>
      </c>
    </row>
    <row r="64" spans="1:102" s="46" customFormat="1" ht="15" customHeight="1" x14ac:dyDescent="0.2">
      <c r="A64" s="150" t="s">
        <v>322</v>
      </c>
      <c r="B64" s="147" t="s">
        <v>323</v>
      </c>
      <c r="C64" s="147" t="s">
        <v>324</v>
      </c>
      <c r="D64" s="367" t="s">
        <v>123</v>
      </c>
      <c r="E64" s="356"/>
      <c r="F64" s="147">
        <v>75040</v>
      </c>
      <c r="G64" s="147" t="s">
        <v>119</v>
      </c>
      <c r="H64" s="147">
        <v>3</v>
      </c>
      <c r="I64" s="147" t="s">
        <v>53</v>
      </c>
      <c r="J64" s="147"/>
      <c r="K64" s="147"/>
      <c r="L64" s="147"/>
      <c r="M64" s="147" t="s">
        <v>77</v>
      </c>
      <c r="N64" s="147">
        <v>80</v>
      </c>
      <c r="O64" s="147">
        <v>27</v>
      </c>
      <c r="P64" s="147">
        <v>107</v>
      </c>
      <c r="Q64" s="147" t="s">
        <v>50</v>
      </c>
      <c r="R64" s="148">
        <v>1500000</v>
      </c>
      <c r="S64" s="149"/>
      <c r="T64" s="147" t="s">
        <v>321</v>
      </c>
      <c r="U64" s="147">
        <v>48113018203</v>
      </c>
      <c r="V64" s="147">
        <v>138</v>
      </c>
      <c r="W64" s="147">
        <v>17</v>
      </c>
      <c r="X64" s="147">
        <v>4</v>
      </c>
      <c r="Y64" s="147">
        <v>0</v>
      </c>
      <c r="Z64" s="147">
        <v>8</v>
      </c>
      <c r="AA64" s="147">
        <v>4</v>
      </c>
      <c r="AB64" s="147">
        <v>0</v>
      </c>
      <c r="AC64" s="147">
        <v>171</v>
      </c>
      <c r="AD64" s="46" t="s">
        <v>784</v>
      </c>
      <c r="AF64" s="62"/>
    </row>
    <row r="65" spans="1:32" s="42" customFormat="1" ht="15" customHeight="1" x14ac:dyDescent="0.2">
      <c r="A65" s="155" t="s">
        <v>325</v>
      </c>
      <c r="B65" s="156" t="s">
        <v>326</v>
      </c>
      <c r="C65" s="156" t="s">
        <v>327</v>
      </c>
      <c r="D65" s="369" t="s">
        <v>123</v>
      </c>
      <c r="E65" s="358"/>
      <c r="F65" s="156">
        <v>75040</v>
      </c>
      <c r="G65" s="156" t="s">
        <v>119</v>
      </c>
      <c r="H65" s="156">
        <v>3</v>
      </c>
      <c r="I65" s="156" t="s">
        <v>53</v>
      </c>
      <c r="J65" s="156"/>
      <c r="K65" s="156"/>
      <c r="L65" s="156"/>
      <c r="M65" s="156" t="s">
        <v>77</v>
      </c>
      <c r="N65" s="156">
        <v>60</v>
      </c>
      <c r="O65" s="156">
        <v>0</v>
      </c>
      <c r="P65" s="156">
        <v>60</v>
      </c>
      <c r="Q65" s="156" t="s">
        <v>48</v>
      </c>
      <c r="R65" s="385">
        <v>1158455</v>
      </c>
      <c r="S65" s="157"/>
      <c r="T65" s="156" t="s">
        <v>289</v>
      </c>
      <c r="U65" s="156">
        <v>48113018204</v>
      </c>
      <c r="V65" s="156">
        <v>138</v>
      </c>
      <c r="W65" s="156">
        <v>17</v>
      </c>
      <c r="X65" s="156">
        <v>4</v>
      </c>
      <c r="Y65" s="156">
        <v>0</v>
      </c>
      <c r="Z65" s="156">
        <v>8</v>
      </c>
      <c r="AA65" s="156">
        <v>4</v>
      </c>
      <c r="AB65" s="156">
        <v>0</v>
      </c>
      <c r="AC65" s="156">
        <v>171</v>
      </c>
      <c r="AF65" s="158" t="s">
        <v>375</v>
      </c>
    </row>
    <row r="66" spans="1:32" s="42" customFormat="1" ht="15" customHeight="1" x14ac:dyDescent="0.2">
      <c r="A66" s="155" t="s">
        <v>329</v>
      </c>
      <c r="B66" s="156" t="s">
        <v>330</v>
      </c>
      <c r="C66" s="156" t="s">
        <v>331</v>
      </c>
      <c r="D66" s="369" t="s">
        <v>65</v>
      </c>
      <c r="E66" s="358"/>
      <c r="F66" s="156">
        <v>75074</v>
      </c>
      <c r="G66" s="156" t="s">
        <v>64</v>
      </c>
      <c r="H66" s="156">
        <v>3</v>
      </c>
      <c r="I66" s="156" t="s">
        <v>53</v>
      </c>
      <c r="J66" s="156"/>
      <c r="K66" s="156"/>
      <c r="L66" s="156"/>
      <c r="M66" s="156" t="s">
        <v>77</v>
      </c>
      <c r="N66" s="156">
        <v>80</v>
      </c>
      <c r="O66" s="156">
        <v>20</v>
      </c>
      <c r="P66" s="156">
        <v>100</v>
      </c>
      <c r="Q66" s="156" t="s">
        <v>48</v>
      </c>
      <c r="R66" s="385">
        <v>1411814.52</v>
      </c>
      <c r="S66" s="157"/>
      <c r="T66" s="156" t="s">
        <v>328</v>
      </c>
      <c r="U66" s="156">
        <v>48085032012</v>
      </c>
      <c r="V66" s="156">
        <v>138</v>
      </c>
      <c r="W66" s="156">
        <v>17</v>
      </c>
      <c r="X66" s="156">
        <v>4</v>
      </c>
      <c r="Y66" s="156">
        <v>0</v>
      </c>
      <c r="Z66" s="156">
        <v>8</v>
      </c>
      <c r="AA66" s="156">
        <v>4</v>
      </c>
      <c r="AB66" s="156">
        <v>0</v>
      </c>
      <c r="AC66" s="156">
        <v>171</v>
      </c>
      <c r="AF66" s="158" t="s">
        <v>787</v>
      </c>
    </row>
    <row r="67" spans="1:32" s="42" customFormat="1" ht="15" customHeight="1" x14ac:dyDescent="0.2">
      <c r="A67" s="155" t="s">
        <v>332</v>
      </c>
      <c r="B67" s="156" t="s">
        <v>333</v>
      </c>
      <c r="C67" s="156" t="s">
        <v>334</v>
      </c>
      <c r="D67" s="369" t="s">
        <v>118</v>
      </c>
      <c r="E67" s="358"/>
      <c r="F67" s="156">
        <v>75051</v>
      </c>
      <c r="G67" s="156" t="s">
        <v>119</v>
      </c>
      <c r="H67" s="156">
        <v>3</v>
      </c>
      <c r="I67" s="156" t="s">
        <v>53</v>
      </c>
      <c r="J67" s="156"/>
      <c r="K67" s="156"/>
      <c r="L67" s="156"/>
      <c r="M67" s="156" t="s">
        <v>77</v>
      </c>
      <c r="N67" s="156">
        <v>38</v>
      </c>
      <c r="O67" s="156">
        <v>0</v>
      </c>
      <c r="P67" s="156">
        <v>38</v>
      </c>
      <c r="Q67" s="156" t="s">
        <v>48</v>
      </c>
      <c r="R67" s="385">
        <v>782000</v>
      </c>
      <c r="S67" s="157"/>
      <c r="T67" s="156" t="s">
        <v>95</v>
      </c>
      <c r="U67" s="156">
        <v>48113016201</v>
      </c>
      <c r="V67" s="156">
        <v>138</v>
      </c>
      <c r="W67" s="156">
        <v>17</v>
      </c>
      <c r="X67" s="156">
        <v>4</v>
      </c>
      <c r="Y67" s="156">
        <v>8</v>
      </c>
      <c r="Z67" s="156">
        <v>0</v>
      </c>
      <c r="AA67" s="156">
        <v>4</v>
      </c>
      <c r="AB67" s="156">
        <v>0</v>
      </c>
      <c r="AC67" s="156">
        <v>171</v>
      </c>
      <c r="AF67" s="158" t="s">
        <v>787</v>
      </c>
    </row>
    <row r="68" spans="1:32" s="42" customFormat="1" ht="15" customHeight="1" x14ac:dyDescent="0.2">
      <c r="A68" s="156" t="s">
        <v>336</v>
      </c>
      <c r="B68" s="156" t="s">
        <v>337</v>
      </c>
      <c r="C68" s="156" t="s">
        <v>338</v>
      </c>
      <c r="D68" s="369" t="s">
        <v>339</v>
      </c>
      <c r="E68" s="358"/>
      <c r="F68" s="156">
        <v>76114</v>
      </c>
      <c r="G68" s="156" t="s">
        <v>63</v>
      </c>
      <c r="H68" s="156">
        <v>3</v>
      </c>
      <c r="I68" s="156" t="s">
        <v>53</v>
      </c>
      <c r="J68" s="156"/>
      <c r="K68" s="156"/>
      <c r="L68" s="156"/>
      <c r="M68" s="156" t="s">
        <v>77</v>
      </c>
      <c r="N68" s="156">
        <v>102</v>
      </c>
      <c r="O68" s="156">
        <v>18</v>
      </c>
      <c r="P68" s="156">
        <v>120</v>
      </c>
      <c r="Q68" s="156" t="s">
        <v>48</v>
      </c>
      <c r="R68" s="385">
        <v>1500000</v>
      </c>
      <c r="S68" s="157"/>
      <c r="T68" s="156" t="s">
        <v>335</v>
      </c>
      <c r="U68" s="156">
        <v>48439110600</v>
      </c>
      <c r="V68" s="156">
        <v>138</v>
      </c>
      <c r="W68" s="156">
        <v>17</v>
      </c>
      <c r="X68" s="156">
        <v>4</v>
      </c>
      <c r="Y68" s="156">
        <v>0</v>
      </c>
      <c r="Z68" s="156">
        <v>8</v>
      </c>
      <c r="AA68" s="156">
        <v>4</v>
      </c>
      <c r="AB68" s="156">
        <v>0</v>
      </c>
      <c r="AC68" s="156">
        <v>171</v>
      </c>
      <c r="AF68" s="158" t="s">
        <v>787</v>
      </c>
    </row>
    <row r="69" spans="1:32" s="46" customFormat="1" ht="15" customHeight="1" x14ac:dyDescent="0.2">
      <c r="A69" s="152" t="s">
        <v>340</v>
      </c>
      <c r="B69" s="151" t="s">
        <v>341</v>
      </c>
      <c r="C69" s="151" t="s">
        <v>342</v>
      </c>
      <c r="D69" s="368" t="s">
        <v>119</v>
      </c>
      <c r="E69" s="357"/>
      <c r="F69" s="151">
        <v>75216</v>
      </c>
      <c r="G69" s="151" t="s">
        <v>119</v>
      </c>
      <c r="H69" s="151">
        <v>3</v>
      </c>
      <c r="I69" s="151" t="s">
        <v>53</v>
      </c>
      <c r="J69" s="151"/>
      <c r="K69" s="151"/>
      <c r="L69" s="151" t="s">
        <v>167</v>
      </c>
      <c r="M69" s="151" t="s">
        <v>77</v>
      </c>
      <c r="N69" s="159">
        <v>85</v>
      </c>
      <c r="O69" s="159">
        <v>22</v>
      </c>
      <c r="P69" s="159">
        <v>107</v>
      </c>
      <c r="Q69" s="151" t="s">
        <v>50</v>
      </c>
      <c r="R69" s="153">
        <v>1500000</v>
      </c>
      <c r="S69" s="154"/>
      <c r="T69" s="151" t="s">
        <v>127</v>
      </c>
      <c r="U69" s="151">
        <v>48113008603</v>
      </c>
      <c r="V69" s="151">
        <v>131</v>
      </c>
      <c r="W69" s="151">
        <v>17</v>
      </c>
      <c r="X69" s="151">
        <v>4</v>
      </c>
      <c r="Y69" s="151">
        <v>8</v>
      </c>
      <c r="Z69" s="151">
        <v>0</v>
      </c>
      <c r="AA69" s="151">
        <v>4</v>
      </c>
      <c r="AB69" s="151">
        <v>7</v>
      </c>
      <c r="AC69" s="151">
        <v>171</v>
      </c>
      <c r="AD69" s="46" t="s">
        <v>784</v>
      </c>
      <c r="AF69" s="62"/>
    </row>
    <row r="70" spans="1:32" s="42" customFormat="1" ht="15" customHeight="1" x14ac:dyDescent="0.2">
      <c r="A70" s="156" t="s">
        <v>343</v>
      </c>
      <c r="B70" s="156" t="s">
        <v>344</v>
      </c>
      <c r="C70" s="156" t="s">
        <v>345</v>
      </c>
      <c r="D70" s="369" t="s">
        <v>62</v>
      </c>
      <c r="E70" s="358"/>
      <c r="F70" s="156">
        <v>76111</v>
      </c>
      <c r="G70" s="156" t="s">
        <v>63</v>
      </c>
      <c r="H70" s="156">
        <v>3</v>
      </c>
      <c r="I70" s="156" t="s">
        <v>53</v>
      </c>
      <c r="J70" s="156"/>
      <c r="K70" s="156"/>
      <c r="L70" s="156" t="s">
        <v>167</v>
      </c>
      <c r="M70" s="156" t="s">
        <v>77</v>
      </c>
      <c r="N70" s="156">
        <v>63</v>
      </c>
      <c r="O70" s="156">
        <v>7</v>
      </c>
      <c r="P70" s="156">
        <v>70</v>
      </c>
      <c r="Q70" s="156" t="s">
        <v>48</v>
      </c>
      <c r="R70" s="385">
        <v>1095000</v>
      </c>
      <c r="S70" s="157"/>
      <c r="T70" s="156" t="s">
        <v>127</v>
      </c>
      <c r="U70" s="156">
        <v>48439101202</v>
      </c>
      <c r="V70" s="156">
        <v>131</v>
      </c>
      <c r="W70" s="156">
        <v>17</v>
      </c>
      <c r="X70" s="156">
        <v>4</v>
      </c>
      <c r="Y70" s="156">
        <v>8</v>
      </c>
      <c r="Z70" s="156">
        <v>0</v>
      </c>
      <c r="AA70" s="156">
        <v>4</v>
      </c>
      <c r="AB70" s="156">
        <v>7</v>
      </c>
      <c r="AC70" s="156">
        <v>171</v>
      </c>
      <c r="AF70" s="158" t="s">
        <v>787</v>
      </c>
    </row>
    <row r="71" spans="1:32" s="46" customFormat="1" ht="15" customHeight="1" x14ac:dyDescent="0.2">
      <c r="A71" s="152" t="s">
        <v>346</v>
      </c>
      <c r="B71" s="151" t="s">
        <v>347</v>
      </c>
      <c r="C71" s="151" t="s">
        <v>348</v>
      </c>
      <c r="D71" s="368" t="s">
        <v>123</v>
      </c>
      <c r="E71" s="357"/>
      <c r="F71" s="151">
        <v>75042</v>
      </c>
      <c r="G71" s="151" t="s">
        <v>119</v>
      </c>
      <c r="H71" s="151">
        <v>3</v>
      </c>
      <c r="I71" s="151" t="s">
        <v>53</v>
      </c>
      <c r="J71" s="151"/>
      <c r="K71" s="151"/>
      <c r="L71" s="151"/>
      <c r="M71" s="151" t="s">
        <v>77</v>
      </c>
      <c r="N71" s="159">
        <v>74</v>
      </c>
      <c r="O71" s="159">
        <v>32</v>
      </c>
      <c r="P71" s="159">
        <v>106</v>
      </c>
      <c r="Q71" s="151" t="s">
        <v>50</v>
      </c>
      <c r="R71" s="153">
        <v>1260000</v>
      </c>
      <c r="S71" s="154"/>
      <c r="T71" s="151" t="s">
        <v>94</v>
      </c>
      <c r="U71" s="151">
        <v>48113018900</v>
      </c>
      <c r="V71" s="151">
        <v>131</v>
      </c>
      <c r="W71" s="151">
        <v>17</v>
      </c>
      <c r="X71" s="151">
        <v>4</v>
      </c>
      <c r="Y71" s="151">
        <v>0</v>
      </c>
      <c r="Z71" s="151">
        <v>8</v>
      </c>
      <c r="AA71" s="151">
        <v>4</v>
      </c>
      <c r="AB71" s="151">
        <v>7</v>
      </c>
      <c r="AC71" s="151">
        <v>171</v>
      </c>
      <c r="AD71" s="46" t="s">
        <v>784</v>
      </c>
      <c r="AF71" s="62"/>
    </row>
    <row r="72" spans="1:32" s="46" customFormat="1" ht="15" customHeight="1" x14ac:dyDescent="0.2">
      <c r="A72" s="152" t="s">
        <v>349</v>
      </c>
      <c r="B72" s="151" t="s">
        <v>350</v>
      </c>
      <c r="C72" s="151" t="s">
        <v>351</v>
      </c>
      <c r="D72" s="368" t="s">
        <v>62</v>
      </c>
      <c r="E72" s="357"/>
      <c r="F72" s="151">
        <v>76104</v>
      </c>
      <c r="G72" s="151" t="s">
        <v>63</v>
      </c>
      <c r="H72" s="151">
        <v>3</v>
      </c>
      <c r="I72" s="151" t="s">
        <v>53</v>
      </c>
      <c r="J72" s="151"/>
      <c r="K72" s="151"/>
      <c r="L72" s="151"/>
      <c r="M72" s="151" t="s">
        <v>77</v>
      </c>
      <c r="N72" s="151">
        <v>60</v>
      </c>
      <c r="O72" s="151">
        <v>7</v>
      </c>
      <c r="P72" s="151">
        <v>67</v>
      </c>
      <c r="Q72" s="151" t="s">
        <v>50</v>
      </c>
      <c r="R72" s="153">
        <v>1500000</v>
      </c>
      <c r="S72" s="154"/>
      <c r="T72" s="151" t="s">
        <v>104</v>
      </c>
      <c r="U72" s="151">
        <v>48439123500</v>
      </c>
      <c r="V72" s="151">
        <v>131</v>
      </c>
      <c r="W72" s="151">
        <v>17</v>
      </c>
      <c r="X72" s="151">
        <v>4</v>
      </c>
      <c r="Y72" s="151">
        <v>0</v>
      </c>
      <c r="Z72" s="151">
        <v>8</v>
      </c>
      <c r="AA72" s="151">
        <v>4</v>
      </c>
      <c r="AB72" s="151">
        <v>7</v>
      </c>
      <c r="AC72" s="151">
        <v>171</v>
      </c>
      <c r="AD72" s="46" t="s">
        <v>784</v>
      </c>
      <c r="AF72" s="62"/>
    </row>
    <row r="73" spans="1:32" s="42" customFormat="1" ht="15" customHeight="1" x14ac:dyDescent="0.2">
      <c r="A73" s="155" t="s">
        <v>359</v>
      </c>
      <c r="B73" s="156" t="s">
        <v>360</v>
      </c>
      <c r="C73" s="156" t="s">
        <v>361</v>
      </c>
      <c r="D73" s="369" t="s">
        <v>124</v>
      </c>
      <c r="E73" s="358"/>
      <c r="F73" s="156">
        <v>75060</v>
      </c>
      <c r="G73" s="156" t="s">
        <v>119</v>
      </c>
      <c r="H73" s="156">
        <v>3</v>
      </c>
      <c r="I73" s="156" t="s">
        <v>53</v>
      </c>
      <c r="J73" s="156"/>
      <c r="K73" s="156"/>
      <c r="L73" s="156"/>
      <c r="M73" s="156" t="s">
        <v>77</v>
      </c>
      <c r="N73" s="156">
        <v>76</v>
      </c>
      <c r="O73" s="156">
        <v>0</v>
      </c>
      <c r="P73" s="156">
        <v>76</v>
      </c>
      <c r="Q73" s="156" t="s">
        <v>50</v>
      </c>
      <c r="R73" s="385">
        <v>1500000</v>
      </c>
      <c r="S73" s="157"/>
      <c r="T73" s="156" t="s">
        <v>89</v>
      </c>
      <c r="U73" s="156">
        <v>48113014901</v>
      </c>
      <c r="V73" s="156">
        <v>131</v>
      </c>
      <c r="W73" s="156">
        <v>17</v>
      </c>
      <c r="X73" s="156">
        <v>4</v>
      </c>
      <c r="Y73" s="156">
        <v>8</v>
      </c>
      <c r="Z73" s="156">
        <v>0</v>
      </c>
      <c r="AA73" s="156">
        <v>4</v>
      </c>
      <c r="AB73" s="156">
        <v>7</v>
      </c>
      <c r="AC73" s="156">
        <v>171</v>
      </c>
      <c r="AF73" s="158" t="s">
        <v>376</v>
      </c>
    </row>
    <row r="74" spans="1:32" s="46" customFormat="1" ht="15" customHeight="1" x14ac:dyDescent="0.2">
      <c r="A74" s="152" t="s">
        <v>366</v>
      </c>
      <c r="B74" s="151" t="s">
        <v>367</v>
      </c>
      <c r="C74" s="151" t="s">
        <v>368</v>
      </c>
      <c r="D74" s="368" t="s">
        <v>128</v>
      </c>
      <c r="E74" s="357"/>
      <c r="F74" s="151">
        <v>76108</v>
      </c>
      <c r="G74" s="151" t="s">
        <v>63</v>
      </c>
      <c r="H74" s="151">
        <v>3</v>
      </c>
      <c r="I74" s="151" t="s">
        <v>53</v>
      </c>
      <c r="J74" s="151"/>
      <c r="K74" s="151"/>
      <c r="L74" s="151"/>
      <c r="M74" s="151" t="s">
        <v>77</v>
      </c>
      <c r="N74" s="151">
        <v>85</v>
      </c>
      <c r="O74" s="151">
        <v>11</v>
      </c>
      <c r="P74" s="151">
        <v>96</v>
      </c>
      <c r="Q74" s="151" t="s">
        <v>50</v>
      </c>
      <c r="R74" s="153">
        <v>1500000</v>
      </c>
      <c r="S74" s="154"/>
      <c r="T74" s="151" t="s">
        <v>328</v>
      </c>
      <c r="U74" s="151">
        <v>48439110701</v>
      </c>
      <c r="V74" s="151">
        <v>130</v>
      </c>
      <c r="W74" s="151">
        <v>17</v>
      </c>
      <c r="X74" s="151">
        <v>4</v>
      </c>
      <c r="Y74" s="151">
        <v>0</v>
      </c>
      <c r="Z74" s="151">
        <v>8</v>
      </c>
      <c r="AA74" s="151">
        <v>4</v>
      </c>
      <c r="AB74" s="151">
        <v>7</v>
      </c>
      <c r="AC74" s="151">
        <v>170</v>
      </c>
      <c r="AD74" s="46" t="s">
        <v>784</v>
      </c>
      <c r="AF74" s="62"/>
    </row>
    <row r="75" spans="1:32" s="42" customFormat="1" ht="15" customHeight="1" x14ac:dyDescent="0.2">
      <c r="A75" s="155" t="s">
        <v>370</v>
      </c>
      <c r="B75" s="156" t="s">
        <v>129</v>
      </c>
      <c r="C75" s="156" t="s">
        <v>371</v>
      </c>
      <c r="D75" s="369" t="s">
        <v>62</v>
      </c>
      <c r="E75" s="358"/>
      <c r="F75" s="156">
        <v>76102</v>
      </c>
      <c r="G75" s="156" t="s">
        <v>63</v>
      </c>
      <c r="H75" s="156">
        <v>3</v>
      </c>
      <c r="I75" s="156" t="s">
        <v>53</v>
      </c>
      <c r="J75" s="156"/>
      <c r="K75" s="156"/>
      <c r="L75" s="156" t="s">
        <v>167</v>
      </c>
      <c r="M75" s="156" t="s">
        <v>77</v>
      </c>
      <c r="N75" s="156">
        <v>61</v>
      </c>
      <c r="O75" s="156">
        <v>7</v>
      </c>
      <c r="P75" s="156">
        <v>68</v>
      </c>
      <c r="Q75" s="156" t="s">
        <v>365</v>
      </c>
      <c r="R75" s="385">
        <v>928630</v>
      </c>
      <c r="S75" s="157" t="s">
        <v>167</v>
      </c>
      <c r="T75" s="156" t="s">
        <v>130</v>
      </c>
      <c r="U75" s="156">
        <v>48439101700</v>
      </c>
      <c r="V75" s="156">
        <v>130</v>
      </c>
      <c r="W75" s="156">
        <v>17</v>
      </c>
      <c r="X75" s="156">
        <v>4</v>
      </c>
      <c r="Y75" s="156">
        <v>8</v>
      </c>
      <c r="Z75" s="156">
        <v>0</v>
      </c>
      <c r="AA75" s="156">
        <v>4</v>
      </c>
      <c r="AB75" s="156">
        <v>7</v>
      </c>
      <c r="AC75" s="156">
        <v>170</v>
      </c>
      <c r="AF75" s="158" t="s">
        <v>493</v>
      </c>
    </row>
    <row r="76" spans="1:32" s="46" customFormat="1" ht="15" customHeight="1" x14ac:dyDescent="0.2">
      <c r="A76" s="152" t="s">
        <v>372</v>
      </c>
      <c r="B76" s="151" t="s">
        <v>373</v>
      </c>
      <c r="C76" s="151" t="s">
        <v>374</v>
      </c>
      <c r="D76" s="368" t="s">
        <v>369</v>
      </c>
      <c r="E76" s="357"/>
      <c r="F76" s="151">
        <v>75208</v>
      </c>
      <c r="G76" s="151" t="s">
        <v>369</v>
      </c>
      <c r="H76" s="151">
        <v>3</v>
      </c>
      <c r="I76" s="151" t="s">
        <v>53</v>
      </c>
      <c r="J76" s="151"/>
      <c r="K76" s="151"/>
      <c r="L76" s="151"/>
      <c r="M76" s="151" t="s">
        <v>77</v>
      </c>
      <c r="N76" s="151">
        <v>189</v>
      </c>
      <c r="O76" s="151">
        <v>43</v>
      </c>
      <c r="P76" s="151">
        <v>232</v>
      </c>
      <c r="Q76" s="151" t="s">
        <v>50</v>
      </c>
      <c r="R76" s="153">
        <v>1500000</v>
      </c>
      <c r="S76" s="154"/>
      <c r="T76" s="151" t="s">
        <v>144</v>
      </c>
      <c r="U76" s="151">
        <v>48121021405</v>
      </c>
      <c r="V76" s="151">
        <v>133</v>
      </c>
      <c r="W76" s="151">
        <v>17</v>
      </c>
      <c r="X76" s="151">
        <v>4</v>
      </c>
      <c r="Y76" s="151">
        <v>8</v>
      </c>
      <c r="Z76" s="151">
        <v>0</v>
      </c>
      <c r="AA76" s="151">
        <v>4</v>
      </c>
      <c r="AB76" s="151">
        <v>0</v>
      </c>
      <c r="AC76" s="151">
        <v>166</v>
      </c>
      <c r="AD76" s="46" t="s">
        <v>784</v>
      </c>
      <c r="AF76" s="62"/>
    </row>
    <row r="77" spans="1:32" s="42" customFormat="1" ht="15" customHeight="1" x14ac:dyDescent="0.2">
      <c r="A77" s="155" t="s">
        <v>353</v>
      </c>
      <c r="B77" s="156" t="s">
        <v>354</v>
      </c>
      <c r="C77" s="156" t="s">
        <v>355</v>
      </c>
      <c r="D77" s="369" t="s">
        <v>62</v>
      </c>
      <c r="E77" s="358"/>
      <c r="F77" s="156">
        <v>76111</v>
      </c>
      <c r="G77" s="156" t="s">
        <v>63</v>
      </c>
      <c r="H77" s="156">
        <v>3</v>
      </c>
      <c r="I77" s="156" t="s">
        <v>53</v>
      </c>
      <c r="J77" s="156"/>
      <c r="K77" s="156"/>
      <c r="L77" s="156"/>
      <c r="M77" s="156" t="s">
        <v>77</v>
      </c>
      <c r="N77" s="156">
        <v>79</v>
      </c>
      <c r="O77" s="156">
        <v>15</v>
      </c>
      <c r="P77" s="156">
        <v>94</v>
      </c>
      <c r="Q77" s="156" t="s">
        <v>50</v>
      </c>
      <c r="R77" s="385">
        <v>1500000</v>
      </c>
      <c r="S77" s="157"/>
      <c r="T77" s="156" t="s">
        <v>289</v>
      </c>
      <c r="U77" s="156">
        <v>48439101202</v>
      </c>
      <c r="V77" s="156">
        <v>131</v>
      </c>
      <c r="W77" s="156">
        <v>17</v>
      </c>
      <c r="X77" s="156">
        <v>4</v>
      </c>
      <c r="Y77" s="156">
        <v>0</v>
      </c>
      <c r="Z77" s="156">
        <v>0</v>
      </c>
      <c r="AA77" s="156">
        <v>4</v>
      </c>
      <c r="AB77" s="156">
        <v>7</v>
      </c>
      <c r="AC77" s="156">
        <f>SUM(V77,W77,X77,Y77,Z77,AA77,AB77)</f>
        <v>163</v>
      </c>
      <c r="AD77" s="42" t="s">
        <v>784</v>
      </c>
      <c r="AF77" s="158" t="s">
        <v>788</v>
      </c>
    </row>
    <row r="78" spans="1:32" s="42" customFormat="1" ht="15" customHeight="1" x14ac:dyDescent="0.2">
      <c r="A78" s="155" t="s">
        <v>308</v>
      </c>
      <c r="B78" s="156" t="s">
        <v>309</v>
      </c>
      <c r="C78" s="156" t="s">
        <v>310</v>
      </c>
      <c r="D78" s="369" t="s">
        <v>65</v>
      </c>
      <c r="E78" s="358"/>
      <c r="F78" s="156">
        <v>75093</v>
      </c>
      <c r="G78" s="156" t="s">
        <v>64</v>
      </c>
      <c r="H78" s="156">
        <v>3</v>
      </c>
      <c r="I78" s="156" t="s">
        <v>53</v>
      </c>
      <c r="J78" s="156"/>
      <c r="K78" s="156"/>
      <c r="L78" s="156"/>
      <c r="M78" s="156" t="s">
        <v>77</v>
      </c>
      <c r="N78" s="156">
        <v>108</v>
      </c>
      <c r="O78" s="156">
        <v>72</v>
      </c>
      <c r="P78" s="156">
        <v>180</v>
      </c>
      <c r="Q78" s="156" t="s">
        <v>48</v>
      </c>
      <c r="R78" s="385">
        <v>1500000</v>
      </c>
      <c r="S78" s="157"/>
      <c r="T78" s="156" t="s">
        <v>311</v>
      </c>
      <c r="U78" s="156">
        <v>48085031649</v>
      </c>
      <c r="V78" s="156">
        <v>139</v>
      </c>
      <c r="W78" s="156">
        <v>17</v>
      </c>
      <c r="X78" s="156">
        <v>4</v>
      </c>
      <c r="Y78" s="156">
        <v>-8</v>
      </c>
      <c r="Z78" s="156">
        <v>0</v>
      </c>
      <c r="AA78" s="156">
        <v>4</v>
      </c>
      <c r="AB78" s="156">
        <v>0</v>
      </c>
      <c r="AC78" s="156">
        <f>SUM(V78,W78,X78,Y78,Z78,AA78,AB78)</f>
        <v>156</v>
      </c>
      <c r="AF78" s="158" t="s">
        <v>787</v>
      </c>
    </row>
    <row r="79" spans="1:32" s="46" customFormat="1" ht="15" customHeight="1" x14ac:dyDescent="0.2">
      <c r="A79" s="152" t="s">
        <v>318</v>
      </c>
      <c r="B79" s="151" t="s">
        <v>319</v>
      </c>
      <c r="C79" s="151" t="s">
        <v>320</v>
      </c>
      <c r="D79" s="368" t="s">
        <v>119</v>
      </c>
      <c r="E79" s="357"/>
      <c r="F79" s="151">
        <v>75243</v>
      </c>
      <c r="G79" s="151" t="s">
        <v>119</v>
      </c>
      <c r="H79" s="151">
        <v>3</v>
      </c>
      <c r="I79" s="151" t="s">
        <v>53</v>
      </c>
      <c r="J79" s="151"/>
      <c r="K79" s="151"/>
      <c r="L79" s="151"/>
      <c r="M79" s="151" t="s">
        <v>77</v>
      </c>
      <c r="N79" s="151">
        <v>103</v>
      </c>
      <c r="O79" s="151">
        <v>86</v>
      </c>
      <c r="P79" s="151">
        <v>189</v>
      </c>
      <c r="Q79" s="151" t="s">
        <v>50</v>
      </c>
      <c r="R79" s="153">
        <v>1500000</v>
      </c>
      <c r="S79" s="154"/>
      <c r="T79" s="151" t="s">
        <v>311</v>
      </c>
      <c r="U79" s="151">
        <v>48113007805</v>
      </c>
      <c r="V79" s="151">
        <v>138</v>
      </c>
      <c r="W79" s="151">
        <v>17</v>
      </c>
      <c r="X79" s="151">
        <v>4</v>
      </c>
      <c r="Y79" s="151">
        <v>-8</v>
      </c>
      <c r="Z79" s="151">
        <v>0</v>
      </c>
      <c r="AA79" s="151">
        <v>4</v>
      </c>
      <c r="AB79" s="151">
        <v>0</v>
      </c>
      <c r="AC79" s="151">
        <f>SUM(V79, W79,X79,Y79,Z79,AA79,AB79)</f>
        <v>155</v>
      </c>
      <c r="AF79" s="62"/>
    </row>
    <row r="80" spans="1:32" s="42" customFormat="1" ht="15" customHeight="1" x14ac:dyDescent="0.2">
      <c r="A80" s="155" t="s">
        <v>315</v>
      </c>
      <c r="B80" s="156" t="s">
        <v>316</v>
      </c>
      <c r="C80" s="156" t="s">
        <v>317</v>
      </c>
      <c r="D80" s="369" t="s">
        <v>119</v>
      </c>
      <c r="E80" s="358"/>
      <c r="F80" s="156">
        <v>75235</v>
      </c>
      <c r="G80" s="156" t="s">
        <v>119</v>
      </c>
      <c r="H80" s="156">
        <v>3</v>
      </c>
      <c r="I80" s="156" t="s">
        <v>53</v>
      </c>
      <c r="J80" s="156"/>
      <c r="K80" s="156"/>
      <c r="L80" s="156"/>
      <c r="M80" s="156" t="s">
        <v>77</v>
      </c>
      <c r="N80" s="156">
        <v>82</v>
      </c>
      <c r="O80" s="156">
        <v>20</v>
      </c>
      <c r="P80" s="156">
        <v>102</v>
      </c>
      <c r="Q80" s="156" t="s">
        <v>50</v>
      </c>
      <c r="R80" s="180">
        <v>0</v>
      </c>
      <c r="S80" s="157"/>
      <c r="T80" s="156" t="s">
        <v>301</v>
      </c>
      <c r="U80" s="156">
        <v>48113000401</v>
      </c>
      <c r="V80" s="156">
        <v>132</v>
      </c>
      <c r="X80" s="156" t="s">
        <v>492</v>
      </c>
      <c r="Y80" s="156"/>
      <c r="Z80" s="156"/>
      <c r="AA80" s="156"/>
      <c r="AB80" s="156"/>
      <c r="AC80" s="156"/>
      <c r="AF80" s="158" t="s">
        <v>492</v>
      </c>
    </row>
    <row r="81" spans="1:102" s="39" customFormat="1" ht="15" customHeight="1" x14ac:dyDescent="0.25">
      <c r="A81" s="7" t="s">
        <v>151</v>
      </c>
      <c r="B81" s="46"/>
      <c r="C81" s="82">
        <v>16859464</v>
      </c>
      <c r="D81" s="86" t="s">
        <v>297</v>
      </c>
      <c r="E81" s="359">
        <f>C81*0.4121</f>
        <v>6947785.1144000003</v>
      </c>
      <c r="F81" s="46"/>
      <c r="G81" s="46"/>
      <c r="H81" s="46"/>
      <c r="I81" s="46"/>
      <c r="J81" s="67"/>
      <c r="K81" s="67"/>
      <c r="L81" s="67"/>
      <c r="M81" s="46"/>
      <c r="N81" s="46"/>
      <c r="O81" s="46"/>
      <c r="P81" s="46"/>
      <c r="Q81" s="85" t="s">
        <v>18</v>
      </c>
      <c r="R81" s="181">
        <f>SUM(R58:R79)</f>
        <v>30584669.93</v>
      </c>
      <c r="S81" s="67"/>
      <c r="T81" s="46"/>
      <c r="U81" s="46"/>
      <c r="V81" s="46"/>
      <c r="AC81" s="46"/>
      <c r="AF81" s="164"/>
    </row>
    <row r="82" spans="1:102" s="39" customFormat="1" ht="15" customHeight="1" x14ac:dyDescent="0.2">
      <c r="A82" s="49"/>
      <c r="B82" s="5"/>
      <c r="C82" s="62"/>
      <c r="D82" s="370"/>
      <c r="E82" s="5"/>
      <c r="F82" s="5"/>
      <c r="G82" s="5"/>
      <c r="H82" s="5"/>
      <c r="I82" s="5"/>
      <c r="J82" s="67"/>
      <c r="K82" s="67"/>
      <c r="L82" s="67"/>
      <c r="M82" s="5"/>
      <c r="N82" s="60"/>
      <c r="O82" s="60"/>
      <c r="P82" s="60"/>
      <c r="R82" s="182"/>
      <c r="S82" s="50"/>
      <c r="T82" s="5"/>
      <c r="U82" s="5"/>
      <c r="V82" s="5"/>
      <c r="AC82" s="46"/>
      <c r="AF82" s="164"/>
    </row>
    <row r="83" spans="1:102" ht="13.9" customHeight="1" x14ac:dyDescent="0.25">
      <c r="A83" s="26" t="s">
        <v>27</v>
      </c>
      <c r="B83" s="9"/>
      <c r="C83" s="22"/>
      <c r="D83" s="371"/>
      <c r="E83" s="23"/>
      <c r="F83" s="9"/>
      <c r="G83" s="9"/>
      <c r="H83" s="23"/>
      <c r="I83" s="9"/>
      <c r="J83" s="23"/>
      <c r="K83" s="9"/>
      <c r="L83" s="23"/>
      <c r="M83" s="9"/>
      <c r="N83" s="9"/>
      <c r="O83" s="9"/>
      <c r="P83" s="9"/>
      <c r="Q83" s="9"/>
      <c r="R83" s="183"/>
      <c r="S83" s="34"/>
      <c r="T83" s="9"/>
      <c r="U83" s="9"/>
      <c r="V83" s="9"/>
      <c r="W83" s="9"/>
      <c r="X83" s="9"/>
      <c r="Y83" s="9"/>
      <c r="Z83" s="9"/>
      <c r="AA83" s="9"/>
      <c r="AC83" s="46"/>
    </row>
    <row r="84" spans="1:102" s="88" customFormat="1" ht="13.9" customHeight="1" x14ac:dyDescent="0.2">
      <c r="A84" s="87" t="s">
        <v>378</v>
      </c>
      <c r="B84" s="59" t="s">
        <v>379</v>
      </c>
      <c r="C84" s="59" t="s">
        <v>380</v>
      </c>
      <c r="D84" s="372" t="s">
        <v>381</v>
      </c>
      <c r="E84" s="59"/>
      <c r="F84" s="59">
        <v>75801</v>
      </c>
      <c r="G84" s="59" t="s">
        <v>205</v>
      </c>
      <c r="H84" s="59">
        <v>4</v>
      </c>
      <c r="I84" s="59" t="s">
        <v>47</v>
      </c>
      <c r="J84" s="59"/>
      <c r="K84" s="59"/>
      <c r="L84" s="59"/>
      <c r="M84" s="59" t="s">
        <v>77</v>
      </c>
      <c r="N84" s="59">
        <v>80</v>
      </c>
      <c r="O84" s="59">
        <v>0</v>
      </c>
      <c r="P84" s="59">
        <v>80</v>
      </c>
      <c r="Q84" s="59" t="s">
        <v>48</v>
      </c>
      <c r="R84" s="178">
        <v>1260000</v>
      </c>
      <c r="S84" s="59"/>
      <c r="T84" s="59" t="s">
        <v>94</v>
      </c>
      <c r="U84" s="59">
        <v>48001950901</v>
      </c>
      <c r="V84" s="59">
        <v>134</v>
      </c>
      <c r="W84" s="88">
        <v>17</v>
      </c>
      <c r="X84" s="88">
        <v>4</v>
      </c>
      <c r="Y84" s="88">
        <v>0</v>
      </c>
      <c r="Z84" s="88">
        <v>8</v>
      </c>
      <c r="AA84" s="88">
        <v>4</v>
      </c>
      <c r="AB84" s="88">
        <v>0</v>
      </c>
      <c r="AC84" s="59">
        <v>167</v>
      </c>
      <c r="AD84" s="88" t="s">
        <v>784</v>
      </c>
      <c r="AE84" s="88" t="s">
        <v>784</v>
      </c>
      <c r="AF84" s="164"/>
    </row>
    <row r="85" spans="1:102" s="88" customFormat="1" ht="13.9" customHeight="1" x14ac:dyDescent="0.2">
      <c r="A85" s="87" t="s">
        <v>382</v>
      </c>
      <c r="B85" s="59" t="s">
        <v>383</v>
      </c>
      <c r="C85" s="59" t="s">
        <v>384</v>
      </c>
      <c r="D85" s="372" t="s">
        <v>385</v>
      </c>
      <c r="E85" s="59"/>
      <c r="F85" s="59">
        <v>75672</v>
      </c>
      <c r="G85" s="59" t="s">
        <v>386</v>
      </c>
      <c r="H85" s="59">
        <v>4</v>
      </c>
      <c r="I85" s="59" t="s">
        <v>47</v>
      </c>
      <c r="J85" s="59"/>
      <c r="K85" s="59"/>
      <c r="L85" s="59"/>
      <c r="M85" s="59" t="s">
        <v>77</v>
      </c>
      <c r="N85" s="59">
        <v>44</v>
      </c>
      <c r="O85" s="59">
        <v>4</v>
      </c>
      <c r="P85" s="59">
        <v>48</v>
      </c>
      <c r="Q85" s="59" t="s">
        <v>48</v>
      </c>
      <c r="R85" s="178">
        <v>1041113</v>
      </c>
      <c r="S85" s="59"/>
      <c r="T85" s="59" t="s">
        <v>91</v>
      </c>
      <c r="U85" s="59">
        <v>48203020502</v>
      </c>
      <c r="V85" s="59">
        <v>133</v>
      </c>
      <c r="W85" s="88">
        <v>17</v>
      </c>
      <c r="X85" s="88">
        <v>4</v>
      </c>
      <c r="Y85" s="88">
        <v>0</v>
      </c>
      <c r="Z85" s="88">
        <v>8</v>
      </c>
      <c r="AA85" s="88">
        <v>4</v>
      </c>
      <c r="AB85" s="88">
        <v>0</v>
      </c>
      <c r="AC85" s="59">
        <v>166</v>
      </c>
      <c r="AD85" s="88" t="s">
        <v>784</v>
      </c>
      <c r="AF85" s="164"/>
    </row>
    <row r="86" spans="1:102" s="88" customFormat="1" ht="13.9" customHeight="1" x14ac:dyDescent="0.2">
      <c r="A86" s="87" t="s">
        <v>387</v>
      </c>
      <c r="B86" s="59" t="s">
        <v>388</v>
      </c>
      <c r="C86" s="59" t="s">
        <v>389</v>
      </c>
      <c r="D86" s="372" t="s">
        <v>390</v>
      </c>
      <c r="E86" s="59"/>
      <c r="F86" s="59">
        <v>75766</v>
      </c>
      <c r="G86" s="59" t="s">
        <v>223</v>
      </c>
      <c r="H86" s="59">
        <v>4</v>
      </c>
      <c r="I86" s="59" t="s">
        <v>47</v>
      </c>
      <c r="J86" s="59"/>
      <c r="K86" s="59"/>
      <c r="L86" s="59"/>
      <c r="M86" s="59" t="s">
        <v>77</v>
      </c>
      <c r="N86" s="59">
        <v>72</v>
      </c>
      <c r="O86" s="59">
        <v>0</v>
      </c>
      <c r="P86" s="59">
        <v>72</v>
      </c>
      <c r="Q86" s="59" t="s">
        <v>48</v>
      </c>
      <c r="R86" s="178">
        <v>1100000</v>
      </c>
      <c r="S86" s="59"/>
      <c r="T86" s="59" t="s">
        <v>94</v>
      </c>
      <c r="U86" s="59">
        <v>48005000800</v>
      </c>
      <c r="V86" s="59">
        <v>132</v>
      </c>
      <c r="W86" s="88">
        <v>17</v>
      </c>
      <c r="X86" s="88">
        <v>4</v>
      </c>
      <c r="Y86" s="88">
        <v>0</v>
      </c>
      <c r="Z86" s="88">
        <v>8</v>
      </c>
      <c r="AA86" s="88">
        <v>4</v>
      </c>
      <c r="AB86" s="88">
        <v>0</v>
      </c>
      <c r="AC86" s="59">
        <v>165</v>
      </c>
      <c r="AF86" s="164"/>
    </row>
    <row r="87" spans="1:102" s="88" customFormat="1" ht="13.9" customHeight="1" x14ac:dyDescent="0.2">
      <c r="A87" s="89" t="s">
        <v>391</v>
      </c>
      <c r="B87" s="59" t="s">
        <v>392</v>
      </c>
      <c r="C87" s="59" t="s">
        <v>393</v>
      </c>
      <c r="D87" s="372" t="s">
        <v>394</v>
      </c>
      <c r="E87" s="59"/>
      <c r="F87" s="59">
        <v>75455</v>
      </c>
      <c r="G87" s="59" t="s">
        <v>395</v>
      </c>
      <c r="H87" s="59">
        <v>4</v>
      </c>
      <c r="I87" s="59" t="s">
        <v>47</v>
      </c>
      <c r="J87" s="59"/>
      <c r="K87" s="59"/>
      <c r="L87" s="59"/>
      <c r="M87" s="59" t="s">
        <v>77</v>
      </c>
      <c r="N87" s="59">
        <v>41</v>
      </c>
      <c r="O87" s="59">
        <v>3</v>
      </c>
      <c r="P87" s="59">
        <v>44</v>
      </c>
      <c r="Q87" s="59" t="s">
        <v>50</v>
      </c>
      <c r="R87" s="178">
        <v>842283</v>
      </c>
      <c r="S87" s="59"/>
      <c r="T87" s="59" t="s">
        <v>396</v>
      </c>
      <c r="U87" s="59">
        <v>48449950800</v>
      </c>
      <c r="V87" s="59">
        <v>132</v>
      </c>
      <c r="W87" s="88">
        <v>17</v>
      </c>
      <c r="X87" s="88">
        <v>4</v>
      </c>
      <c r="Y87" s="88">
        <v>0</v>
      </c>
      <c r="Z87" s="88">
        <v>8</v>
      </c>
      <c r="AA87" s="88">
        <v>4</v>
      </c>
      <c r="AB87" s="88">
        <v>0</v>
      </c>
      <c r="AC87" s="59">
        <v>165</v>
      </c>
      <c r="AF87" s="164"/>
    </row>
    <row r="88" spans="1:102" s="3" customFormat="1" ht="13.9" customHeight="1" x14ac:dyDescent="0.2">
      <c r="A88" s="91" t="s">
        <v>397</v>
      </c>
      <c r="B88" s="90" t="s">
        <v>398</v>
      </c>
      <c r="C88" s="92" t="s">
        <v>399</v>
      </c>
      <c r="D88" s="373" t="s">
        <v>394</v>
      </c>
      <c r="E88" s="63"/>
      <c r="F88" s="63">
        <v>75455</v>
      </c>
      <c r="G88" s="63" t="s">
        <v>395</v>
      </c>
      <c r="H88" s="63">
        <v>4</v>
      </c>
      <c r="I88" s="93" t="s">
        <v>47</v>
      </c>
      <c r="J88" s="63"/>
      <c r="K88" s="94"/>
      <c r="L88" s="63"/>
      <c r="M88" s="63" t="s">
        <v>77</v>
      </c>
      <c r="N88" s="63">
        <v>34</v>
      </c>
      <c r="O88" s="63">
        <v>2</v>
      </c>
      <c r="P88" s="63">
        <v>36</v>
      </c>
      <c r="Q88" s="91" t="s">
        <v>48</v>
      </c>
      <c r="R88" s="184">
        <v>663018</v>
      </c>
      <c r="S88" s="95"/>
      <c r="T88" s="63" t="s">
        <v>98</v>
      </c>
      <c r="U88" s="63">
        <v>48449950800</v>
      </c>
      <c r="V88" s="63">
        <v>132</v>
      </c>
      <c r="W88" s="96">
        <v>17</v>
      </c>
      <c r="X88" s="96">
        <v>4</v>
      </c>
      <c r="Y88" s="96">
        <v>0</v>
      </c>
      <c r="Z88" s="96">
        <v>8</v>
      </c>
      <c r="AA88" s="96">
        <v>4</v>
      </c>
      <c r="AB88" s="3">
        <v>0</v>
      </c>
      <c r="AC88" s="59">
        <v>165</v>
      </c>
      <c r="AF88" s="386"/>
    </row>
    <row r="89" spans="1:102" s="3" customFormat="1" ht="13.9" customHeight="1" x14ac:dyDescent="0.25">
      <c r="A89" s="17" t="s">
        <v>151</v>
      </c>
      <c r="B89" s="90"/>
      <c r="C89" s="18">
        <v>1432661</v>
      </c>
      <c r="D89" s="373"/>
      <c r="E89" s="63"/>
      <c r="F89" s="63"/>
      <c r="G89" s="63"/>
      <c r="H89" s="63"/>
      <c r="I89" s="93"/>
      <c r="J89" s="63"/>
      <c r="K89" s="94"/>
      <c r="L89" s="63"/>
      <c r="M89" s="63"/>
      <c r="N89" s="63"/>
      <c r="O89" s="63"/>
      <c r="P89" s="63"/>
      <c r="Q89" s="85" t="s">
        <v>18</v>
      </c>
      <c r="R89" s="179">
        <f>SUM(R84:R88)</f>
        <v>4906414</v>
      </c>
      <c r="S89" s="95"/>
      <c r="T89" s="63"/>
      <c r="U89" s="63"/>
      <c r="V89" s="63"/>
      <c r="W89" s="96"/>
      <c r="X89" s="96"/>
      <c r="Y89" s="96"/>
      <c r="Z89" s="96"/>
      <c r="AA89" s="96"/>
      <c r="AC89" s="59"/>
      <c r="AF89" s="386"/>
    </row>
    <row r="90" spans="1:102" s="3" customFormat="1" ht="13.9" customHeight="1" x14ac:dyDescent="0.2">
      <c r="A90" s="91"/>
      <c r="B90" s="90"/>
      <c r="C90" s="97"/>
      <c r="D90" s="373"/>
      <c r="E90" s="63"/>
      <c r="F90" s="63"/>
      <c r="G90" s="63"/>
      <c r="H90" s="63"/>
      <c r="I90" s="93"/>
      <c r="J90" s="63"/>
      <c r="K90" s="94"/>
      <c r="L90" s="63"/>
      <c r="M90" s="63"/>
      <c r="N90" s="63"/>
      <c r="O90" s="63"/>
      <c r="P90" s="63"/>
      <c r="Q90" s="91"/>
      <c r="R90" s="184"/>
      <c r="S90" s="95"/>
      <c r="T90" s="63"/>
      <c r="U90" s="63"/>
      <c r="V90" s="63"/>
      <c r="W90" s="96"/>
      <c r="X90" s="96"/>
      <c r="Y90" s="96"/>
      <c r="Z90" s="96"/>
      <c r="AA90" s="96"/>
      <c r="AC90" s="59"/>
      <c r="AF90" s="386"/>
    </row>
    <row r="91" spans="1:102" ht="13.9" customHeight="1" x14ac:dyDescent="0.25">
      <c r="A91" s="26" t="s">
        <v>28</v>
      </c>
      <c r="B91" s="10"/>
      <c r="C91" s="57"/>
      <c r="D91" s="365"/>
      <c r="E91" s="58"/>
      <c r="F91" s="10"/>
      <c r="G91" s="10"/>
      <c r="H91" s="58"/>
      <c r="I91" s="10"/>
      <c r="J91" s="58"/>
      <c r="K91" s="10"/>
      <c r="L91" s="58"/>
      <c r="M91" s="10"/>
      <c r="N91" s="10"/>
      <c r="O91" s="10"/>
      <c r="P91" s="10"/>
      <c r="Q91" s="10"/>
      <c r="R91" s="177"/>
      <c r="S91" s="34"/>
      <c r="T91" s="10"/>
      <c r="U91" s="10"/>
      <c r="V91" s="10"/>
      <c r="W91" s="9"/>
      <c r="X91" s="9"/>
      <c r="Y91" s="9"/>
      <c r="Z91" s="9"/>
      <c r="AA91" s="9"/>
      <c r="AC91" s="46"/>
    </row>
    <row r="92" spans="1:102" ht="13.9" customHeight="1" x14ac:dyDescent="0.2">
      <c r="A92" s="162" t="s">
        <v>436</v>
      </c>
      <c r="B92" s="4" t="s">
        <v>437</v>
      </c>
      <c r="C92" s="94" t="s">
        <v>500</v>
      </c>
      <c r="D92" s="374" t="s">
        <v>234</v>
      </c>
      <c r="E92" s="66"/>
      <c r="F92" s="4">
        <v>75605</v>
      </c>
      <c r="G92" s="4" t="s">
        <v>235</v>
      </c>
      <c r="H92" s="66">
        <v>4</v>
      </c>
      <c r="I92" s="4" t="s">
        <v>53</v>
      </c>
      <c r="J92" s="66"/>
      <c r="K92" s="4"/>
      <c r="L92" s="66"/>
      <c r="M92" s="4" t="s">
        <v>77</v>
      </c>
      <c r="N92" s="4">
        <v>60</v>
      </c>
      <c r="O92" s="4">
        <v>0</v>
      </c>
      <c r="P92" s="4">
        <v>60</v>
      </c>
      <c r="Q92" s="4" t="s">
        <v>48</v>
      </c>
      <c r="R92" s="185">
        <v>976694</v>
      </c>
      <c r="T92" s="4" t="s">
        <v>91</v>
      </c>
      <c r="U92" s="4">
        <v>48183000200</v>
      </c>
      <c r="V92" s="4">
        <v>135</v>
      </c>
      <c r="W92" s="2">
        <v>17</v>
      </c>
      <c r="X92" s="2">
        <v>4</v>
      </c>
      <c r="Y92" s="2">
        <v>0</v>
      </c>
      <c r="Z92" s="2">
        <v>8</v>
      </c>
      <c r="AA92" s="2">
        <v>4</v>
      </c>
      <c r="AB92" s="2">
        <v>0</v>
      </c>
      <c r="AC92" s="46">
        <v>168</v>
      </c>
      <c r="AD92" s="2" t="s">
        <v>784</v>
      </c>
      <c r="AE92" s="2" t="s">
        <v>784</v>
      </c>
      <c r="AF92" s="386" t="s">
        <v>790</v>
      </c>
    </row>
    <row r="93" spans="1:102" s="380" customFormat="1" ht="13.9" customHeight="1" x14ac:dyDescent="0.2">
      <c r="A93" s="387" t="s">
        <v>432</v>
      </c>
      <c r="B93" s="380" t="s">
        <v>433</v>
      </c>
      <c r="C93" s="388" t="s">
        <v>501</v>
      </c>
      <c r="D93" s="389" t="s">
        <v>234</v>
      </c>
      <c r="E93" s="381"/>
      <c r="F93" s="380">
        <v>75605</v>
      </c>
      <c r="G93" s="380" t="s">
        <v>235</v>
      </c>
      <c r="H93" s="381">
        <v>4</v>
      </c>
      <c r="I93" s="380" t="s">
        <v>53</v>
      </c>
      <c r="J93" s="381"/>
      <c r="L93" s="381"/>
      <c r="M93" s="380" t="s">
        <v>77</v>
      </c>
      <c r="N93" s="380">
        <v>62</v>
      </c>
      <c r="O93" s="380">
        <v>0</v>
      </c>
      <c r="P93" s="380">
        <v>62</v>
      </c>
      <c r="Q93" s="380" t="s">
        <v>48</v>
      </c>
      <c r="R93" s="390">
        <v>1191000</v>
      </c>
      <c r="S93" s="391"/>
      <c r="T93" s="380" t="s">
        <v>95</v>
      </c>
      <c r="U93" s="380">
        <v>48183000200</v>
      </c>
      <c r="V93" s="380">
        <v>135</v>
      </c>
      <c r="W93" s="380">
        <v>17</v>
      </c>
      <c r="X93" s="380">
        <v>4</v>
      </c>
      <c r="Y93" s="380">
        <v>8</v>
      </c>
      <c r="Z93" s="380">
        <v>0</v>
      </c>
      <c r="AA93" s="380">
        <v>4</v>
      </c>
      <c r="AB93" s="380">
        <v>0</v>
      </c>
      <c r="AC93" s="42">
        <v>168</v>
      </c>
      <c r="AF93" s="392" t="s">
        <v>805</v>
      </c>
    </row>
    <row r="94" spans="1:102" ht="13.9" customHeight="1" x14ac:dyDescent="0.2">
      <c r="A94" s="162" t="s">
        <v>430</v>
      </c>
      <c r="B94" s="4" t="s">
        <v>431</v>
      </c>
      <c r="C94" s="94" t="s">
        <v>502</v>
      </c>
      <c r="D94" s="374" t="s">
        <v>503</v>
      </c>
      <c r="E94" s="66"/>
      <c r="F94" s="4">
        <v>75703</v>
      </c>
      <c r="G94" s="4" t="s">
        <v>504</v>
      </c>
      <c r="H94" s="66">
        <v>4</v>
      </c>
      <c r="I94" s="4" t="s">
        <v>53</v>
      </c>
      <c r="J94" s="66"/>
      <c r="K94" s="4"/>
      <c r="L94" s="66"/>
      <c r="M94" s="4" t="s">
        <v>77</v>
      </c>
      <c r="N94" s="4">
        <v>60</v>
      </c>
      <c r="O94" s="4">
        <v>0</v>
      </c>
      <c r="P94" s="4">
        <v>60</v>
      </c>
      <c r="Q94" s="4" t="s">
        <v>50</v>
      </c>
      <c r="R94" s="185">
        <v>1241604</v>
      </c>
      <c r="T94" s="4" t="s">
        <v>505</v>
      </c>
      <c r="U94" s="4">
        <v>48423002004</v>
      </c>
      <c r="V94" s="4">
        <v>135</v>
      </c>
      <c r="W94" s="2">
        <v>17</v>
      </c>
      <c r="X94" s="2">
        <v>4</v>
      </c>
      <c r="Y94" s="2">
        <v>0</v>
      </c>
      <c r="Z94" s="2">
        <v>8</v>
      </c>
      <c r="AA94" s="2">
        <v>4</v>
      </c>
      <c r="AB94" s="2">
        <v>0</v>
      </c>
      <c r="AC94" s="46">
        <v>168</v>
      </c>
      <c r="AD94" s="2" t="s">
        <v>784</v>
      </c>
    </row>
    <row r="95" spans="1:102" ht="13.9" customHeight="1" x14ac:dyDescent="0.2">
      <c r="A95" s="162" t="s">
        <v>506</v>
      </c>
      <c r="B95" s="4" t="s">
        <v>507</v>
      </c>
      <c r="C95" s="94" t="s">
        <v>508</v>
      </c>
      <c r="D95" s="374" t="s">
        <v>234</v>
      </c>
      <c r="E95" s="66"/>
      <c r="F95" s="4">
        <v>75605</v>
      </c>
      <c r="G95" s="4" t="s">
        <v>235</v>
      </c>
      <c r="H95" s="66">
        <v>4</v>
      </c>
      <c r="I95" s="4" t="s">
        <v>53</v>
      </c>
      <c r="J95" s="66"/>
      <c r="K95" s="4"/>
      <c r="L95" s="66"/>
      <c r="M95" s="4" t="s">
        <v>77</v>
      </c>
      <c r="N95" s="4">
        <v>65</v>
      </c>
      <c r="O95" s="4">
        <v>0</v>
      </c>
      <c r="P95" s="4">
        <v>65</v>
      </c>
      <c r="Q95" s="4" t="s">
        <v>48</v>
      </c>
      <c r="R95" s="185">
        <v>1234409</v>
      </c>
      <c r="T95" s="4" t="s">
        <v>96</v>
      </c>
      <c r="U95" s="4">
        <v>48183000401</v>
      </c>
      <c r="V95" s="4">
        <v>134</v>
      </c>
      <c r="W95" s="2">
        <v>17</v>
      </c>
      <c r="X95" s="2">
        <v>4</v>
      </c>
      <c r="Y95" s="2">
        <v>8</v>
      </c>
      <c r="Z95" s="2">
        <v>0</v>
      </c>
      <c r="AA95" s="2">
        <v>4</v>
      </c>
      <c r="AB95" s="2">
        <v>0</v>
      </c>
      <c r="AC95" s="46">
        <v>167</v>
      </c>
    </row>
    <row r="96" spans="1:102" ht="13.9" customHeight="1" x14ac:dyDescent="0.25">
      <c r="A96" s="17" t="s">
        <v>151</v>
      </c>
      <c r="B96" s="51"/>
      <c r="C96" s="18">
        <v>1386390</v>
      </c>
      <c r="D96" s="366"/>
      <c r="E96" s="53"/>
      <c r="F96" s="52"/>
      <c r="G96" s="52"/>
      <c r="H96" s="53"/>
      <c r="I96" s="54"/>
      <c r="J96" s="53"/>
      <c r="K96" s="10"/>
      <c r="L96" s="53"/>
      <c r="M96" s="52"/>
      <c r="N96" s="52"/>
      <c r="O96" s="52"/>
      <c r="P96" s="52"/>
      <c r="Q96" s="55" t="s">
        <v>18</v>
      </c>
      <c r="R96" s="179">
        <f>SUM(R92:R95)</f>
        <v>4643707</v>
      </c>
      <c r="S96" s="33"/>
      <c r="T96" s="56"/>
      <c r="U96" s="52"/>
      <c r="V96" s="52"/>
      <c r="W96" s="19"/>
      <c r="X96" s="19"/>
      <c r="Y96" s="19"/>
      <c r="Z96" s="19"/>
      <c r="AA96" s="19"/>
      <c r="AC96" s="46"/>
      <c r="AE96"/>
      <c r="AF96" s="423"/>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row>
    <row r="97" spans="1:102" ht="13.9" customHeight="1" x14ac:dyDescent="0.25">
      <c r="A97" s="17"/>
      <c r="B97" s="51"/>
      <c r="C97" s="18"/>
      <c r="D97" s="366"/>
      <c r="E97" s="53"/>
      <c r="F97" s="52"/>
      <c r="G97" s="52"/>
      <c r="H97" s="53"/>
      <c r="I97" s="54"/>
      <c r="J97" s="53"/>
      <c r="K97" s="10"/>
      <c r="L97" s="53"/>
      <c r="M97" s="52"/>
      <c r="N97" s="52"/>
      <c r="O97" s="52"/>
      <c r="P97" s="52"/>
      <c r="Q97" s="55"/>
      <c r="R97" s="179"/>
      <c r="S97" s="33"/>
      <c r="T97" s="56"/>
      <c r="U97" s="52"/>
      <c r="V97" s="52"/>
      <c r="W97" s="19"/>
      <c r="X97" s="19"/>
      <c r="Y97" s="19"/>
      <c r="Z97" s="19"/>
      <c r="AA97" s="19"/>
      <c r="AC97" s="46"/>
      <c r="AE97"/>
      <c r="AF97" s="423"/>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row>
    <row r="98" spans="1:102" ht="13.9" customHeight="1" x14ac:dyDescent="0.25">
      <c r="A98" s="26" t="s">
        <v>29</v>
      </c>
      <c r="B98" s="10"/>
      <c r="C98" s="57"/>
      <c r="D98" s="365"/>
      <c r="E98" s="58"/>
      <c r="F98" s="10"/>
      <c r="G98" s="10"/>
      <c r="H98" s="58"/>
      <c r="I98" s="10"/>
      <c r="J98" s="58"/>
      <c r="K98" s="10"/>
      <c r="L98" s="58"/>
      <c r="M98" s="10"/>
      <c r="N98" s="10"/>
      <c r="O98" s="10"/>
      <c r="P98" s="10"/>
      <c r="Q98" s="10"/>
      <c r="R98" s="177"/>
      <c r="S98" s="34"/>
      <c r="T98" s="10"/>
      <c r="U98" s="10"/>
      <c r="V98" s="10"/>
      <c r="W98" s="9"/>
      <c r="X98" s="9"/>
      <c r="Y98" s="9"/>
      <c r="Z98" s="9"/>
      <c r="AA98" s="9"/>
      <c r="AC98" s="46"/>
    </row>
    <row r="99" spans="1:102" s="39" customFormat="1" ht="13.9" customHeight="1" x14ac:dyDescent="0.2">
      <c r="A99" s="45" t="s">
        <v>509</v>
      </c>
      <c r="B99" s="46" t="s">
        <v>441</v>
      </c>
      <c r="C99" s="46" t="s">
        <v>510</v>
      </c>
      <c r="D99" s="362" t="s">
        <v>511</v>
      </c>
      <c r="E99" s="46"/>
      <c r="F99" s="46">
        <v>75901</v>
      </c>
      <c r="G99" s="46" t="s">
        <v>512</v>
      </c>
      <c r="H99" s="46">
        <v>5</v>
      </c>
      <c r="I99" s="46" t="s">
        <v>47</v>
      </c>
      <c r="J99" s="47"/>
      <c r="K99" s="47"/>
      <c r="L99" s="47"/>
      <c r="M99" s="46" t="s">
        <v>77</v>
      </c>
      <c r="N99" s="46">
        <v>72</v>
      </c>
      <c r="O99" s="46">
        <v>8</v>
      </c>
      <c r="P99" s="46">
        <v>80</v>
      </c>
      <c r="Q99" s="46" t="s">
        <v>50</v>
      </c>
      <c r="R99" s="178">
        <v>1069042</v>
      </c>
      <c r="S99" s="47"/>
      <c r="T99" s="46" t="s">
        <v>120</v>
      </c>
      <c r="U99" s="46">
        <v>48005000800</v>
      </c>
      <c r="V99" s="46">
        <v>134</v>
      </c>
      <c r="W99" s="39">
        <v>17</v>
      </c>
      <c r="X99" s="39">
        <v>4</v>
      </c>
      <c r="Y99" s="39">
        <v>0</v>
      </c>
      <c r="Z99" s="39">
        <v>8</v>
      </c>
      <c r="AA99" s="39">
        <v>4</v>
      </c>
      <c r="AB99" s="39">
        <v>0</v>
      </c>
      <c r="AC99" s="46">
        <v>167</v>
      </c>
      <c r="AD99" s="39" t="s">
        <v>784</v>
      </c>
      <c r="AE99" s="39" t="s">
        <v>784</v>
      </c>
      <c r="AF99" s="164" t="s">
        <v>790</v>
      </c>
    </row>
    <row r="100" spans="1:102" s="39" customFormat="1" ht="13.9" customHeight="1" x14ac:dyDescent="0.2">
      <c r="A100" s="48" t="s">
        <v>513</v>
      </c>
      <c r="B100" s="46" t="s">
        <v>445</v>
      </c>
      <c r="C100" s="46" t="s">
        <v>514</v>
      </c>
      <c r="D100" s="362" t="s">
        <v>511</v>
      </c>
      <c r="E100" s="46"/>
      <c r="F100" s="46">
        <v>75901</v>
      </c>
      <c r="G100" s="46" t="s">
        <v>512</v>
      </c>
      <c r="H100" s="46">
        <v>5</v>
      </c>
      <c r="I100" s="46" t="s">
        <v>47</v>
      </c>
      <c r="J100" s="47"/>
      <c r="K100" s="47"/>
      <c r="L100" s="47"/>
      <c r="M100" s="46" t="s">
        <v>77</v>
      </c>
      <c r="N100" s="46">
        <v>72</v>
      </c>
      <c r="O100" s="46">
        <v>0</v>
      </c>
      <c r="P100" s="46">
        <v>72</v>
      </c>
      <c r="Q100" s="46" t="s">
        <v>48</v>
      </c>
      <c r="R100" s="178">
        <v>1060000</v>
      </c>
      <c r="S100" s="47"/>
      <c r="T100" s="46" t="s">
        <v>94</v>
      </c>
      <c r="U100" s="46">
        <v>48005000800</v>
      </c>
      <c r="V100" s="46">
        <v>134</v>
      </c>
      <c r="W100" s="39">
        <v>17</v>
      </c>
      <c r="X100" s="39">
        <v>4</v>
      </c>
      <c r="Y100" s="39">
        <v>0</v>
      </c>
      <c r="Z100" s="39">
        <v>8</v>
      </c>
      <c r="AA100" s="39">
        <v>4</v>
      </c>
      <c r="AB100" s="39">
        <v>0</v>
      </c>
      <c r="AC100" s="46">
        <v>167</v>
      </c>
      <c r="AD100" s="39" t="s">
        <v>784</v>
      </c>
      <c r="AF100" s="164"/>
    </row>
    <row r="101" spans="1:102" s="39" customFormat="1" ht="13.9" customHeight="1" x14ac:dyDescent="0.2">
      <c r="A101" s="48" t="s">
        <v>515</v>
      </c>
      <c r="B101" s="46" t="s">
        <v>516</v>
      </c>
      <c r="C101" s="46" t="s">
        <v>517</v>
      </c>
      <c r="D101" s="362" t="s">
        <v>518</v>
      </c>
      <c r="E101" s="46"/>
      <c r="F101" s="46">
        <v>77657</v>
      </c>
      <c r="G101" s="46" t="s">
        <v>519</v>
      </c>
      <c r="H101" s="46">
        <v>5</v>
      </c>
      <c r="I101" s="46" t="s">
        <v>47</v>
      </c>
      <c r="J101" s="68"/>
      <c r="K101" s="68"/>
      <c r="L101" s="68" t="s">
        <v>167</v>
      </c>
      <c r="M101" s="46" t="s">
        <v>77</v>
      </c>
      <c r="N101" s="46">
        <v>80</v>
      </c>
      <c r="O101" s="46">
        <v>0</v>
      </c>
      <c r="P101" s="46">
        <v>80</v>
      </c>
      <c r="Q101" s="46" t="s">
        <v>48</v>
      </c>
      <c r="R101" s="178">
        <v>1324086</v>
      </c>
      <c r="S101" s="68"/>
      <c r="T101" s="46" t="s">
        <v>97</v>
      </c>
      <c r="U101" s="46">
        <v>48199030502</v>
      </c>
      <c r="V101" s="46">
        <v>130</v>
      </c>
      <c r="W101" s="39">
        <v>8.5</v>
      </c>
      <c r="X101" s="39">
        <v>4</v>
      </c>
      <c r="Y101" s="39">
        <v>0</v>
      </c>
      <c r="Z101" s="39">
        <v>4</v>
      </c>
      <c r="AA101" s="39">
        <v>4</v>
      </c>
      <c r="AB101" s="39">
        <v>0</v>
      </c>
      <c r="AC101" s="46">
        <v>150.5</v>
      </c>
      <c r="AF101" s="164"/>
    </row>
    <row r="102" spans="1:102" ht="13.9" customHeight="1" x14ac:dyDescent="0.25">
      <c r="A102" s="17" t="s">
        <v>151</v>
      </c>
      <c r="B102" s="51"/>
      <c r="C102" s="18">
        <v>1082486</v>
      </c>
      <c r="D102" s="366"/>
      <c r="E102" s="53"/>
      <c r="F102" s="52"/>
      <c r="G102" s="52"/>
      <c r="H102" s="53"/>
      <c r="I102" s="54"/>
      <c r="J102" s="53"/>
      <c r="K102" s="10"/>
      <c r="L102" s="53"/>
      <c r="M102" s="52"/>
      <c r="N102" s="52"/>
      <c r="O102" s="52"/>
      <c r="P102" s="52"/>
      <c r="Q102" s="55" t="s">
        <v>18</v>
      </c>
      <c r="R102" s="179">
        <f>SUM(R99:R101)</f>
        <v>3453128</v>
      </c>
      <c r="S102" s="33"/>
      <c r="T102" s="56"/>
      <c r="U102" s="52"/>
      <c r="V102" s="52"/>
      <c r="W102" s="19"/>
      <c r="X102" s="19"/>
      <c r="Y102" s="19"/>
      <c r="Z102" s="19"/>
      <c r="AA102" s="19"/>
      <c r="AC102" s="46"/>
      <c r="AE102"/>
      <c r="AF102" s="423"/>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row>
    <row r="103" spans="1:102" ht="13.9" customHeight="1" x14ac:dyDescent="0.25">
      <c r="A103" s="17"/>
      <c r="B103" s="51"/>
      <c r="C103" s="18"/>
      <c r="D103" s="366"/>
      <c r="E103" s="53"/>
      <c r="F103" s="52"/>
      <c r="G103" s="52"/>
      <c r="H103" s="53"/>
      <c r="I103" s="54"/>
      <c r="J103" s="53"/>
      <c r="K103" s="10"/>
      <c r="L103" s="53"/>
      <c r="M103" s="52"/>
      <c r="N103" s="52"/>
      <c r="O103" s="52"/>
      <c r="P103" s="52"/>
      <c r="Q103" s="55"/>
      <c r="R103" s="179"/>
      <c r="S103" s="33"/>
      <c r="T103" s="56"/>
      <c r="U103" s="52"/>
      <c r="V103" s="52"/>
      <c r="W103" s="19"/>
      <c r="X103" s="19"/>
      <c r="Y103" s="19"/>
      <c r="Z103" s="19"/>
      <c r="AA103" s="19"/>
      <c r="AC103" s="46"/>
      <c r="AE103"/>
      <c r="AF103" s="42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row>
    <row r="104" spans="1:102" ht="13.9" customHeight="1" x14ac:dyDescent="0.25">
      <c r="A104" s="26" t="s">
        <v>30</v>
      </c>
      <c r="B104" s="10"/>
      <c r="C104" s="57"/>
      <c r="D104" s="365"/>
      <c r="E104" s="58"/>
      <c r="F104" s="10"/>
      <c r="G104" s="10"/>
      <c r="H104" s="58"/>
      <c r="I104" s="10"/>
      <c r="J104" s="58"/>
      <c r="K104" s="10"/>
      <c r="L104" s="58"/>
      <c r="M104" s="10"/>
      <c r="N104" s="10"/>
      <c r="O104" s="10"/>
      <c r="P104" s="10"/>
      <c r="Q104" s="10"/>
      <c r="R104" s="177"/>
      <c r="S104" s="34"/>
      <c r="T104" s="10"/>
      <c r="U104" s="10"/>
      <c r="V104" s="10"/>
      <c r="W104" s="9"/>
      <c r="X104" s="9"/>
      <c r="Y104" s="9"/>
      <c r="Z104" s="9"/>
      <c r="AA104" s="9"/>
      <c r="AC104" s="46"/>
    </row>
    <row r="105" spans="1:102" s="39" customFormat="1" x14ac:dyDescent="0.2">
      <c r="A105" s="45" t="s">
        <v>526</v>
      </c>
      <c r="B105" s="46" t="s">
        <v>527</v>
      </c>
      <c r="C105" s="46" t="s">
        <v>528</v>
      </c>
      <c r="D105" s="362" t="s">
        <v>523</v>
      </c>
      <c r="E105" s="46"/>
      <c r="F105" s="46">
        <v>77708</v>
      </c>
      <c r="G105" s="46" t="s">
        <v>524</v>
      </c>
      <c r="H105" s="46">
        <v>5</v>
      </c>
      <c r="I105" s="46" t="s">
        <v>53</v>
      </c>
      <c r="J105" s="47"/>
      <c r="K105" s="47"/>
      <c r="L105" s="47"/>
      <c r="M105" s="46" t="s">
        <v>77</v>
      </c>
      <c r="N105" s="46">
        <v>72</v>
      </c>
      <c r="O105" s="46">
        <v>10</v>
      </c>
      <c r="P105" s="46">
        <v>82</v>
      </c>
      <c r="Q105" s="46" t="s">
        <v>50</v>
      </c>
      <c r="R105" s="178">
        <v>984000</v>
      </c>
      <c r="S105" s="47"/>
      <c r="T105" s="46" t="s">
        <v>120</v>
      </c>
      <c r="U105" s="46">
        <v>48245000101</v>
      </c>
      <c r="V105" s="46">
        <v>131</v>
      </c>
      <c r="W105" s="39">
        <v>0</v>
      </c>
      <c r="X105" s="39">
        <v>4</v>
      </c>
      <c r="Y105" s="39">
        <v>0</v>
      </c>
      <c r="Z105" s="39">
        <v>0</v>
      </c>
      <c r="AA105" s="39">
        <v>4</v>
      </c>
      <c r="AB105" s="39">
        <v>0</v>
      </c>
      <c r="AC105" s="46">
        <v>139</v>
      </c>
      <c r="AD105" s="39" t="s">
        <v>784</v>
      </c>
      <c r="AF105" s="164"/>
    </row>
    <row r="106" spans="1:102" s="46" customFormat="1" x14ac:dyDescent="0.2">
      <c r="A106" s="48" t="s">
        <v>520</v>
      </c>
      <c r="B106" s="46" t="s">
        <v>521</v>
      </c>
      <c r="C106" s="46" t="s">
        <v>522</v>
      </c>
      <c r="D106" s="362" t="s">
        <v>523</v>
      </c>
      <c r="F106" s="46">
        <v>77701</v>
      </c>
      <c r="G106" s="46" t="s">
        <v>524</v>
      </c>
      <c r="H106" s="46">
        <v>5</v>
      </c>
      <c r="I106" s="46" t="s">
        <v>53</v>
      </c>
      <c r="J106" s="68"/>
      <c r="K106" s="68"/>
      <c r="L106" s="68"/>
      <c r="M106" s="46" t="s">
        <v>77</v>
      </c>
      <c r="N106" s="46">
        <v>52</v>
      </c>
      <c r="O106" s="46">
        <v>53</v>
      </c>
      <c r="P106" s="46">
        <v>105</v>
      </c>
      <c r="Q106" s="46" t="s">
        <v>48</v>
      </c>
      <c r="R106" s="178">
        <v>1480817</v>
      </c>
      <c r="S106" s="68" t="s">
        <v>167</v>
      </c>
      <c r="T106" s="46" t="s">
        <v>525</v>
      </c>
      <c r="U106" s="46">
        <v>48245011700</v>
      </c>
      <c r="V106" s="46">
        <v>116</v>
      </c>
      <c r="W106" s="46">
        <v>17</v>
      </c>
      <c r="X106" s="46">
        <v>0</v>
      </c>
      <c r="Y106" s="46">
        <v>8</v>
      </c>
      <c r="Z106" s="46">
        <v>0</v>
      </c>
      <c r="AA106" s="46">
        <v>4</v>
      </c>
      <c r="AB106" s="46">
        <v>0</v>
      </c>
      <c r="AC106" s="46">
        <f>SUM(V106,W106,X106&lt;Y106,Z106,AA106,AB106)</f>
        <v>138</v>
      </c>
      <c r="AD106" s="46" t="s">
        <v>784</v>
      </c>
      <c r="AF106" s="62" t="s">
        <v>824</v>
      </c>
    </row>
    <row r="107" spans="1:102" ht="13.9" customHeight="1" x14ac:dyDescent="0.25">
      <c r="A107" s="17" t="s">
        <v>151</v>
      </c>
      <c r="B107" s="51"/>
      <c r="C107" s="18">
        <v>999573</v>
      </c>
      <c r="D107" s="366"/>
      <c r="E107" s="53"/>
      <c r="F107" s="52"/>
      <c r="G107" s="52"/>
      <c r="H107" s="53"/>
      <c r="I107" s="54"/>
      <c r="J107" s="53"/>
      <c r="K107" s="10"/>
      <c r="L107" s="53"/>
      <c r="M107" s="52"/>
      <c r="N107" s="52"/>
      <c r="O107" s="52"/>
      <c r="P107" s="52"/>
      <c r="Q107" s="55" t="s">
        <v>18</v>
      </c>
      <c r="R107" s="179">
        <f>SUM(R105:R105)</f>
        <v>984000</v>
      </c>
      <c r="S107" s="33"/>
      <c r="T107" s="56"/>
      <c r="U107" s="52"/>
      <c r="V107" s="52"/>
      <c r="W107" s="19"/>
      <c r="X107" s="19"/>
      <c r="Y107" s="19"/>
      <c r="Z107" s="19"/>
      <c r="AA107" s="19"/>
      <c r="AC107" s="46"/>
      <c r="AE107"/>
      <c r="AF107" s="423"/>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row>
    <row r="108" spans="1:102" ht="13.9" customHeight="1" collapsed="1" x14ac:dyDescent="0.25">
      <c r="A108" s="10"/>
      <c r="B108" s="10"/>
      <c r="C108" s="57"/>
      <c r="D108" s="365"/>
      <c r="E108" s="58"/>
      <c r="F108" s="10"/>
      <c r="G108" s="10"/>
      <c r="H108" s="58"/>
      <c r="I108" s="10"/>
      <c r="J108" s="58"/>
      <c r="K108" s="10"/>
      <c r="L108" s="58"/>
      <c r="M108" s="10"/>
      <c r="N108" s="10"/>
      <c r="O108" s="10"/>
      <c r="P108" s="10"/>
      <c r="Q108" s="10"/>
      <c r="R108" s="177"/>
      <c r="S108" s="34"/>
      <c r="T108" s="10"/>
      <c r="U108" s="10"/>
      <c r="V108" s="10"/>
      <c r="W108" s="9"/>
      <c r="X108" s="9"/>
      <c r="Y108" s="9"/>
      <c r="Z108" s="9"/>
      <c r="AA108" s="9"/>
      <c r="AC108" s="46"/>
    </row>
    <row r="109" spans="1:102" ht="13.9" customHeight="1" x14ac:dyDescent="0.25">
      <c r="A109" s="26" t="s">
        <v>31</v>
      </c>
      <c r="B109" s="10"/>
      <c r="C109" s="57"/>
      <c r="D109" s="365"/>
      <c r="E109" s="58"/>
      <c r="F109" s="10"/>
      <c r="G109" s="10"/>
      <c r="H109" s="58"/>
      <c r="I109" s="10"/>
      <c r="J109" s="58"/>
      <c r="K109" s="10"/>
      <c r="L109" s="58"/>
      <c r="M109" s="10"/>
      <c r="N109" s="10"/>
      <c r="O109" s="10"/>
      <c r="P109" s="10"/>
      <c r="Q109" s="10"/>
      <c r="R109" s="177"/>
      <c r="S109" s="34"/>
      <c r="T109" s="10"/>
      <c r="U109" s="10"/>
      <c r="V109" s="10"/>
      <c r="W109" s="9"/>
      <c r="X109" s="9"/>
      <c r="Y109" s="9"/>
      <c r="Z109" s="9"/>
      <c r="AA109" s="9"/>
      <c r="AC109" s="46"/>
    </row>
    <row r="110" spans="1:102" s="39" customFormat="1" ht="13.9" customHeight="1" x14ac:dyDescent="0.2">
      <c r="A110" s="48" t="s">
        <v>529</v>
      </c>
      <c r="B110" s="46" t="s">
        <v>530</v>
      </c>
      <c r="C110" s="46" t="s">
        <v>531</v>
      </c>
      <c r="D110" s="362" t="s">
        <v>532</v>
      </c>
      <c r="E110" s="46"/>
      <c r="F110" s="46">
        <v>77377</v>
      </c>
      <c r="G110" s="46" t="s">
        <v>55</v>
      </c>
      <c r="H110" s="46">
        <v>6</v>
      </c>
      <c r="I110" s="46" t="s">
        <v>47</v>
      </c>
      <c r="J110" s="47"/>
      <c r="K110" s="47"/>
      <c r="L110" s="47" t="s">
        <v>167</v>
      </c>
      <c r="M110" s="46" t="s">
        <v>77</v>
      </c>
      <c r="N110" s="46">
        <v>50</v>
      </c>
      <c r="O110" s="46">
        <v>9</v>
      </c>
      <c r="P110" s="46">
        <v>59</v>
      </c>
      <c r="Q110" s="46" t="s">
        <v>48</v>
      </c>
      <c r="R110" s="178">
        <v>900000</v>
      </c>
      <c r="S110" s="47"/>
      <c r="T110" s="46" t="s">
        <v>533</v>
      </c>
      <c r="U110" s="46">
        <v>48201555501</v>
      </c>
      <c r="V110" s="46">
        <v>134</v>
      </c>
      <c r="W110" s="39">
        <v>17</v>
      </c>
      <c r="X110" s="39">
        <v>4</v>
      </c>
      <c r="Y110" s="39">
        <v>8</v>
      </c>
      <c r="Z110" s="39">
        <v>0</v>
      </c>
      <c r="AA110" s="39">
        <v>4</v>
      </c>
      <c r="AB110" s="39">
        <v>0</v>
      </c>
      <c r="AC110" s="46">
        <v>167</v>
      </c>
      <c r="AF110" s="164"/>
    </row>
    <row r="111" spans="1:102" s="39" customFormat="1" ht="13.9" customHeight="1" x14ac:dyDescent="0.2">
      <c r="A111" s="45" t="s">
        <v>534</v>
      </c>
      <c r="B111" s="46" t="s">
        <v>535</v>
      </c>
      <c r="C111" s="46" t="s">
        <v>536</v>
      </c>
      <c r="D111" s="362" t="s">
        <v>537</v>
      </c>
      <c r="E111" s="46"/>
      <c r="F111" s="46">
        <v>77515</v>
      </c>
      <c r="G111" s="46" t="s">
        <v>538</v>
      </c>
      <c r="H111" s="46">
        <v>6</v>
      </c>
      <c r="I111" s="46" t="s">
        <v>47</v>
      </c>
      <c r="J111" s="47"/>
      <c r="K111" s="47"/>
      <c r="L111" s="47"/>
      <c r="M111" s="46" t="s">
        <v>77</v>
      </c>
      <c r="N111" s="46">
        <v>42</v>
      </c>
      <c r="O111" s="46">
        <v>6</v>
      </c>
      <c r="P111" s="46">
        <v>48</v>
      </c>
      <c r="Q111" s="46" t="s">
        <v>50</v>
      </c>
      <c r="R111" s="178">
        <v>600000</v>
      </c>
      <c r="S111" s="47"/>
      <c r="T111" s="46" t="s">
        <v>539</v>
      </c>
      <c r="U111" s="46">
        <v>48039662100</v>
      </c>
      <c r="V111" s="46">
        <v>132</v>
      </c>
      <c r="W111" s="39">
        <v>17</v>
      </c>
      <c r="X111" s="39">
        <v>4</v>
      </c>
      <c r="Y111" s="39">
        <v>0</v>
      </c>
      <c r="Z111" s="39">
        <v>8</v>
      </c>
      <c r="AA111" s="39">
        <v>4</v>
      </c>
      <c r="AB111" s="39">
        <v>0</v>
      </c>
      <c r="AC111" s="46">
        <v>165</v>
      </c>
      <c r="AF111" s="164"/>
    </row>
    <row r="112" spans="1:102" ht="13.9" customHeight="1" x14ac:dyDescent="0.25">
      <c r="A112" s="17" t="s">
        <v>151</v>
      </c>
      <c r="B112" s="51"/>
      <c r="C112" s="18">
        <v>600000</v>
      </c>
      <c r="D112" s="366"/>
      <c r="E112" s="53"/>
      <c r="F112" s="52"/>
      <c r="G112" s="52"/>
      <c r="H112" s="53"/>
      <c r="I112" s="54"/>
      <c r="J112" s="53"/>
      <c r="K112" s="10"/>
      <c r="L112" s="53"/>
      <c r="M112" s="52"/>
      <c r="N112" s="52"/>
      <c r="O112" s="52"/>
      <c r="P112" s="52"/>
      <c r="Q112" s="55" t="s">
        <v>18</v>
      </c>
      <c r="R112" s="179">
        <f>SUM(R110:R111)</f>
        <v>1500000</v>
      </c>
      <c r="S112" s="33"/>
      <c r="T112" s="56"/>
      <c r="U112" s="52"/>
      <c r="V112" s="52"/>
      <c r="W112" s="19"/>
      <c r="X112" s="19"/>
      <c r="Y112" s="19"/>
      <c r="Z112" s="19"/>
      <c r="AA112" s="19"/>
      <c r="AC112" s="46"/>
      <c r="AE112"/>
      <c r="AF112" s="423"/>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row>
    <row r="113" spans="1:32" ht="9" customHeight="1" collapsed="1" x14ac:dyDescent="0.25">
      <c r="A113" s="10"/>
      <c r="B113" s="10"/>
      <c r="C113" s="57"/>
      <c r="D113" s="365"/>
      <c r="E113" s="58"/>
      <c r="F113" s="10"/>
      <c r="G113" s="10"/>
      <c r="H113" s="58"/>
      <c r="I113" s="10"/>
      <c r="J113" s="58"/>
      <c r="K113" s="10"/>
      <c r="L113" s="58"/>
      <c r="M113" s="10"/>
      <c r="N113" s="10"/>
      <c r="O113" s="10"/>
      <c r="P113" s="10"/>
      <c r="Q113" s="10"/>
      <c r="R113" s="177"/>
      <c r="S113" s="34"/>
      <c r="T113" s="10"/>
      <c r="U113" s="10"/>
      <c r="V113" s="10"/>
      <c r="W113" s="9"/>
      <c r="X113" s="9"/>
      <c r="Y113" s="9"/>
      <c r="Z113" s="9"/>
      <c r="AA113" s="9"/>
      <c r="AC113" s="46"/>
    </row>
    <row r="114" spans="1:32" ht="13.9" customHeight="1" x14ac:dyDescent="0.25">
      <c r="A114" s="26" t="s">
        <v>32</v>
      </c>
      <c r="B114" s="10"/>
      <c r="C114" s="57"/>
      <c r="D114" s="365"/>
      <c r="E114" s="58"/>
      <c r="F114" s="10"/>
      <c r="G114" s="10"/>
      <c r="H114" s="58"/>
      <c r="I114" s="10"/>
      <c r="J114" s="58"/>
      <c r="K114" s="10"/>
      <c r="L114" s="58"/>
      <c r="M114" s="10"/>
      <c r="N114" s="10"/>
      <c r="O114" s="10"/>
      <c r="P114" s="10"/>
      <c r="Q114" s="10"/>
      <c r="R114" s="177"/>
      <c r="S114" s="34"/>
      <c r="T114" s="10"/>
      <c r="U114" s="10"/>
      <c r="V114" s="10"/>
      <c r="W114" s="9"/>
      <c r="X114" s="9"/>
      <c r="Y114" s="9"/>
      <c r="Z114" s="9"/>
      <c r="AA114" s="9"/>
      <c r="AC114" s="46"/>
    </row>
    <row r="115" spans="1:32" s="39" customFormat="1" ht="13.9" customHeight="1" x14ac:dyDescent="0.2">
      <c r="A115" s="45" t="s">
        <v>544</v>
      </c>
      <c r="B115" s="46" t="s">
        <v>545</v>
      </c>
      <c r="C115" s="46" t="s">
        <v>546</v>
      </c>
      <c r="D115" s="362" t="s">
        <v>54</v>
      </c>
      <c r="E115" s="46"/>
      <c r="F115" s="46">
        <v>77057</v>
      </c>
      <c r="G115" s="46" t="s">
        <v>55</v>
      </c>
      <c r="H115" s="46">
        <v>6</v>
      </c>
      <c r="I115" s="46" t="s">
        <v>53</v>
      </c>
      <c r="J115" s="47"/>
      <c r="K115" s="47"/>
      <c r="L115" s="47" t="s">
        <v>167</v>
      </c>
      <c r="M115" s="46" t="s">
        <v>77</v>
      </c>
      <c r="N115" s="46">
        <v>82</v>
      </c>
      <c r="O115" s="46">
        <v>3</v>
      </c>
      <c r="P115" s="46">
        <v>85</v>
      </c>
      <c r="Q115" s="46" t="s">
        <v>48</v>
      </c>
      <c r="R115" s="178">
        <v>1500000</v>
      </c>
      <c r="S115" s="47"/>
      <c r="T115" s="46" t="s">
        <v>547</v>
      </c>
      <c r="U115" s="46">
        <v>48201432001</v>
      </c>
      <c r="V115" s="46">
        <v>131</v>
      </c>
      <c r="W115" s="39">
        <v>17</v>
      </c>
      <c r="X115" s="39">
        <v>4</v>
      </c>
      <c r="Y115" s="39">
        <v>8</v>
      </c>
      <c r="Z115" s="39">
        <v>0</v>
      </c>
      <c r="AA115" s="39">
        <v>4</v>
      </c>
      <c r="AB115" s="39">
        <v>7</v>
      </c>
      <c r="AC115" s="46">
        <v>171</v>
      </c>
      <c r="AD115" s="39" t="s">
        <v>784</v>
      </c>
      <c r="AF115" s="164"/>
    </row>
    <row r="116" spans="1:32" s="39" customFormat="1" ht="13.9" customHeight="1" x14ac:dyDescent="0.2">
      <c r="A116" s="48" t="s">
        <v>540</v>
      </c>
      <c r="B116" s="46" t="s">
        <v>541</v>
      </c>
      <c r="C116" s="46" t="s">
        <v>542</v>
      </c>
      <c r="D116" s="362" t="s">
        <v>54</v>
      </c>
      <c r="E116" s="46"/>
      <c r="F116" s="46">
        <v>77043</v>
      </c>
      <c r="G116" s="46" t="s">
        <v>55</v>
      </c>
      <c r="H116" s="46">
        <v>6</v>
      </c>
      <c r="I116" s="46" t="s">
        <v>53</v>
      </c>
      <c r="J116" s="47"/>
      <c r="K116" s="47"/>
      <c r="L116" s="47"/>
      <c r="M116" s="46" t="s">
        <v>77</v>
      </c>
      <c r="N116" s="46">
        <v>83</v>
      </c>
      <c r="O116" s="46">
        <v>37</v>
      </c>
      <c r="P116" s="46">
        <v>120</v>
      </c>
      <c r="Q116" s="46" t="s">
        <v>48</v>
      </c>
      <c r="R116" s="178">
        <v>1500000</v>
      </c>
      <c r="S116" s="47"/>
      <c r="T116" s="46" t="s">
        <v>543</v>
      </c>
      <c r="U116" s="46">
        <v>48201522401</v>
      </c>
      <c r="V116" s="46">
        <v>139</v>
      </c>
      <c r="W116" s="39">
        <v>17</v>
      </c>
      <c r="X116" s="39">
        <v>4</v>
      </c>
      <c r="Y116" s="39">
        <v>8</v>
      </c>
      <c r="Z116" s="39">
        <v>0</v>
      </c>
      <c r="AA116" s="39">
        <v>4</v>
      </c>
      <c r="AB116" s="39">
        <v>0</v>
      </c>
      <c r="AC116" s="46">
        <v>172</v>
      </c>
      <c r="AD116" s="39" t="s">
        <v>784</v>
      </c>
      <c r="AF116" s="164"/>
    </row>
    <row r="117" spans="1:32" s="39" customFormat="1" ht="13.9" customHeight="1" x14ac:dyDescent="0.2">
      <c r="A117" s="45" t="s">
        <v>453</v>
      </c>
      <c r="B117" s="46" t="s">
        <v>454</v>
      </c>
      <c r="C117" s="46" t="s">
        <v>555</v>
      </c>
      <c r="D117" s="362" t="s">
        <v>54</v>
      </c>
      <c r="E117" s="46"/>
      <c r="F117" s="46">
        <v>77082</v>
      </c>
      <c r="G117" s="46" t="s">
        <v>55</v>
      </c>
      <c r="H117" s="46">
        <v>6</v>
      </c>
      <c r="I117" s="46" t="s">
        <v>53</v>
      </c>
      <c r="J117" s="47"/>
      <c r="K117" s="47"/>
      <c r="L117" s="47"/>
      <c r="M117" s="46" t="s">
        <v>77</v>
      </c>
      <c r="N117" s="46">
        <v>79</v>
      </c>
      <c r="O117" s="46">
        <v>11</v>
      </c>
      <c r="P117" s="46">
        <v>90</v>
      </c>
      <c r="Q117" s="46" t="s">
        <v>48</v>
      </c>
      <c r="R117" s="178">
        <v>1500000</v>
      </c>
      <c r="S117" s="47"/>
      <c r="T117" s="46" t="s">
        <v>543</v>
      </c>
      <c r="U117" s="46">
        <v>48201452100</v>
      </c>
      <c r="V117" s="46">
        <v>138</v>
      </c>
      <c r="W117" s="39">
        <v>17</v>
      </c>
      <c r="X117" s="39">
        <v>4</v>
      </c>
      <c r="Y117" s="39">
        <v>0</v>
      </c>
      <c r="Z117" s="39">
        <v>8</v>
      </c>
      <c r="AA117" s="39">
        <v>4</v>
      </c>
      <c r="AB117" s="39">
        <v>0</v>
      </c>
      <c r="AC117" s="46">
        <v>171</v>
      </c>
      <c r="AD117" s="39" t="s">
        <v>784</v>
      </c>
      <c r="AF117" s="164"/>
    </row>
    <row r="118" spans="1:32" s="39" customFormat="1" ht="13.9" customHeight="1" x14ac:dyDescent="0.2">
      <c r="A118" s="45" t="s">
        <v>448</v>
      </c>
      <c r="B118" s="46" t="s">
        <v>449</v>
      </c>
      <c r="C118" s="46" t="s">
        <v>556</v>
      </c>
      <c r="D118" s="362" t="s">
        <v>54</v>
      </c>
      <c r="E118" s="46"/>
      <c r="F118" s="46">
        <v>77058</v>
      </c>
      <c r="G118" s="46" t="s">
        <v>55</v>
      </c>
      <c r="H118" s="46">
        <v>6</v>
      </c>
      <c r="I118" s="46" t="s">
        <v>53</v>
      </c>
      <c r="J118" s="68"/>
      <c r="K118" s="68"/>
      <c r="L118" s="68"/>
      <c r="M118" s="46" t="s">
        <v>77</v>
      </c>
      <c r="N118" s="46">
        <v>88</v>
      </c>
      <c r="O118" s="46">
        <v>60</v>
      </c>
      <c r="P118" s="46">
        <v>148</v>
      </c>
      <c r="Q118" s="46" t="s">
        <v>48</v>
      </c>
      <c r="R118" s="178">
        <v>1500000</v>
      </c>
      <c r="S118" s="68"/>
      <c r="T118" s="46" t="s">
        <v>557</v>
      </c>
      <c r="U118" s="46">
        <v>48201341100</v>
      </c>
      <c r="V118" s="46">
        <v>138</v>
      </c>
      <c r="W118" s="39">
        <v>17</v>
      </c>
      <c r="X118" s="39">
        <v>4</v>
      </c>
      <c r="Y118" s="39">
        <v>0</v>
      </c>
      <c r="Z118" s="39">
        <v>8</v>
      </c>
      <c r="AA118" s="39">
        <v>4</v>
      </c>
      <c r="AB118" s="39">
        <v>0</v>
      </c>
      <c r="AC118" s="46">
        <v>171</v>
      </c>
      <c r="AD118" s="39" t="s">
        <v>784</v>
      </c>
      <c r="AF118" s="164"/>
    </row>
    <row r="119" spans="1:32" s="42" customFormat="1" ht="13.9" customHeight="1" x14ac:dyDescent="0.2">
      <c r="A119" s="41" t="s">
        <v>548</v>
      </c>
      <c r="B119" s="42" t="s">
        <v>549</v>
      </c>
      <c r="C119" s="42" t="s">
        <v>550</v>
      </c>
      <c r="D119" s="375" t="s">
        <v>54</v>
      </c>
      <c r="F119" s="42">
        <v>77008</v>
      </c>
      <c r="G119" s="42" t="s">
        <v>55</v>
      </c>
      <c r="H119" s="42">
        <v>6</v>
      </c>
      <c r="I119" s="42" t="s">
        <v>53</v>
      </c>
      <c r="J119" s="43"/>
      <c r="K119" s="43"/>
      <c r="L119" s="43"/>
      <c r="M119" s="42" t="s">
        <v>77</v>
      </c>
      <c r="N119" s="42">
        <v>93</v>
      </c>
      <c r="O119" s="42">
        <v>24</v>
      </c>
      <c r="P119" s="42">
        <v>117</v>
      </c>
      <c r="Q119" s="42" t="s">
        <v>48</v>
      </c>
      <c r="R119" s="180">
        <v>1500000</v>
      </c>
      <c r="S119" s="43"/>
      <c r="T119" s="42" t="s">
        <v>551</v>
      </c>
      <c r="U119" s="42">
        <v>48201511001</v>
      </c>
      <c r="V119" s="42">
        <v>138</v>
      </c>
      <c r="W119" s="42">
        <v>17</v>
      </c>
      <c r="X119" s="42">
        <v>4</v>
      </c>
      <c r="Y119" s="42">
        <v>8</v>
      </c>
      <c r="Z119" s="42">
        <v>0</v>
      </c>
      <c r="AA119" s="42">
        <v>4</v>
      </c>
      <c r="AB119" s="42">
        <v>0</v>
      </c>
      <c r="AC119" s="42">
        <v>171</v>
      </c>
      <c r="AF119" s="158" t="s">
        <v>787</v>
      </c>
    </row>
    <row r="120" spans="1:32" s="39" customFormat="1" ht="13.9" customHeight="1" x14ac:dyDescent="0.2">
      <c r="A120" s="48" t="s">
        <v>552</v>
      </c>
      <c r="B120" s="46" t="s">
        <v>553</v>
      </c>
      <c r="C120" s="46" t="s">
        <v>554</v>
      </c>
      <c r="D120" s="362" t="s">
        <v>54</v>
      </c>
      <c r="E120" s="46"/>
      <c r="F120" s="46">
        <v>77072</v>
      </c>
      <c r="G120" s="46" t="s">
        <v>55</v>
      </c>
      <c r="H120" s="46">
        <v>6</v>
      </c>
      <c r="I120" s="46" t="s">
        <v>53</v>
      </c>
      <c r="J120" s="47"/>
      <c r="K120" s="47"/>
      <c r="L120" s="47"/>
      <c r="M120" s="46" t="s">
        <v>77</v>
      </c>
      <c r="N120" s="46">
        <v>79</v>
      </c>
      <c r="O120" s="46">
        <v>41</v>
      </c>
      <c r="P120" s="46">
        <v>120</v>
      </c>
      <c r="Q120" s="46" t="s">
        <v>50</v>
      </c>
      <c r="R120" s="178">
        <v>1500000</v>
      </c>
      <c r="S120" s="47"/>
      <c r="T120" s="46" t="s">
        <v>543</v>
      </c>
      <c r="U120" s="46">
        <v>48201452300</v>
      </c>
      <c r="V120" s="46">
        <v>131</v>
      </c>
      <c r="W120" s="39">
        <v>17</v>
      </c>
      <c r="X120" s="39">
        <v>8</v>
      </c>
      <c r="Y120" s="39">
        <v>0</v>
      </c>
      <c r="Z120" s="39">
        <v>8</v>
      </c>
      <c r="AA120" s="39">
        <v>0</v>
      </c>
      <c r="AB120" s="39">
        <v>7</v>
      </c>
      <c r="AC120" s="46">
        <v>171</v>
      </c>
      <c r="AD120" s="39" t="s">
        <v>784</v>
      </c>
      <c r="AF120" s="164"/>
    </row>
    <row r="121" spans="1:32" s="39" customFormat="1" ht="13.9" customHeight="1" x14ac:dyDescent="0.2">
      <c r="A121" s="45" t="s">
        <v>450</v>
      </c>
      <c r="B121" s="46" t="s">
        <v>451</v>
      </c>
      <c r="C121" s="46" t="s">
        <v>559</v>
      </c>
      <c r="D121" s="362" t="s">
        <v>54</v>
      </c>
      <c r="E121" s="46"/>
      <c r="F121" s="46">
        <v>77004</v>
      </c>
      <c r="G121" s="46" t="s">
        <v>55</v>
      </c>
      <c r="H121" s="46">
        <v>6</v>
      </c>
      <c r="I121" s="46" t="s">
        <v>53</v>
      </c>
      <c r="J121" s="47"/>
      <c r="K121" s="47"/>
      <c r="L121" s="47"/>
      <c r="M121" s="46" t="s">
        <v>77</v>
      </c>
      <c r="N121" s="46">
        <v>74</v>
      </c>
      <c r="O121" s="46">
        <v>2</v>
      </c>
      <c r="P121" s="46">
        <v>76</v>
      </c>
      <c r="Q121" s="46" t="s">
        <v>50</v>
      </c>
      <c r="R121" s="178">
        <v>1500000</v>
      </c>
      <c r="S121" s="47"/>
      <c r="T121" s="46" t="s">
        <v>99</v>
      </c>
      <c r="U121" s="46">
        <v>48201312400</v>
      </c>
      <c r="V121" s="46">
        <v>131</v>
      </c>
      <c r="W121" s="39">
        <v>17</v>
      </c>
      <c r="X121" s="39">
        <v>4</v>
      </c>
      <c r="Y121" s="39">
        <v>8</v>
      </c>
      <c r="Z121" s="39">
        <v>0</v>
      </c>
      <c r="AA121" s="39">
        <v>4</v>
      </c>
      <c r="AB121" s="39">
        <v>7</v>
      </c>
      <c r="AC121" s="46">
        <v>171</v>
      </c>
      <c r="AD121" s="39" t="s">
        <v>784</v>
      </c>
      <c r="AF121" s="164"/>
    </row>
    <row r="122" spans="1:32" s="42" customFormat="1" ht="13.9" customHeight="1" x14ac:dyDescent="0.2">
      <c r="A122" s="41" t="s">
        <v>455</v>
      </c>
      <c r="B122" s="42" t="s">
        <v>456</v>
      </c>
      <c r="C122" s="42" t="s">
        <v>560</v>
      </c>
      <c r="D122" s="375" t="s">
        <v>561</v>
      </c>
      <c r="F122" s="42">
        <v>77301</v>
      </c>
      <c r="G122" s="42" t="s">
        <v>562</v>
      </c>
      <c r="H122" s="42">
        <v>6</v>
      </c>
      <c r="I122" s="42" t="s">
        <v>53</v>
      </c>
      <c r="J122" s="43"/>
      <c r="K122" s="43"/>
      <c r="L122" s="43"/>
      <c r="M122" s="42" t="s">
        <v>77</v>
      </c>
      <c r="N122" s="42">
        <v>48</v>
      </c>
      <c r="O122" s="42">
        <v>0</v>
      </c>
      <c r="P122" s="42">
        <v>48</v>
      </c>
      <c r="Q122" s="42" t="s">
        <v>48</v>
      </c>
      <c r="R122" s="180">
        <v>877082</v>
      </c>
      <c r="S122" s="43"/>
      <c r="T122" s="42" t="s">
        <v>289</v>
      </c>
      <c r="U122" s="42">
        <v>48339693101</v>
      </c>
      <c r="V122" s="42">
        <v>131</v>
      </c>
      <c r="W122" s="42">
        <v>17</v>
      </c>
      <c r="X122" s="42">
        <v>4</v>
      </c>
      <c r="Y122" s="42">
        <v>0</v>
      </c>
      <c r="Z122" s="42">
        <v>8</v>
      </c>
      <c r="AA122" s="42">
        <v>4</v>
      </c>
      <c r="AB122" s="42">
        <v>7</v>
      </c>
      <c r="AC122" s="42">
        <v>171</v>
      </c>
      <c r="AF122" s="158" t="s">
        <v>787</v>
      </c>
    </row>
    <row r="123" spans="1:32" s="42" customFormat="1" ht="13.9" customHeight="1" x14ac:dyDescent="0.2">
      <c r="A123" s="41" t="s">
        <v>563</v>
      </c>
      <c r="B123" s="42" t="s">
        <v>564</v>
      </c>
      <c r="C123" s="42" t="s">
        <v>565</v>
      </c>
      <c r="D123" s="375" t="s">
        <v>54</v>
      </c>
      <c r="F123" s="42">
        <v>77003</v>
      </c>
      <c r="G123" s="42" t="s">
        <v>55</v>
      </c>
      <c r="H123" s="42">
        <v>6</v>
      </c>
      <c r="I123" s="42" t="s">
        <v>53</v>
      </c>
      <c r="J123" s="43"/>
      <c r="K123" s="43"/>
      <c r="L123" s="43" t="s">
        <v>167</v>
      </c>
      <c r="M123" s="42" t="s">
        <v>77</v>
      </c>
      <c r="N123" s="42">
        <v>112</v>
      </c>
      <c r="O123" s="42">
        <v>0</v>
      </c>
      <c r="P123" s="42">
        <v>112</v>
      </c>
      <c r="Q123" s="42" t="s">
        <v>48</v>
      </c>
      <c r="R123" s="180">
        <v>1500000</v>
      </c>
      <c r="S123" s="43"/>
      <c r="T123" s="42" t="s">
        <v>566</v>
      </c>
      <c r="U123" s="42">
        <v>48201310200</v>
      </c>
      <c r="V123" s="42">
        <v>137</v>
      </c>
      <c r="W123" s="42">
        <v>17</v>
      </c>
      <c r="X123" s="42">
        <v>4</v>
      </c>
      <c r="Y123" s="42">
        <v>0</v>
      </c>
      <c r="Z123" s="42">
        <v>8</v>
      </c>
      <c r="AA123" s="42">
        <v>4</v>
      </c>
      <c r="AB123" s="42">
        <v>0</v>
      </c>
      <c r="AC123" s="42">
        <v>170</v>
      </c>
      <c r="AF123" s="158" t="s">
        <v>787</v>
      </c>
    </row>
    <row r="124" spans="1:32" s="39" customFormat="1" ht="13.9" customHeight="1" x14ac:dyDescent="0.2">
      <c r="A124" s="45" t="s">
        <v>567</v>
      </c>
      <c r="B124" s="46" t="s">
        <v>568</v>
      </c>
      <c r="C124" s="46" t="s">
        <v>569</v>
      </c>
      <c r="D124" s="362" t="s">
        <v>54</v>
      </c>
      <c r="E124" s="46"/>
      <c r="F124" s="46">
        <v>77023</v>
      </c>
      <c r="G124" s="46" t="s">
        <v>55</v>
      </c>
      <c r="H124" s="46">
        <v>6</v>
      </c>
      <c r="I124" s="46" t="s">
        <v>53</v>
      </c>
      <c r="J124" s="68"/>
      <c r="K124" s="68"/>
      <c r="L124" s="68"/>
      <c r="M124" s="46" t="s">
        <v>77</v>
      </c>
      <c r="N124" s="46">
        <v>109</v>
      </c>
      <c r="O124" s="46">
        <v>21</v>
      </c>
      <c r="P124" s="46">
        <v>130</v>
      </c>
      <c r="Q124" s="46" t="s">
        <v>50</v>
      </c>
      <c r="R124" s="178">
        <v>1500000</v>
      </c>
      <c r="S124" s="68"/>
      <c r="T124" s="46" t="s">
        <v>570</v>
      </c>
      <c r="U124" s="46">
        <v>48201311800</v>
      </c>
      <c r="V124" s="46">
        <v>130</v>
      </c>
      <c r="W124" s="39">
        <v>17</v>
      </c>
      <c r="X124" s="39">
        <v>4</v>
      </c>
      <c r="Y124" s="39">
        <v>8</v>
      </c>
      <c r="Z124" s="39">
        <v>0</v>
      </c>
      <c r="AA124" s="39">
        <v>4</v>
      </c>
      <c r="AB124" s="39">
        <v>7</v>
      </c>
      <c r="AC124" s="46">
        <v>170</v>
      </c>
      <c r="AD124" s="39" t="s">
        <v>784</v>
      </c>
      <c r="AF124" s="164"/>
    </row>
    <row r="125" spans="1:32" s="42" customFormat="1" ht="13.9" customHeight="1" x14ac:dyDescent="0.2">
      <c r="A125" s="41" t="s">
        <v>571</v>
      </c>
      <c r="B125" s="42" t="s">
        <v>572</v>
      </c>
      <c r="C125" s="42" t="s">
        <v>573</v>
      </c>
      <c r="D125" s="375" t="s">
        <v>54</v>
      </c>
      <c r="F125" s="42">
        <v>77040</v>
      </c>
      <c r="G125" s="42" t="s">
        <v>55</v>
      </c>
      <c r="H125" s="42">
        <v>6</v>
      </c>
      <c r="I125" s="42" t="s">
        <v>53</v>
      </c>
      <c r="J125" s="43"/>
      <c r="K125" s="43"/>
      <c r="L125" s="43"/>
      <c r="M125" s="42" t="s">
        <v>77</v>
      </c>
      <c r="N125" s="42">
        <v>86</v>
      </c>
      <c r="O125" s="42">
        <v>22</v>
      </c>
      <c r="P125" s="42">
        <v>108</v>
      </c>
      <c r="Q125" s="42" t="s">
        <v>48</v>
      </c>
      <c r="R125" s="180">
        <v>1477650.8060639999</v>
      </c>
      <c r="S125" s="43"/>
      <c r="T125" s="42" t="s">
        <v>574</v>
      </c>
      <c r="U125" s="42">
        <v>48201534203</v>
      </c>
      <c r="V125" s="42">
        <v>136</v>
      </c>
      <c r="W125" s="42">
        <v>17</v>
      </c>
      <c r="X125" s="42">
        <v>4</v>
      </c>
      <c r="Y125" s="42">
        <v>8</v>
      </c>
      <c r="Z125" s="42">
        <v>0</v>
      </c>
      <c r="AA125" s="42">
        <v>4</v>
      </c>
      <c r="AB125" s="42">
        <v>0</v>
      </c>
      <c r="AC125" s="42">
        <v>169</v>
      </c>
      <c r="AF125" s="158" t="s">
        <v>787</v>
      </c>
    </row>
    <row r="126" spans="1:32" s="39" customFormat="1" ht="13.9" customHeight="1" x14ac:dyDescent="0.2">
      <c r="A126" s="45" t="s">
        <v>582</v>
      </c>
      <c r="B126" s="46" t="s">
        <v>583</v>
      </c>
      <c r="C126" s="46" t="s">
        <v>584</v>
      </c>
      <c r="D126" s="362" t="s">
        <v>54</v>
      </c>
      <c r="E126" s="46"/>
      <c r="F126" s="46">
        <v>77079</v>
      </c>
      <c r="G126" s="46" t="s">
        <v>55</v>
      </c>
      <c r="H126" s="46">
        <v>6</v>
      </c>
      <c r="I126" s="46" t="s">
        <v>53</v>
      </c>
      <c r="J126" s="47"/>
      <c r="K126" s="47"/>
      <c r="L126" s="47"/>
      <c r="M126" s="46" t="s">
        <v>77</v>
      </c>
      <c r="N126" s="46">
        <v>85</v>
      </c>
      <c r="O126" s="46">
        <v>16</v>
      </c>
      <c r="P126" s="46">
        <v>101</v>
      </c>
      <c r="Q126" s="46" t="s">
        <v>50</v>
      </c>
      <c r="R126" s="178">
        <v>1500000</v>
      </c>
      <c r="S126" s="47"/>
      <c r="T126" s="46" t="s">
        <v>585</v>
      </c>
      <c r="U126" s="46">
        <v>48201454400</v>
      </c>
      <c r="V126" s="46">
        <v>135</v>
      </c>
      <c r="W126" s="39">
        <v>17</v>
      </c>
      <c r="X126" s="39">
        <v>4</v>
      </c>
      <c r="Y126" s="39">
        <v>0</v>
      </c>
      <c r="Z126" s="39">
        <v>8</v>
      </c>
      <c r="AA126" s="39">
        <v>4</v>
      </c>
      <c r="AB126" s="39">
        <v>0</v>
      </c>
      <c r="AC126" s="46">
        <v>168</v>
      </c>
      <c r="AD126" s="39" t="s">
        <v>784</v>
      </c>
      <c r="AF126" s="164" t="s">
        <v>791</v>
      </c>
    </row>
    <row r="127" spans="1:32" s="39" customFormat="1" ht="13.9" customHeight="1" x14ac:dyDescent="0.2">
      <c r="A127" s="45" t="s">
        <v>579</v>
      </c>
      <c r="B127" s="46" t="s">
        <v>580</v>
      </c>
      <c r="C127" s="46" t="s">
        <v>581</v>
      </c>
      <c r="D127" s="362" t="s">
        <v>54</v>
      </c>
      <c r="E127" s="46"/>
      <c r="F127" s="46">
        <v>77087</v>
      </c>
      <c r="G127" s="46" t="s">
        <v>55</v>
      </c>
      <c r="H127" s="46">
        <v>6</v>
      </c>
      <c r="I127" s="46" t="s">
        <v>53</v>
      </c>
      <c r="J127" s="47"/>
      <c r="K127" s="47"/>
      <c r="L127" s="47"/>
      <c r="M127" s="46" t="s">
        <v>77</v>
      </c>
      <c r="N127" s="46">
        <v>62</v>
      </c>
      <c r="O127" s="46">
        <v>7</v>
      </c>
      <c r="P127" s="46">
        <v>69</v>
      </c>
      <c r="Q127" s="46" t="s">
        <v>50</v>
      </c>
      <c r="R127" s="178">
        <v>1500000</v>
      </c>
      <c r="S127" s="47"/>
      <c r="T127" s="46" t="s">
        <v>100</v>
      </c>
      <c r="U127" s="46">
        <v>48201332900</v>
      </c>
      <c r="V127" s="46">
        <v>128</v>
      </c>
      <c r="W127" s="39">
        <v>17</v>
      </c>
      <c r="X127" s="39">
        <v>4</v>
      </c>
      <c r="Y127" s="39">
        <v>0</v>
      </c>
      <c r="Z127" s="39">
        <v>8</v>
      </c>
      <c r="AA127" s="39">
        <v>4</v>
      </c>
      <c r="AB127" s="39">
        <v>7</v>
      </c>
      <c r="AC127" s="46">
        <v>168</v>
      </c>
      <c r="AD127" s="39" t="s">
        <v>784</v>
      </c>
      <c r="AF127" s="164"/>
    </row>
    <row r="128" spans="1:32" s="39" customFormat="1" ht="13.9" customHeight="1" x14ac:dyDescent="0.2">
      <c r="A128" s="45" t="s">
        <v>457</v>
      </c>
      <c r="B128" s="46" t="s">
        <v>458</v>
      </c>
      <c r="C128" s="46" t="s">
        <v>558</v>
      </c>
      <c r="D128" s="362" t="s">
        <v>54</v>
      </c>
      <c r="E128" s="46"/>
      <c r="F128" s="46">
        <v>77057</v>
      </c>
      <c r="G128" s="46" t="s">
        <v>55</v>
      </c>
      <c r="H128" s="46">
        <v>6</v>
      </c>
      <c r="I128" s="46" t="s">
        <v>53</v>
      </c>
      <c r="J128" s="47"/>
      <c r="K128" s="47"/>
      <c r="L128" s="47"/>
      <c r="M128" s="46" t="s">
        <v>77</v>
      </c>
      <c r="N128" s="46">
        <v>90</v>
      </c>
      <c r="O128" s="46">
        <v>10</v>
      </c>
      <c r="P128" s="46">
        <v>100</v>
      </c>
      <c r="Q128" s="46" t="s">
        <v>50</v>
      </c>
      <c r="R128" s="178">
        <v>1500000</v>
      </c>
      <c r="S128" s="47"/>
      <c r="T128" s="46" t="s">
        <v>102</v>
      </c>
      <c r="U128" s="46">
        <v>48201432702</v>
      </c>
      <c r="V128" s="46">
        <v>132</v>
      </c>
      <c r="W128" s="39">
        <v>17</v>
      </c>
      <c r="X128" s="39">
        <v>4</v>
      </c>
      <c r="Y128" s="39">
        <v>8</v>
      </c>
      <c r="Z128" s="39">
        <v>0</v>
      </c>
      <c r="AA128" s="39">
        <v>4</v>
      </c>
      <c r="AB128" s="39">
        <v>0</v>
      </c>
      <c r="AC128" s="46">
        <f>SUM(V128,W128,X128,Y128,Z128,AA128,AB128)</f>
        <v>165</v>
      </c>
      <c r="AD128" s="39" t="s">
        <v>784</v>
      </c>
      <c r="AF128" s="164" t="s">
        <v>824</v>
      </c>
    </row>
    <row r="129" spans="1:102" s="39" customFormat="1" ht="13.9" customHeight="1" x14ac:dyDescent="0.2">
      <c r="A129" s="45" t="s">
        <v>575</v>
      </c>
      <c r="B129" s="46" t="s">
        <v>576</v>
      </c>
      <c r="C129" s="46" t="s">
        <v>577</v>
      </c>
      <c r="D129" s="362" t="s">
        <v>54</v>
      </c>
      <c r="E129" s="46"/>
      <c r="F129" s="46">
        <v>77033</v>
      </c>
      <c r="G129" s="46" t="s">
        <v>55</v>
      </c>
      <c r="H129" s="46">
        <v>6</v>
      </c>
      <c r="I129" s="46" t="s">
        <v>53</v>
      </c>
      <c r="J129" s="68"/>
      <c r="K129" s="68"/>
      <c r="L129" s="68" t="s">
        <v>167</v>
      </c>
      <c r="M129" s="46" t="s">
        <v>77</v>
      </c>
      <c r="N129" s="46">
        <v>72</v>
      </c>
      <c r="O129" s="46">
        <v>0</v>
      </c>
      <c r="P129" s="46">
        <v>72</v>
      </c>
      <c r="Q129" s="46" t="s">
        <v>365</v>
      </c>
      <c r="R129" s="178">
        <v>1059720</v>
      </c>
      <c r="S129" s="68" t="s">
        <v>167</v>
      </c>
      <c r="T129" s="46" t="s">
        <v>578</v>
      </c>
      <c r="U129" s="46">
        <v>48201332100</v>
      </c>
      <c r="V129" s="46">
        <v>130</v>
      </c>
      <c r="W129" s="39">
        <v>17</v>
      </c>
      <c r="X129" s="39">
        <v>4</v>
      </c>
      <c r="Y129" s="39">
        <v>8</v>
      </c>
      <c r="Z129" s="39">
        <v>0</v>
      </c>
      <c r="AA129" s="39">
        <v>4</v>
      </c>
      <c r="AB129" s="39">
        <v>0</v>
      </c>
      <c r="AC129" s="46">
        <f>SUM(V129,W129,X129,Y129,Z129,AA129,AB129)</f>
        <v>163</v>
      </c>
      <c r="AD129" s="39" t="s">
        <v>784</v>
      </c>
      <c r="AF129" s="164" t="s">
        <v>826</v>
      </c>
    </row>
    <row r="130" spans="1:102" s="39" customFormat="1" ht="13.9" customHeight="1" x14ac:dyDescent="0.2">
      <c r="A130" s="48" t="s">
        <v>589</v>
      </c>
      <c r="B130" s="46" t="s">
        <v>590</v>
      </c>
      <c r="C130" s="46" t="s">
        <v>591</v>
      </c>
      <c r="D130" s="362" t="s">
        <v>54</v>
      </c>
      <c r="E130" s="46"/>
      <c r="F130" s="46">
        <v>77018</v>
      </c>
      <c r="G130" s="46" t="s">
        <v>55</v>
      </c>
      <c r="H130" s="46">
        <v>6</v>
      </c>
      <c r="I130" s="46" t="s">
        <v>53</v>
      </c>
      <c r="J130" s="47"/>
      <c r="K130" s="47"/>
      <c r="L130" s="47"/>
      <c r="M130" s="46" t="s">
        <v>77</v>
      </c>
      <c r="N130" s="46">
        <v>54</v>
      </c>
      <c r="O130" s="46">
        <v>6</v>
      </c>
      <c r="P130" s="46">
        <v>60</v>
      </c>
      <c r="Q130" s="46" t="s">
        <v>50</v>
      </c>
      <c r="R130" s="178">
        <v>1022258</v>
      </c>
      <c r="S130" s="47"/>
      <c r="T130" s="46" t="s">
        <v>592</v>
      </c>
      <c r="U130" s="46">
        <v>48201531000</v>
      </c>
      <c r="V130" s="46">
        <v>137</v>
      </c>
      <c r="W130" s="39">
        <v>17</v>
      </c>
      <c r="X130" s="39">
        <v>4</v>
      </c>
      <c r="Y130" s="39">
        <v>0</v>
      </c>
      <c r="Z130" s="39">
        <v>0</v>
      </c>
      <c r="AA130" s="39">
        <v>4</v>
      </c>
      <c r="AB130" s="39">
        <v>0</v>
      </c>
      <c r="AC130" s="46">
        <v>162</v>
      </c>
      <c r="AF130" s="164" t="s">
        <v>827</v>
      </c>
    </row>
    <row r="131" spans="1:102" s="39" customFormat="1" ht="13.9" customHeight="1" x14ac:dyDescent="0.2">
      <c r="A131" s="45" t="s">
        <v>586</v>
      </c>
      <c r="B131" s="46" t="s">
        <v>587</v>
      </c>
      <c r="C131" s="46" t="s">
        <v>588</v>
      </c>
      <c r="D131" s="362" t="s">
        <v>54</v>
      </c>
      <c r="E131" s="46"/>
      <c r="F131" s="46">
        <v>77070</v>
      </c>
      <c r="G131" s="46" t="s">
        <v>55</v>
      </c>
      <c r="H131" s="46">
        <v>6</v>
      </c>
      <c r="I131" s="46" t="s">
        <v>53</v>
      </c>
      <c r="J131" s="47"/>
      <c r="K131" s="47"/>
      <c r="L131" s="47"/>
      <c r="M131" s="46" t="s">
        <v>77</v>
      </c>
      <c r="N131" s="46">
        <v>83</v>
      </c>
      <c r="O131" s="46">
        <v>14</v>
      </c>
      <c r="P131" s="46">
        <v>97</v>
      </c>
      <c r="Q131" s="46" t="s">
        <v>50</v>
      </c>
      <c r="R131" s="178">
        <v>1500000</v>
      </c>
      <c r="S131" s="47"/>
      <c r="T131" s="46" t="s">
        <v>321</v>
      </c>
      <c r="U131" s="46">
        <v>48201552700</v>
      </c>
      <c r="V131" s="46">
        <v>137</v>
      </c>
      <c r="W131" s="39">
        <v>17</v>
      </c>
      <c r="X131" s="39">
        <v>4</v>
      </c>
      <c r="Y131" s="46">
        <v>-8</v>
      </c>
      <c r="Z131" s="39">
        <v>0</v>
      </c>
      <c r="AA131" s="39">
        <v>4</v>
      </c>
      <c r="AB131" s="39">
        <v>0</v>
      </c>
      <c r="AC131" s="46">
        <f>SUM(V131,W131,X131,Y131,Z131,AA131,AB131)</f>
        <v>154</v>
      </c>
      <c r="AF131" s="164"/>
    </row>
    <row r="132" spans="1:102" s="42" customFormat="1" ht="13.9" customHeight="1" x14ac:dyDescent="0.2">
      <c r="A132" s="41" t="s">
        <v>593</v>
      </c>
      <c r="B132" s="42" t="s">
        <v>594</v>
      </c>
      <c r="C132" s="42" t="s">
        <v>595</v>
      </c>
      <c r="D132" s="375" t="s">
        <v>54</v>
      </c>
      <c r="F132" s="42">
        <v>77009</v>
      </c>
      <c r="G132" s="42" t="s">
        <v>55</v>
      </c>
      <c r="H132" s="42">
        <v>6</v>
      </c>
      <c r="I132" s="42" t="s">
        <v>53</v>
      </c>
      <c r="J132" s="43"/>
      <c r="K132" s="43"/>
      <c r="L132" s="43" t="s">
        <v>167</v>
      </c>
      <c r="M132" s="42" t="s">
        <v>77</v>
      </c>
      <c r="N132" s="42">
        <v>82</v>
      </c>
      <c r="O132" s="42">
        <v>4</v>
      </c>
      <c r="P132" s="42">
        <v>86</v>
      </c>
      <c r="Q132" s="42" t="s">
        <v>50</v>
      </c>
      <c r="R132" s="180">
        <v>0</v>
      </c>
      <c r="S132" s="43"/>
      <c r="T132" s="42" t="s">
        <v>596</v>
      </c>
      <c r="U132" s="42">
        <v>48201210800</v>
      </c>
      <c r="V132" s="42">
        <v>131</v>
      </c>
      <c r="W132" s="42" t="s">
        <v>597</v>
      </c>
      <c r="AF132" s="158"/>
    </row>
    <row r="133" spans="1:102" ht="13.9" customHeight="1" x14ac:dyDescent="0.25">
      <c r="A133" s="17" t="s">
        <v>151</v>
      </c>
      <c r="B133" s="51"/>
      <c r="C133" s="18">
        <v>15519200</v>
      </c>
      <c r="D133" s="61" t="s">
        <v>400</v>
      </c>
      <c r="E133" s="360">
        <f>C133*0.4235</f>
        <v>6572381.2000000002</v>
      </c>
      <c r="F133" s="52"/>
      <c r="G133" s="52"/>
      <c r="H133" s="53"/>
      <c r="I133" s="54"/>
      <c r="J133" s="53"/>
      <c r="K133" s="10"/>
      <c r="L133" s="53"/>
      <c r="M133" s="52"/>
      <c r="N133" s="52"/>
      <c r="O133" s="52"/>
      <c r="P133" s="52"/>
      <c r="Q133" s="55" t="s">
        <v>18</v>
      </c>
      <c r="R133" s="179">
        <f>SUM(R115:R131)</f>
        <v>23936710.806064002</v>
      </c>
      <c r="S133" s="33"/>
      <c r="T133" s="56"/>
      <c r="U133" s="52"/>
      <c r="V133" s="52"/>
      <c r="W133" s="19"/>
      <c r="X133" s="19"/>
      <c r="Y133" s="19"/>
      <c r="Z133" s="19"/>
      <c r="AA133" s="19"/>
      <c r="AC133" s="46"/>
      <c r="AF133" s="42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row>
    <row r="134" spans="1:102" ht="8.4499999999999993" customHeight="1" collapsed="1" x14ac:dyDescent="0.25">
      <c r="A134" s="10"/>
      <c r="B134" s="10"/>
      <c r="C134" s="57"/>
      <c r="D134" s="365"/>
      <c r="E134" s="58"/>
      <c r="F134" s="10"/>
      <c r="G134" s="10"/>
      <c r="H134" s="58"/>
      <c r="I134" s="10"/>
      <c r="J134" s="58"/>
      <c r="K134" s="10"/>
      <c r="L134" s="58"/>
      <c r="M134" s="10"/>
      <c r="N134" s="10"/>
      <c r="O134" s="10"/>
      <c r="P134" s="10"/>
      <c r="Q134" s="10"/>
      <c r="R134" s="177"/>
      <c r="S134" s="34"/>
      <c r="T134" s="10"/>
      <c r="U134" s="10"/>
      <c r="V134" s="10"/>
      <c r="W134" s="9"/>
      <c r="X134" s="9"/>
      <c r="Y134" s="9"/>
      <c r="Z134" s="9"/>
      <c r="AA134" s="9"/>
      <c r="AC134" s="46"/>
    </row>
    <row r="135" spans="1:102" ht="13.9" customHeight="1" x14ac:dyDescent="0.25">
      <c r="A135" s="26" t="s">
        <v>33</v>
      </c>
      <c r="B135" s="10"/>
      <c r="C135" s="57"/>
      <c r="D135" s="365"/>
      <c r="E135" s="58"/>
      <c r="F135" s="10"/>
      <c r="G135" s="10"/>
      <c r="H135" s="58"/>
      <c r="I135" s="10"/>
      <c r="J135" s="58"/>
      <c r="K135" s="10"/>
      <c r="L135" s="58"/>
      <c r="M135" s="10"/>
      <c r="N135" s="10"/>
      <c r="O135" s="10"/>
      <c r="P135" s="10"/>
      <c r="Q135" s="10"/>
      <c r="R135" s="177"/>
      <c r="S135" s="34"/>
      <c r="T135" s="10"/>
      <c r="U135" s="10"/>
      <c r="V135" s="10"/>
      <c r="W135" s="9"/>
      <c r="X135" s="9"/>
      <c r="Y135" s="9"/>
      <c r="Z135" s="9"/>
      <c r="AA135" s="9"/>
      <c r="AC135" s="46"/>
    </row>
    <row r="136" spans="1:102" s="39" customFormat="1" x14ac:dyDescent="0.2">
      <c r="A136" s="45" t="s">
        <v>460</v>
      </c>
      <c r="B136" s="46" t="s">
        <v>133</v>
      </c>
      <c r="C136" s="46" t="s">
        <v>608</v>
      </c>
      <c r="D136" s="362" t="s">
        <v>134</v>
      </c>
      <c r="E136" s="46"/>
      <c r="F136" s="46">
        <v>78634</v>
      </c>
      <c r="G136" s="46" t="s">
        <v>56</v>
      </c>
      <c r="H136" s="46">
        <v>7</v>
      </c>
      <c r="I136" s="46" t="s">
        <v>47</v>
      </c>
      <c r="J136" s="47"/>
      <c r="K136" s="47"/>
      <c r="L136" s="47"/>
      <c r="M136" s="46" t="s">
        <v>77</v>
      </c>
      <c r="N136" s="46">
        <v>48</v>
      </c>
      <c r="O136" s="46">
        <v>12</v>
      </c>
      <c r="P136" s="46">
        <v>60</v>
      </c>
      <c r="Q136" s="46" t="s">
        <v>50</v>
      </c>
      <c r="R136" s="178">
        <v>900000</v>
      </c>
      <c r="S136" s="47"/>
      <c r="T136" s="46" t="s">
        <v>90</v>
      </c>
      <c r="U136" s="46">
        <v>48491020809</v>
      </c>
      <c r="V136" s="46">
        <v>131</v>
      </c>
      <c r="W136" s="39">
        <v>17</v>
      </c>
      <c r="X136" s="39">
        <v>4</v>
      </c>
      <c r="Y136" s="39">
        <v>0</v>
      </c>
      <c r="Z136" s="39">
        <v>8</v>
      </c>
      <c r="AA136" s="39">
        <v>4</v>
      </c>
      <c r="AB136" s="39">
        <v>0</v>
      </c>
      <c r="AC136" s="46">
        <v>164</v>
      </c>
      <c r="AD136" s="39" t="s">
        <v>784</v>
      </c>
      <c r="AE136" s="39" t="s">
        <v>784</v>
      </c>
      <c r="AF136" s="164" t="s">
        <v>791</v>
      </c>
    </row>
    <row r="137" spans="1:102" s="39" customFormat="1" x14ac:dyDescent="0.2">
      <c r="A137" s="48" t="s">
        <v>461</v>
      </c>
      <c r="B137" s="46" t="s">
        <v>462</v>
      </c>
      <c r="C137" s="46" t="s">
        <v>609</v>
      </c>
      <c r="D137" s="362" t="s">
        <v>610</v>
      </c>
      <c r="E137" s="46"/>
      <c r="F137" s="46">
        <v>76537</v>
      </c>
      <c r="G137" s="46" t="s">
        <v>56</v>
      </c>
      <c r="H137" s="46">
        <v>7</v>
      </c>
      <c r="I137" s="46" t="s">
        <v>47</v>
      </c>
      <c r="J137" s="47"/>
      <c r="K137" s="47"/>
      <c r="L137" s="47"/>
      <c r="M137" s="46" t="s">
        <v>77</v>
      </c>
      <c r="N137" s="46">
        <v>60</v>
      </c>
      <c r="O137" s="46">
        <v>20</v>
      </c>
      <c r="P137" s="46">
        <v>80</v>
      </c>
      <c r="Q137" s="46" t="s">
        <v>48</v>
      </c>
      <c r="R137" s="178">
        <v>900000</v>
      </c>
      <c r="S137" s="47"/>
      <c r="T137" s="46" t="s">
        <v>611</v>
      </c>
      <c r="U137" s="46">
        <v>48491021603</v>
      </c>
      <c r="V137" s="46">
        <v>131</v>
      </c>
      <c r="W137" s="39">
        <v>17</v>
      </c>
      <c r="X137" s="39">
        <v>4</v>
      </c>
      <c r="Y137" s="39">
        <v>0</v>
      </c>
      <c r="Z137" s="39">
        <v>8</v>
      </c>
      <c r="AA137" s="39">
        <v>4</v>
      </c>
      <c r="AB137" s="39">
        <v>0</v>
      </c>
      <c r="AC137" s="46">
        <v>164</v>
      </c>
      <c r="AD137" s="39" t="s">
        <v>784</v>
      </c>
      <c r="AF137" s="164"/>
    </row>
    <row r="138" spans="1:102" ht="13.9" customHeight="1" x14ac:dyDescent="0.25">
      <c r="A138" s="17" t="s">
        <v>151</v>
      </c>
      <c r="B138" s="51"/>
      <c r="C138" s="18">
        <v>600000</v>
      </c>
      <c r="D138" s="366"/>
      <c r="E138" s="53"/>
      <c r="F138" s="52"/>
      <c r="G138" s="52"/>
      <c r="H138" s="53"/>
      <c r="I138" s="54"/>
      <c r="J138" s="53"/>
      <c r="K138" s="10"/>
      <c r="L138" s="53"/>
      <c r="M138" s="52"/>
      <c r="N138" s="52"/>
      <c r="O138" s="52"/>
      <c r="P138" s="52"/>
      <c r="Q138" s="55" t="s">
        <v>18</v>
      </c>
      <c r="R138" s="179">
        <f>SUM(R136:R137)</f>
        <v>1800000</v>
      </c>
      <c r="S138" s="33"/>
      <c r="T138" s="56"/>
      <c r="U138" s="52"/>
      <c r="V138" s="52"/>
      <c r="W138" s="19"/>
      <c r="X138" s="19"/>
      <c r="Y138" s="19"/>
      <c r="Z138" s="19"/>
      <c r="AA138" s="19"/>
      <c r="AC138" s="46"/>
      <c r="AE138"/>
      <c r="AF138" s="423"/>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row>
    <row r="139" spans="1:102" ht="7.15" customHeight="1" collapsed="1" x14ac:dyDescent="0.25">
      <c r="A139" s="10"/>
      <c r="B139" s="10"/>
      <c r="C139" s="57"/>
      <c r="D139" s="365"/>
      <c r="E139" s="58"/>
      <c r="F139" s="10"/>
      <c r="G139" s="10"/>
      <c r="H139" s="58"/>
      <c r="I139" s="10"/>
      <c r="J139" s="58"/>
      <c r="K139" s="10"/>
      <c r="L139" s="58"/>
      <c r="M139" s="10"/>
      <c r="N139" s="10"/>
      <c r="O139" s="10"/>
      <c r="P139" s="10"/>
      <c r="Q139" s="10"/>
      <c r="R139" s="177"/>
      <c r="S139" s="34"/>
      <c r="T139" s="10"/>
      <c r="U139" s="10"/>
      <c r="V139" s="10"/>
      <c r="W139" s="9"/>
      <c r="X139" s="9"/>
      <c r="Y139" s="9"/>
      <c r="Z139" s="9"/>
      <c r="AA139" s="9"/>
      <c r="AC139" s="46"/>
    </row>
    <row r="140" spans="1:102" ht="13.9" customHeight="1" x14ac:dyDescent="0.25">
      <c r="A140" s="26" t="s">
        <v>34</v>
      </c>
      <c r="B140" s="10"/>
      <c r="C140" s="57"/>
      <c r="D140" s="365"/>
      <c r="E140" s="58"/>
      <c r="F140" s="10"/>
      <c r="G140" s="10"/>
      <c r="H140" s="58"/>
      <c r="I140" s="10"/>
      <c r="J140" s="58"/>
      <c r="K140" s="10"/>
      <c r="L140" s="58"/>
      <c r="M140" s="10"/>
      <c r="N140" s="10"/>
      <c r="O140" s="10"/>
      <c r="P140" s="10"/>
      <c r="Q140" s="10"/>
      <c r="R140" s="177"/>
      <c r="S140" s="34"/>
      <c r="T140" s="10"/>
      <c r="U140" s="10"/>
      <c r="V140" s="10"/>
      <c r="W140" s="9"/>
      <c r="X140" s="9"/>
      <c r="Y140" s="9"/>
      <c r="Z140" s="9"/>
      <c r="AA140" s="9"/>
      <c r="AC140" s="46"/>
    </row>
    <row r="141" spans="1:102" x14ac:dyDescent="0.2">
      <c r="A141" s="2" t="s">
        <v>613</v>
      </c>
      <c r="B141" s="2" t="s">
        <v>614</v>
      </c>
      <c r="C141" s="2" t="s">
        <v>615</v>
      </c>
      <c r="D141" s="376" t="s">
        <v>67</v>
      </c>
      <c r="E141" s="2"/>
      <c r="F141" s="2">
        <v>78759</v>
      </c>
      <c r="G141" s="2" t="s">
        <v>66</v>
      </c>
      <c r="H141" s="2">
        <v>7</v>
      </c>
      <c r="I141" s="2" t="s">
        <v>53</v>
      </c>
      <c r="J141" s="2"/>
      <c r="K141" s="2"/>
      <c r="L141" s="2"/>
      <c r="M141" s="2" t="s">
        <v>77</v>
      </c>
      <c r="N141" s="2">
        <v>82</v>
      </c>
      <c r="O141" s="2">
        <v>34</v>
      </c>
      <c r="P141" s="2">
        <v>116</v>
      </c>
      <c r="Q141" s="2" t="s">
        <v>50</v>
      </c>
      <c r="R141" s="186">
        <v>1500000</v>
      </c>
      <c r="S141" s="2"/>
      <c r="T141" s="2" t="s">
        <v>616</v>
      </c>
      <c r="U141" s="2">
        <v>48453001753</v>
      </c>
      <c r="V141" s="2">
        <v>139</v>
      </c>
      <c r="W141" s="2">
        <v>17</v>
      </c>
      <c r="X141" s="2">
        <v>4</v>
      </c>
      <c r="Y141" s="2">
        <v>0</v>
      </c>
      <c r="Z141" s="2">
        <v>8</v>
      </c>
      <c r="AA141" s="2">
        <v>4</v>
      </c>
      <c r="AB141" s="2">
        <v>0</v>
      </c>
      <c r="AC141" s="2">
        <v>172</v>
      </c>
      <c r="AD141" s="2" t="s">
        <v>784</v>
      </c>
    </row>
    <row r="142" spans="1:102" x14ac:dyDescent="0.2">
      <c r="A142" s="2" t="s">
        <v>467</v>
      </c>
      <c r="B142" s="2" t="s">
        <v>468</v>
      </c>
      <c r="C142" s="2" t="s">
        <v>612</v>
      </c>
      <c r="D142" s="376" t="s">
        <v>67</v>
      </c>
      <c r="E142" s="2"/>
      <c r="F142" s="2">
        <v>78756</v>
      </c>
      <c r="G142" s="2" t="s">
        <v>66</v>
      </c>
      <c r="H142" s="2">
        <v>7</v>
      </c>
      <c r="I142" s="2" t="s">
        <v>53</v>
      </c>
      <c r="J142" s="2"/>
      <c r="K142" s="2"/>
      <c r="L142" s="2"/>
      <c r="M142" s="2" t="s">
        <v>77</v>
      </c>
      <c r="N142" s="2">
        <v>80</v>
      </c>
      <c r="O142" s="2">
        <v>0</v>
      </c>
      <c r="P142" s="2">
        <v>80</v>
      </c>
      <c r="Q142" s="2" t="s">
        <v>50</v>
      </c>
      <c r="R142" s="186">
        <v>1500000</v>
      </c>
      <c r="S142" s="2"/>
      <c r="T142" s="2" t="s">
        <v>92</v>
      </c>
      <c r="U142" s="2">
        <v>48453001505</v>
      </c>
      <c r="V142" s="2">
        <v>138</v>
      </c>
      <c r="W142" s="2">
        <v>17</v>
      </c>
      <c r="X142" s="2">
        <v>4</v>
      </c>
      <c r="Y142" s="2">
        <v>0</v>
      </c>
      <c r="Z142" s="2">
        <v>8</v>
      </c>
      <c r="AA142" s="2">
        <v>4</v>
      </c>
      <c r="AB142" s="2">
        <v>0</v>
      </c>
      <c r="AC142" s="2">
        <v>171</v>
      </c>
      <c r="AD142" s="2" t="s">
        <v>784</v>
      </c>
      <c r="AF142" s="386" t="s">
        <v>791</v>
      </c>
    </row>
    <row r="143" spans="1:102" x14ac:dyDescent="0.2">
      <c r="A143" s="2" t="s">
        <v>465</v>
      </c>
      <c r="B143" s="2" t="s">
        <v>466</v>
      </c>
      <c r="C143" s="2" t="s">
        <v>620</v>
      </c>
      <c r="D143" s="376" t="s">
        <v>67</v>
      </c>
      <c r="E143" s="2"/>
      <c r="F143" s="2">
        <v>78741</v>
      </c>
      <c r="G143" s="2" t="s">
        <v>66</v>
      </c>
      <c r="H143" s="2">
        <v>7</v>
      </c>
      <c r="I143" s="2" t="s">
        <v>53</v>
      </c>
      <c r="J143" s="2"/>
      <c r="K143" s="2"/>
      <c r="L143" s="2" t="s">
        <v>167</v>
      </c>
      <c r="M143" s="2" t="s">
        <v>77</v>
      </c>
      <c r="N143" s="2">
        <v>135</v>
      </c>
      <c r="O143" s="2">
        <v>0</v>
      </c>
      <c r="P143" s="2">
        <v>135</v>
      </c>
      <c r="Q143" s="2" t="s">
        <v>50</v>
      </c>
      <c r="R143" s="186">
        <v>1500000</v>
      </c>
      <c r="S143" s="2"/>
      <c r="T143" s="2" t="s">
        <v>101</v>
      </c>
      <c r="U143" s="2">
        <v>48453002315</v>
      </c>
      <c r="V143" s="2">
        <v>131</v>
      </c>
      <c r="W143" s="2">
        <v>17</v>
      </c>
      <c r="X143" s="2">
        <v>8</v>
      </c>
      <c r="Y143" s="2">
        <v>8</v>
      </c>
      <c r="Z143" s="2">
        <v>0</v>
      </c>
      <c r="AA143" s="2">
        <v>0</v>
      </c>
      <c r="AB143" s="2">
        <v>7</v>
      </c>
      <c r="AC143" s="2">
        <v>171</v>
      </c>
      <c r="AD143" s="2" t="s">
        <v>784</v>
      </c>
      <c r="AF143" s="386" t="s">
        <v>794</v>
      </c>
    </row>
    <row r="144" spans="1:102" x14ac:dyDescent="0.2">
      <c r="A144" s="2" t="s">
        <v>463</v>
      </c>
      <c r="B144" s="2" t="s">
        <v>464</v>
      </c>
      <c r="C144" s="2" t="s">
        <v>617</v>
      </c>
      <c r="D144" s="376" t="s">
        <v>618</v>
      </c>
      <c r="E144" s="2"/>
      <c r="F144" s="2">
        <v>78745</v>
      </c>
      <c r="G144" s="2" t="s">
        <v>66</v>
      </c>
      <c r="H144" s="2">
        <v>7</v>
      </c>
      <c r="I144" s="2" t="s">
        <v>53</v>
      </c>
      <c r="J144" s="2"/>
      <c r="K144" s="2"/>
      <c r="L144" s="2"/>
      <c r="M144" s="2" t="s">
        <v>77</v>
      </c>
      <c r="N144" s="2">
        <v>100</v>
      </c>
      <c r="O144" s="2">
        <v>0</v>
      </c>
      <c r="P144" s="2">
        <v>100</v>
      </c>
      <c r="Q144" s="2" t="s">
        <v>50</v>
      </c>
      <c r="R144" s="186">
        <v>1500000</v>
      </c>
      <c r="S144" s="2"/>
      <c r="T144" s="2" t="s">
        <v>619</v>
      </c>
      <c r="U144" s="2">
        <v>48453002403</v>
      </c>
      <c r="V144" s="2">
        <v>131</v>
      </c>
      <c r="W144" s="2">
        <v>17</v>
      </c>
      <c r="X144" s="2">
        <v>4</v>
      </c>
      <c r="Y144" s="2">
        <v>0</v>
      </c>
      <c r="Z144" s="2">
        <v>8</v>
      </c>
      <c r="AA144" s="2">
        <v>4</v>
      </c>
      <c r="AB144" s="2">
        <v>7</v>
      </c>
      <c r="AC144" s="2">
        <v>171</v>
      </c>
    </row>
    <row r="145" spans="1:102" x14ac:dyDescent="0.2">
      <c r="A145" s="2" t="s">
        <v>621</v>
      </c>
      <c r="B145" s="2" t="s">
        <v>622</v>
      </c>
      <c r="C145" s="2" t="s">
        <v>623</v>
      </c>
      <c r="D145" s="376" t="s">
        <v>618</v>
      </c>
      <c r="E145" s="2"/>
      <c r="F145" s="2">
        <v>78752</v>
      </c>
      <c r="G145" s="2" t="s">
        <v>66</v>
      </c>
      <c r="H145" s="2">
        <v>7</v>
      </c>
      <c r="I145" s="2" t="s">
        <v>53</v>
      </c>
      <c r="J145" s="2"/>
      <c r="K145" s="2"/>
      <c r="L145" s="2"/>
      <c r="M145" s="2" t="s">
        <v>77</v>
      </c>
      <c r="N145" s="2">
        <v>89</v>
      </c>
      <c r="O145" s="2">
        <v>0</v>
      </c>
      <c r="P145" s="2">
        <v>89</v>
      </c>
      <c r="Q145" s="2" t="s">
        <v>50</v>
      </c>
      <c r="R145" s="186">
        <v>1500000</v>
      </c>
      <c r="S145" s="2"/>
      <c r="T145" s="2" t="s">
        <v>619</v>
      </c>
      <c r="U145" s="2">
        <v>48453001811</v>
      </c>
      <c r="V145" s="2">
        <v>130</v>
      </c>
      <c r="W145" s="2">
        <v>17</v>
      </c>
      <c r="X145" s="2">
        <v>4</v>
      </c>
      <c r="Y145" s="2">
        <v>0</v>
      </c>
      <c r="Z145" s="2">
        <v>8</v>
      </c>
      <c r="AA145" s="2">
        <v>4</v>
      </c>
      <c r="AB145" s="2">
        <v>7</v>
      </c>
      <c r="AC145" s="2">
        <v>170</v>
      </c>
    </row>
    <row r="146" spans="1:102" s="4" customFormat="1" x14ac:dyDescent="0.2">
      <c r="A146" s="4" t="s">
        <v>624</v>
      </c>
      <c r="B146" s="4" t="s">
        <v>625</v>
      </c>
      <c r="C146" s="4" t="s">
        <v>626</v>
      </c>
      <c r="D146" s="374" t="s">
        <v>67</v>
      </c>
      <c r="F146" s="4">
        <v>78721</v>
      </c>
      <c r="G146" s="4" t="s">
        <v>66</v>
      </c>
      <c r="H146" s="4">
        <v>7</v>
      </c>
      <c r="I146" s="4" t="s">
        <v>53</v>
      </c>
      <c r="M146" s="4" t="s">
        <v>77</v>
      </c>
      <c r="N146" s="4">
        <v>140</v>
      </c>
      <c r="O146" s="4">
        <v>0</v>
      </c>
      <c r="P146" s="4">
        <v>140</v>
      </c>
      <c r="Q146" s="4" t="s">
        <v>50</v>
      </c>
      <c r="R146" s="393">
        <v>1500000</v>
      </c>
      <c r="S146" s="4" t="s">
        <v>167</v>
      </c>
      <c r="T146" s="4" t="s">
        <v>627</v>
      </c>
      <c r="U146" s="4">
        <v>48453002111</v>
      </c>
      <c r="V146" s="4">
        <v>129</v>
      </c>
      <c r="W146" s="4">
        <v>17</v>
      </c>
      <c r="X146" s="4">
        <v>4</v>
      </c>
      <c r="Y146" s="4">
        <v>8</v>
      </c>
      <c r="Z146" s="4">
        <v>0</v>
      </c>
      <c r="AA146" s="4">
        <v>4</v>
      </c>
      <c r="AB146" s="4">
        <v>7</v>
      </c>
      <c r="AC146" s="4">
        <v>169</v>
      </c>
      <c r="AF146" s="81"/>
    </row>
    <row r="147" spans="1:102" ht="13.9" customHeight="1" x14ac:dyDescent="0.25">
      <c r="A147" s="167" t="s">
        <v>151</v>
      </c>
      <c r="B147" s="168"/>
      <c r="C147" s="84">
        <v>4429392</v>
      </c>
      <c r="D147" s="27" t="s">
        <v>148</v>
      </c>
      <c r="E147" s="360">
        <f>C147*0.371</f>
        <v>1643304.432</v>
      </c>
      <c r="F147" s="19"/>
      <c r="G147" s="19"/>
      <c r="H147" s="20"/>
      <c r="I147" s="25"/>
      <c r="J147" s="20"/>
      <c r="K147" s="9"/>
      <c r="L147" s="20"/>
      <c r="M147" s="19"/>
      <c r="N147" s="19"/>
      <c r="O147" s="169"/>
      <c r="P147" s="169"/>
      <c r="Q147" s="170" t="s">
        <v>18</v>
      </c>
      <c r="R147" s="187">
        <f>SUM(R141:R146)</f>
        <v>9000000</v>
      </c>
      <c r="S147" s="171"/>
      <c r="T147" s="172"/>
      <c r="U147" s="19"/>
      <c r="V147" s="19"/>
      <c r="W147" s="19"/>
      <c r="X147" s="19"/>
      <c r="Y147" s="19"/>
      <c r="Z147" s="19"/>
      <c r="AA147" s="19"/>
      <c r="AC147" s="46"/>
      <c r="AE147"/>
      <c r="AF147" s="423"/>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row>
    <row r="148" spans="1:102" ht="13.9" customHeight="1" collapsed="1" x14ac:dyDescent="0.25">
      <c r="A148" s="10"/>
      <c r="B148" s="10"/>
      <c r="C148" s="57"/>
      <c r="D148" s="365"/>
      <c r="E148" s="58"/>
      <c r="F148" s="10"/>
      <c r="G148" s="10"/>
      <c r="H148" s="58"/>
      <c r="I148" s="10"/>
      <c r="J148" s="58"/>
      <c r="K148" s="10"/>
      <c r="L148" s="58"/>
      <c r="M148" s="10"/>
      <c r="N148" s="10"/>
      <c r="O148" s="10"/>
      <c r="P148" s="10"/>
      <c r="Q148" s="10"/>
      <c r="R148" s="177"/>
      <c r="S148" s="34"/>
      <c r="T148" s="10"/>
      <c r="U148" s="10"/>
      <c r="V148" s="10"/>
      <c r="W148" s="9"/>
      <c r="X148" s="9"/>
      <c r="Y148" s="9"/>
      <c r="Z148" s="9"/>
      <c r="AA148" s="9"/>
      <c r="AC148" s="46"/>
    </row>
    <row r="149" spans="1:102" ht="13.9" customHeight="1" x14ac:dyDescent="0.25">
      <c r="A149" s="26" t="s">
        <v>35</v>
      </c>
      <c r="B149" s="9"/>
      <c r="C149" s="22"/>
      <c r="D149" s="371"/>
      <c r="E149" s="23"/>
      <c r="F149" s="9"/>
      <c r="G149" s="9"/>
      <c r="H149" s="23"/>
      <c r="I149" s="9"/>
      <c r="J149" s="23"/>
      <c r="K149" s="9"/>
      <c r="L149" s="23"/>
      <c r="M149" s="9"/>
      <c r="N149" s="9"/>
      <c r="O149" s="9"/>
      <c r="P149" s="9"/>
      <c r="Q149" s="9"/>
      <c r="R149" s="183"/>
      <c r="S149" s="34"/>
      <c r="T149" s="9"/>
      <c r="U149" s="9"/>
      <c r="V149" s="9"/>
      <c r="W149" s="9"/>
      <c r="X149" s="9"/>
      <c r="Y149" s="9"/>
      <c r="Z149" s="9"/>
      <c r="AA149" s="9"/>
      <c r="AC149" s="46"/>
    </row>
    <row r="150" spans="1:102" ht="13.9" customHeight="1" x14ac:dyDescent="0.25">
      <c r="A150" s="17" t="s">
        <v>151</v>
      </c>
      <c r="B150" s="51"/>
      <c r="C150" s="18">
        <v>722783</v>
      </c>
      <c r="D150" s="366"/>
      <c r="E150" s="53"/>
      <c r="F150" s="52"/>
      <c r="G150" s="52"/>
      <c r="H150" s="53"/>
      <c r="I150" s="54"/>
      <c r="J150" s="53"/>
      <c r="K150" s="10"/>
      <c r="L150" s="53"/>
      <c r="M150" s="52"/>
      <c r="N150" s="52"/>
      <c r="O150" s="52"/>
      <c r="P150" s="52"/>
      <c r="Q150" s="55" t="s">
        <v>18</v>
      </c>
      <c r="R150" s="179">
        <v>0</v>
      </c>
      <c r="S150" s="33"/>
      <c r="T150" s="56"/>
      <c r="U150" s="52"/>
      <c r="V150" s="52"/>
      <c r="W150" s="19"/>
      <c r="X150" s="19"/>
      <c r="Y150" s="19"/>
      <c r="Z150" s="19"/>
      <c r="AA150" s="19"/>
      <c r="AC150" s="46"/>
      <c r="AE150"/>
      <c r="AF150" s="423"/>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row>
    <row r="151" spans="1:102" ht="13.9" customHeight="1" collapsed="1" x14ac:dyDescent="0.25">
      <c r="A151" s="10"/>
      <c r="B151" s="10"/>
      <c r="C151" s="57"/>
      <c r="D151" s="365"/>
      <c r="E151" s="58"/>
      <c r="F151" s="10"/>
      <c r="G151" s="10"/>
      <c r="H151" s="58"/>
      <c r="I151" s="10"/>
      <c r="J151" s="58"/>
      <c r="K151" s="10"/>
      <c r="L151" s="58"/>
      <c r="M151" s="10"/>
      <c r="N151" s="10"/>
      <c r="O151" s="10"/>
      <c r="P151" s="10"/>
      <c r="Q151" s="10"/>
      <c r="R151" s="177"/>
      <c r="S151" s="34"/>
      <c r="T151" s="10"/>
      <c r="U151" s="10"/>
      <c r="V151" s="10"/>
      <c r="W151" s="9"/>
      <c r="X151" s="9"/>
      <c r="Y151" s="9"/>
      <c r="Z151" s="9"/>
      <c r="AA151" s="9"/>
      <c r="AC151" s="46"/>
    </row>
    <row r="152" spans="1:102" ht="13.9" customHeight="1" x14ac:dyDescent="0.25">
      <c r="A152" s="26" t="s">
        <v>36</v>
      </c>
      <c r="B152" s="10"/>
      <c r="C152" s="57"/>
      <c r="D152" s="365"/>
      <c r="E152" s="58"/>
      <c r="F152" s="10"/>
      <c r="G152" s="10"/>
      <c r="H152" s="58"/>
      <c r="I152" s="10"/>
      <c r="J152" s="58"/>
      <c r="K152" s="10"/>
      <c r="L152" s="58"/>
      <c r="M152" s="10"/>
      <c r="N152" s="10"/>
      <c r="O152" s="10"/>
      <c r="P152" s="10"/>
      <c r="Q152" s="10"/>
      <c r="R152" s="177"/>
      <c r="S152" s="34"/>
      <c r="T152" s="10"/>
      <c r="U152" s="10"/>
      <c r="V152" s="10"/>
      <c r="W152" s="9"/>
      <c r="X152" s="9"/>
      <c r="Y152" s="9"/>
      <c r="Z152" s="9"/>
      <c r="AA152" s="9"/>
      <c r="AC152" s="46"/>
    </row>
    <row r="153" spans="1:102" x14ac:dyDescent="0.2">
      <c r="A153" s="2" t="s">
        <v>636</v>
      </c>
      <c r="B153" s="2" t="s">
        <v>136</v>
      </c>
      <c r="C153" s="2" t="s">
        <v>637</v>
      </c>
      <c r="D153" s="376" t="s">
        <v>68</v>
      </c>
      <c r="E153" s="2"/>
      <c r="F153" s="2">
        <v>76706</v>
      </c>
      <c r="G153" s="2" t="s">
        <v>103</v>
      </c>
      <c r="H153" s="2">
        <v>8</v>
      </c>
      <c r="I153" s="2" t="s">
        <v>53</v>
      </c>
      <c r="J153" s="2"/>
      <c r="K153" s="2"/>
      <c r="L153" s="2"/>
      <c r="M153" s="2" t="s">
        <v>77</v>
      </c>
      <c r="N153" s="2">
        <v>64</v>
      </c>
      <c r="O153" s="2">
        <v>0</v>
      </c>
      <c r="P153" s="2">
        <v>64</v>
      </c>
      <c r="Q153" s="2" t="s">
        <v>48</v>
      </c>
      <c r="R153" s="186">
        <v>1122000</v>
      </c>
      <c r="S153" s="2"/>
      <c r="T153" s="2" t="s">
        <v>95</v>
      </c>
      <c r="U153" s="2">
        <v>48309000400</v>
      </c>
      <c r="V153" s="2">
        <v>131</v>
      </c>
      <c r="W153" s="2">
        <v>17</v>
      </c>
      <c r="X153" s="2">
        <v>4</v>
      </c>
      <c r="Y153" s="2">
        <v>0</v>
      </c>
      <c r="Z153" s="2">
        <v>8</v>
      </c>
      <c r="AA153" s="2">
        <v>4</v>
      </c>
      <c r="AB153" s="2">
        <v>7</v>
      </c>
      <c r="AC153" s="2">
        <v>171</v>
      </c>
      <c r="AD153" s="2" t="s">
        <v>784</v>
      </c>
    </row>
    <row r="154" spans="1:102" s="380" customFormat="1" x14ac:dyDescent="0.2">
      <c r="A154" s="380" t="s">
        <v>638</v>
      </c>
      <c r="B154" s="380" t="s">
        <v>639</v>
      </c>
      <c r="C154" s="380" t="s">
        <v>640</v>
      </c>
      <c r="D154" s="389" t="s">
        <v>68</v>
      </c>
      <c r="F154" s="380">
        <v>76706</v>
      </c>
      <c r="G154" s="380" t="s">
        <v>103</v>
      </c>
      <c r="H154" s="380">
        <v>8</v>
      </c>
      <c r="I154" s="380" t="s">
        <v>53</v>
      </c>
      <c r="M154" s="380" t="s">
        <v>77</v>
      </c>
      <c r="N154" s="380">
        <v>92</v>
      </c>
      <c r="O154" s="380">
        <v>10</v>
      </c>
      <c r="P154" s="380">
        <v>102</v>
      </c>
      <c r="Q154" s="380" t="s">
        <v>50</v>
      </c>
      <c r="R154" s="394">
        <v>1475694</v>
      </c>
      <c r="T154" s="380" t="s">
        <v>102</v>
      </c>
      <c r="U154" s="380">
        <v>48309000400</v>
      </c>
      <c r="V154" s="380">
        <v>131</v>
      </c>
      <c r="W154" s="380">
        <v>17</v>
      </c>
      <c r="X154" s="380">
        <v>4</v>
      </c>
      <c r="Y154" s="380">
        <v>0</v>
      </c>
      <c r="Z154" s="380">
        <v>8</v>
      </c>
      <c r="AA154" s="380">
        <v>4</v>
      </c>
      <c r="AB154" s="380">
        <v>5</v>
      </c>
      <c r="AC154" s="380">
        <v>169</v>
      </c>
      <c r="AF154" s="392" t="s">
        <v>793</v>
      </c>
    </row>
    <row r="155" spans="1:102" x14ac:dyDescent="0.2">
      <c r="A155" s="2" t="s">
        <v>630</v>
      </c>
      <c r="B155" s="2" t="s">
        <v>631</v>
      </c>
      <c r="C155" s="2" t="s">
        <v>632</v>
      </c>
      <c r="D155" s="376" t="s">
        <v>68</v>
      </c>
      <c r="E155" s="2"/>
      <c r="F155" s="2">
        <v>76711</v>
      </c>
      <c r="G155" s="2" t="s">
        <v>633</v>
      </c>
      <c r="H155" s="2">
        <v>8</v>
      </c>
      <c r="I155" s="2" t="s">
        <v>53</v>
      </c>
      <c r="J155" s="2"/>
      <c r="K155" s="2"/>
      <c r="L155" s="2" t="s">
        <v>167</v>
      </c>
      <c r="M155" s="2" t="s">
        <v>634</v>
      </c>
      <c r="N155" s="2">
        <v>34</v>
      </c>
      <c r="O155" s="2">
        <v>0</v>
      </c>
      <c r="P155" s="2">
        <v>34</v>
      </c>
      <c r="Q155" s="2" t="s">
        <v>365</v>
      </c>
      <c r="R155" s="186">
        <v>454000</v>
      </c>
      <c r="S155" s="2"/>
      <c r="T155" s="2" t="s">
        <v>635</v>
      </c>
      <c r="U155" s="2">
        <v>48309004300</v>
      </c>
      <c r="V155" s="2">
        <v>135</v>
      </c>
      <c r="W155" s="2">
        <v>17</v>
      </c>
      <c r="X155" s="2">
        <v>4</v>
      </c>
      <c r="Y155" s="2">
        <v>8</v>
      </c>
      <c r="Z155" s="2">
        <v>0</v>
      </c>
      <c r="AA155" s="2">
        <v>4</v>
      </c>
      <c r="AB155" s="2">
        <v>0</v>
      </c>
      <c r="AC155" s="2">
        <f>SUM(V155,W155,X155,Y155,Z155,AA155,AB155)</f>
        <v>168</v>
      </c>
      <c r="AD155" s="2" t="s">
        <v>784</v>
      </c>
      <c r="AF155" s="386" t="s">
        <v>824</v>
      </c>
    </row>
    <row r="156" spans="1:102" x14ac:dyDescent="0.2">
      <c r="A156" s="2" t="s">
        <v>641</v>
      </c>
      <c r="B156" s="2" t="s">
        <v>642</v>
      </c>
      <c r="C156" s="2" t="s">
        <v>643</v>
      </c>
      <c r="D156" s="376" t="s">
        <v>69</v>
      </c>
      <c r="E156" s="2"/>
      <c r="F156" s="2">
        <v>76502</v>
      </c>
      <c r="G156" s="2" t="s">
        <v>57</v>
      </c>
      <c r="H156" s="2">
        <v>8</v>
      </c>
      <c r="I156" s="2" t="s">
        <v>53</v>
      </c>
      <c r="J156" s="2"/>
      <c r="K156" s="2"/>
      <c r="L156" s="2"/>
      <c r="M156" s="2" t="s">
        <v>77</v>
      </c>
      <c r="N156" s="2">
        <v>90</v>
      </c>
      <c r="O156" s="2">
        <v>90</v>
      </c>
      <c r="P156" s="2">
        <v>180</v>
      </c>
      <c r="Q156" s="2" t="s">
        <v>50</v>
      </c>
      <c r="R156" s="186">
        <v>1500000</v>
      </c>
      <c r="S156" s="2"/>
      <c r="T156" s="2" t="s">
        <v>93</v>
      </c>
      <c r="U156" s="2">
        <v>48027020300</v>
      </c>
      <c r="V156" s="2">
        <v>51</v>
      </c>
      <c r="W156" s="2">
        <v>0</v>
      </c>
      <c r="X156" s="2">
        <v>0</v>
      </c>
      <c r="Y156" s="2">
        <v>0</v>
      </c>
      <c r="Z156" s="2">
        <v>0</v>
      </c>
      <c r="AA156" s="2">
        <v>0</v>
      </c>
      <c r="AB156" s="2">
        <v>0</v>
      </c>
      <c r="AC156" s="2">
        <v>51</v>
      </c>
      <c r="AD156" s="2" t="s">
        <v>784</v>
      </c>
    </row>
    <row r="157" spans="1:102" ht="13.9" customHeight="1" x14ac:dyDescent="0.25">
      <c r="A157" s="17" t="s">
        <v>151</v>
      </c>
      <c r="B157" s="51"/>
      <c r="C157" s="18">
        <v>2351657</v>
      </c>
      <c r="D157" s="366"/>
      <c r="E157" s="53"/>
      <c r="F157" s="52"/>
      <c r="G157" s="52"/>
      <c r="H157" s="53"/>
      <c r="I157" s="54"/>
      <c r="J157" s="53"/>
      <c r="K157" s="10"/>
      <c r="L157" s="53"/>
      <c r="M157" s="52"/>
      <c r="N157" s="52"/>
      <c r="O157" s="52"/>
      <c r="P157" s="52"/>
      <c r="Q157" s="55" t="s">
        <v>18</v>
      </c>
      <c r="R157" s="179">
        <f>SUM(R153:R156)</f>
        <v>4551694</v>
      </c>
      <c r="S157" s="33"/>
      <c r="T157" s="56"/>
      <c r="U157" s="52"/>
      <c r="V157" s="52"/>
      <c r="W157" s="19"/>
      <c r="X157" s="19"/>
      <c r="Y157" s="19"/>
      <c r="Z157" s="19"/>
      <c r="AA157" s="19"/>
      <c r="AC157" s="46"/>
      <c r="AE157"/>
      <c r="AF157" s="423"/>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row>
    <row r="158" spans="1:102" ht="13.9" customHeight="1" collapsed="1" x14ac:dyDescent="0.25">
      <c r="A158" s="10"/>
      <c r="B158" s="10"/>
      <c r="C158" s="57"/>
      <c r="D158" s="365"/>
      <c r="E158" s="58"/>
      <c r="F158" s="10"/>
      <c r="G158" s="10"/>
      <c r="H158" s="58"/>
      <c r="I158" s="10"/>
      <c r="J158" s="58"/>
      <c r="K158" s="10"/>
      <c r="L158" s="58"/>
      <c r="M158" s="10"/>
      <c r="N158" s="10"/>
      <c r="O158" s="10"/>
      <c r="P158" s="10"/>
      <c r="Q158" s="10"/>
      <c r="R158" s="177"/>
      <c r="S158" s="34"/>
      <c r="T158" s="10"/>
      <c r="U158" s="10"/>
      <c r="V158" s="10"/>
      <c r="W158" s="9"/>
      <c r="X158" s="9"/>
      <c r="Y158" s="9"/>
      <c r="Z158" s="9"/>
      <c r="AA158" s="9"/>
      <c r="AC158" s="46"/>
    </row>
    <row r="159" spans="1:102" ht="13.9" customHeight="1" x14ac:dyDescent="0.25">
      <c r="A159" s="26" t="s">
        <v>37</v>
      </c>
      <c r="B159" s="10"/>
      <c r="C159" s="57"/>
      <c r="D159" s="365"/>
      <c r="E159" s="58"/>
      <c r="F159" s="10"/>
      <c r="G159" s="10"/>
      <c r="H159" s="58"/>
      <c r="I159" s="10"/>
      <c r="J159" s="58"/>
      <c r="K159" s="10"/>
      <c r="L159" s="58"/>
      <c r="M159" s="10"/>
      <c r="N159" s="10"/>
      <c r="O159" s="10"/>
      <c r="P159" s="10"/>
      <c r="Q159" s="10"/>
      <c r="R159" s="177"/>
      <c r="S159" s="34"/>
      <c r="T159" s="10"/>
      <c r="U159" s="10"/>
      <c r="V159" s="10"/>
      <c r="W159" s="9"/>
      <c r="X159" s="9"/>
      <c r="Y159" s="9"/>
      <c r="Z159" s="9"/>
      <c r="AA159" s="9"/>
      <c r="AC159" s="46"/>
    </row>
    <row r="160" spans="1:102" s="39" customFormat="1" ht="13.9" customHeight="1" x14ac:dyDescent="0.2">
      <c r="A160" s="45" t="s">
        <v>644</v>
      </c>
      <c r="B160" s="46" t="s">
        <v>645</v>
      </c>
      <c r="C160" s="46" t="s">
        <v>646</v>
      </c>
      <c r="D160" s="362" t="s">
        <v>71</v>
      </c>
      <c r="E160" s="46"/>
      <c r="F160" s="46">
        <v>78028</v>
      </c>
      <c r="G160" s="46" t="s">
        <v>70</v>
      </c>
      <c r="H160" s="46">
        <v>9</v>
      </c>
      <c r="I160" s="46" t="s">
        <v>47</v>
      </c>
      <c r="J160" s="47"/>
      <c r="K160" s="47"/>
      <c r="L160" s="47"/>
      <c r="M160" s="46" t="s">
        <v>77</v>
      </c>
      <c r="N160" s="46">
        <v>32</v>
      </c>
      <c r="O160" s="46">
        <v>4</v>
      </c>
      <c r="P160" s="46">
        <v>36</v>
      </c>
      <c r="Q160" s="46" t="s">
        <v>50</v>
      </c>
      <c r="R160" s="178">
        <v>900000</v>
      </c>
      <c r="S160" s="47"/>
      <c r="T160" s="46" t="s">
        <v>289</v>
      </c>
      <c r="U160" s="46">
        <v>48265960500</v>
      </c>
      <c r="V160" s="46">
        <v>130</v>
      </c>
      <c r="W160" s="39">
        <v>17</v>
      </c>
      <c r="X160" s="39">
        <v>4</v>
      </c>
      <c r="Y160" s="39">
        <v>8</v>
      </c>
      <c r="Z160" s="39">
        <v>0</v>
      </c>
      <c r="AA160" s="39">
        <v>4</v>
      </c>
      <c r="AB160" s="39">
        <v>0</v>
      </c>
      <c r="AC160" s="46">
        <v>163</v>
      </c>
      <c r="AD160" s="39" t="s">
        <v>784</v>
      </c>
      <c r="AE160" s="39" t="s">
        <v>784</v>
      </c>
      <c r="AF160" s="164"/>
    </row>
    <row r="161" spans="1:102" ht="13.9" customHeight="1" x14ac:dyDescent="0.25">
      <c r="A161" s="17" t="s">
        <v>151</v>
      </c>
      <c r="B161" s="51"/>
      <c r="C161" s="18">
        <v>600000</v>
      </c>
      <c r="D161" s="366"/>
      <c r="E161" s="53"/>
      <c r="F161" s="52"/>
      <c r="G161" s="52"/>
      <c r="H161" s="53"/>
      <c r="I161" s="54"/>
      <c r="J161" s="53"/>
      <c r="K161" s="10"/>
      <c r="L161" s="53"/>
      <c r="M161" s="52"/>
      <c r="N161" s="52"/>
      <c r="O161" s="52"/>
      <c r="P161" s="52"/>
      <c r="Q161" s="55" t="s">
        <v>18</v>
      </c>
      <c r="R161" s="179">
        <f>SUM(R160:R160)</f>
        <v>900000</v>
      </c>
      <c r="S161" s="33"/>
      <c r="T161" s="56"/>
      <c r="U161" s="52"/>
      <c r="V161" s="52"/>
      <c r="W161" s="19"/>
      <c r="X161" s="19"/>
      <c r="Y161" s="19"/>
      <c r="Z161" s="19"/>
      <c r="AA161" s="19"/>
      <c r="AC161" s="46"/>
      <c r="AE161"/>
      <c r="AF161" s="423"/>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row>
    <row r="162" spans="1:102" ht="13.9" customHeight="1" collapsed="1" x14ac:dyDescent="0.25">
      <c r="A162" s="10"/>
      <c r="B162" s="10"/>
      <c r="C162" s="57"/>
      <c r="D162" s="365"/>
      <c r="E162" s="58"/>
      <c r="F162" s="10"/>
      <c r="G162" s="10"/>
      <c r="H162" s="58"/>
      <c r="I162" s="10"/>
      <c r="J162" s="58"/>
      <c r="K162" s="10"/>
      <c r="L162" s="58"/>
      <c r="M162" s="10"/>
      <c r="N162" s="10"/>
      <c r="O162" s="10"/>
      <c r="P162" s="10"/>
      <c r="Q162" s="10"/>
      <c r="R162" s="177"/>
      <c r="S162" s="34"/>
      <c r="T162" s="10"/>
      <c r="U162" s="10"/>
      <c r="V162" s="10"/>
      <c r="W162" s="9"/>
      <c r="X162" s="9"/>
      <c r="Y162" s="9"/>
      <c r="Z162" s="9"/>
      <c r="AA162" s="9"/>
      <c r="AC162" s="46"/>
    </row>
    <row r="163" spans="1:102" ht="13.9" customHeight="1" x14ac:dyDescent="0.25">
      <c r="A163" s="26" t="s">
        <v>38</v>
      </c>
      <c r="B163" s="10"/>
      <c r="C163" s="57"/>
      <c r="D163" s="365"/>
      <c r="E163" s="58"/>
      <c r="F163" s="10"/>
      <c r="G163" s="10"/>
      <c r="H163" s="58"/>
      <c r="I163" s="10"/>
      <c r="J163" s="58"/>
      <c r="K163" s="10"/>
      <c r="L163" s="58"/>
      <c r="M163" s="10"/>
      <c r="N163" s="10"/>
      <c r="O163" s="10"/>
      <c r="P163" s="10"/>
      <c r="Q163" s="10"/>
      <c r="R163" s="177"/>
      <c r="S163" s="34"/>
      <c r="T163" s="10"/>
      <c r="U163" s="10"/>
      <c r="V163" s="10"/>
      <c r="W163" s="9"/>
      <c r="X163" s="9"/>
      <c r="Y163" s="9"/>
      <c r="Z163" s="9"/>
      <c r="AA163" s="9"/>
      <c r="AC163" s="46"/>
    </row>
    <row r="164" spans="1:102" s="46" customFormat="1" ht="13.9" customHeight="1" x14ac:dyDescent="0.2">
      <c r="A164" s="45" t="s">
        <v>475</v>
      </c>
      <c r="B164" s="46" t="s">
        <v>139</v>
      </c>
      <c r="C164" s="46" t="s">
        <v>140</v>
      </c>
      <c r="D164" s="362" t="s">
        <v>73</v>
      </c>
      <c r="F164" s="46">
        <v>78217</v>
      </c>
      <c r="G164" s="46" t="s">
        <v>72</v>
      </c>
      <c r="H164" s="46">
        <v>9</v>
      </c>
      <c r="I164" s="46" t="s">
        <v>53</v>
      </c>
      <c r="J164" s="68"/>
      <c r="K164" s="68"/>
      <c r="L164" s="68" t="s">
        <v>167</v>
      </c>
      <c r="M164" s="46" t="s">
        <v>77</v>
      </c>
      <c r="N164" s="46">
        <v>80</v>
      </c>
      <c r="O164" s="46">
        <v>12</v>
      </c>
      <c r="P164" s="46">
        <v>92</v>
      </c>
      <c r="Q164" s="46" t="s">
        <v>50</v>
      </c>
      <c r="R164" s="178">
        <v>1500000</v>
      </c>
      <c r="S164" s="68"/>
      <c r="T164" s="46" t="s">
        <v>654</v>
      </c>
      <c r="U164" s="46">
        <v>48029121204</v>
      </c>
      <c r="V164" s="46">
        <v>132</v>
      </c>
      <c r="W164" s="46">
        <v>17</v>
      </c>
      <c r="X164" s="46">
        <v>4</v>
      </c>
      <c r="Y164" s="46">
        <v>8</v>
      </c>
      <c r="Z164" s="46">
        <v>0</v>
      </c>
      <c r="AA164" s="46">
        <v>4</v>
      </c>
      <c r="AB164" s="46">
        <v>7</v>
      </c>
      <c r="AC164" s="46">
        <v>172</v>
      </c>
      <c r="AD164" s="46" t="s">
        <v>784</v>
      </c>
      <c r="AF164" s="62" t="s">
        <v>791</v>
      </c>
    </row>
    <row r="165" spans="1:102" s="46" customFormat="1" ht="13.9" customHeight="1" x14ac:dyDescent="0.2">
      <c r="A165" s="45" t="s">
        <v>478</v>
      </c>
      <c r="B165" s="46" t="s">
        <v>479</v>
      </c>
      <c r="C165" s="46" t="s">
        <v>655</v>
      </c>
      <c r="D165" s="362" t="s">
        <v>73</v>
      </c>
      <c r="F165" s="46">
        <v>78240</v>
      </c>
      <c r="G165" s="46" t="s">
        <v>72</v>
      </c>
      <c r="H165" s="46">
        <v>9</v>
      </c>
      <c r="I165" s="46" t="s">
        <v>53</v>
      </c>
      <c r="J165" s="68"/>
      <c r="K165" s="68"/>
      <c r="L165" s="68" t="s">
        <v>167</v>
      </c>
      <c r="M165" s="46" t="s">
        <v>77</v>
      </c>
      <c r="N165" s="46">
        <v>135</v>
      </c>
      <c r="O165" s="46">
        <v>0</v>
      </c>
      <c r="P165" s="46">
        <v>135</v>
      </c>
      <c r="Q165" s="46" t="s">
        <v>48</v>
      </c>
      <c r="R165" s="178">
        <v>1500000</v>
      </c>
      <c r="S165" s="68"/>
      <c r="T165" s="46" t="s">
        <v>656</v>
      </c>
      <c r="U165" s="46">
        <v>48029181504</v>
      </c>
      <c r="V165" s="46">
        <v>139</v>
      </c>
      <c r="W165" s="46">
        <v>17</v>
      </c>
      <c r="X165" s="46">
        <v>4</v>
      </c>
      <c r="Y165" s="46">
        <v>8</v>
      </c>
      <c r="Z165" s="46">
        <v>0</v>
      </c>
      <c r="AA165" s="46">
        <v>4</v>
      </c>
      <c r="AB165" s="46">
        <v>0</v>
      </c>
      <c r="AC165" s="46">
        <v>172</v>
      </c>
      <c r="AD165" s="46" t="s">
        <v>784</v>
      </c>
      <c r="AF165" s="62" t="s">
        <v>792</v>
      </c>
    </row>
    <row r="166" spans="1:102" s="42" customFormat="1" ht="13.9" customHeight="1" x14ac:dyDescent="0.2">
      <c r="A166" s="41" t="s">
        <v>470</v>
      </c>
      <c r="B166" s="42" t="s">
        <v>471</v>
      </c>
      <c r="C166" s="42" t="s">
        <v>657</v>
      </c>
      <c r="D166" s="375" t="s">
        <v>73</v>
      </c>
      <c r="F166" s="42">
        <v>78203</v>
      </c>
      <c r="G166" s="42" t="s">
        <v>72</v>
      </c>
      <c r="H166" s="42">
        <v>9</v>
      </c>
      <c r="I166" s="42" t="s">
        <v>53</v>
      </c>
      <c r="J166" s="43"/>
      <c r="K166" s="43"/>
      <c r="L166" s="43"/>
      <c r="M166" s="42" t="s">
        <v>77</v>
      </c>
      <c r="N166" s="42">
        <v>81</v>
      </c>
      <c r="O166" s="42">
        <v>18</v>
      </c>
      <c r="P166" s="42">
        <v>99</v>
      </c>
      <c r="Q166" s="42" t="s">
        <v>48</v>
      </c>
      <c r="R166" s="180">
        <v>1500000</v>
      </c>
      <c r="S166" s="43"/>
      <c r="T166" s="42" t="s">
        <v>596</v>
      </c>
      <c r="U166" s="42">
        <v>48029130402</v>
      </c>
      <c r="V166" s="42">
        <v>132</v>
      </c>
      <c r="W166" s="42">
        <v>17</v>
      </c>
      <c r="X166" s="42">
        <v>4</v>
      </c>
      <c r="Y166" s="42">
        <v>8</v>
      </c>
      <c r="Z166" s="42">
        <v>0</v>
      </c>
      <c r="AA166" s="42">
        <v>4</v>
      </c>
      <c r="AB166" s="42">
        <v>7</v>
      </c>
      <c r="AC166" s="42">
        <v>172</v>
      </c>
      <c r="AF166" s="158" t="s">
        <v>787</v>
      </c>
    </row>
    <row r="167" spans="1:102" s="46" customFormat="1" ht="13.9" customHeight="1" x14ac:dyDescent="0.2">
      <c r="A167" s="45" t="s">
        <v>472</v>
      </c>
      <c r="B167" s="46" t="s">
        <v>473</v>
      </c>
      <c r="C167" s="46" t="s">
        <v>658</v>
      </c>
      <c r="D167" s="362" t="s">
        <v>73</v>
      </c>
      <c r="F167" s="46">
        <v>78223</v>
      </c>
      <c r="G167" s="46" t="s">
        <v>72</v>
      </c>
      <c r="H167" s="46">
        <v>9</v>
      </c>
      <c r="I167" s="46" t="s">
        <v>53</v>
      </c>
      <c r="J167" s="68"/>
      <c r="K167" s="68"/>
      <c r="L167" s="68" t="s">
        <v>167</v>
      </c>
      <c r="M167" s="46" t="s">
        <v>77</v>
      </c>
      <c r="N167" s="46">
        <v>63</v>
      </c>
      <c r="O167" s="46">
        <v>0</v>
      </c>
      <c r="P167" s="46">
        <v>63</v>
      </c>
      <c r="Q167" s="46" t="s">
        <v>50</v>
      </c>
      <c r="R167" s="178">
        <v>1500000</v>
      </c>
      <c r="S167" s="68"/>
      <c r="T167" s="46" t="s">
        <v>104</v>
      </c>
      <c r="U167" s="46">
        <v>48029140900</v>
      </c>
      <c r="V167" s="46">
        <v>132</v>
      </c>
      <c r="W167" s="46">
        <v>17</v>
      </c>
      <c r="X167" s="46">
        <v>4</v>
      </c>
      <c r="Y167" s="46">
        <v>8</v>
      </c>
      <c r="Z167" s="46">
        <v>0</v>
      </c>
      <c r="AA167" s="46">
        <v>4</v>
      </c>
      <c r="AB167" s="46">
        <v>7</v>
      </c>
      <c r="AC167" s="46">
        <v>172</v>
      </c>
      <c r="AD167" s="46" t="s">
        <v>784</v>
      </c>
      <c r="AF167" s="62" t="s">
        <v>794</v>
      </c>
    </row>
    <row r="168" spans="1:102" s="46" customFormat="1" ht="13.9" customHeight="1" x14ac:dyDescent="0.2">
      <c r="A168" s="45" t="s">
        <v>474</v>
      </c>
      <c r="B168" s="46" t="s">
        <v>137</v>
      </c>
      <c r="C168" s="46" t="s">
        <v>138</v>
      </c>
      <c r="D168" s="362" t="s">
        <v>73</v>
      </c>
      <c r="F168" s="46">
        <v>78230</v>
      </c>
      <c r="G168" s="46" t="s">
        <v>72</v>
      </c>
      <c r="H168" s="46">
        <v>9</v>
      </c>
      <c r="I168" s="46" t="s">
        <v>53</v>
      </c>
      <c r="J168" s="68"/>
      <c r="K168" s="68"/>
      <c r="L168" s="68" t="s">
        <v>167</v>
      </c>
      <c r="M168" s="46" t="s">
        <v>77</v>
      </c>
      <c r="N168" s="46">
        <v>60</v>
      </c>
      <c r="O168" s="46">
        <v>0</v>
      </c>
      <c r="P168" s="46">
        <v>60</v>
      </c>
      <c r="Q168" s="46" t="s">
        <v>50</v>
      </c>
      <c r="R168" s="178">
        <v>1500000</v>
      </c>
      <c r="S168" s="68"/>
      <c r="T168" s="46" t="s">
        <v>104</v>
      </c>
      <c r="U168" s="46">
        <v>48029181813</v>
      </c>
      <c r="V168" s="46">
        <v>139</v>
      </c>
      <c r="W168" s="46">
        <v>17</v>
      </c>
      <c r="X168" s="46">
        <v>4</v>
      </c>
      <c r="Y168" s="46">
        <v>8</v>
      </c>
      <c r="Z168" s="46">
        <v>0</v>
      </c>
      <c r="AA168" s="46">
        <v>4</v>
      </c>
      <c r="AB168" s="46">
        <v>0</v>
      </c>
      <c r="AC168" s="46">
        <v>172</v>
      </c>
      <c r="AD168" s="46" t="s">
        <v>784</v>
      </c>
      <c r="AF168" s="62"/>
    </row>
    <row r="169" spans="1:102" s="42" customFormat="1" ht="13.9" customHeight="1" x14ac:dyDescent="0.2">
      <c r="A169" s="41" t="s">
        <v>659</v>
      </c>
      <c r="B169" s="42" t="s">
        <v>660</v>
      </c>
      <c r="C169" s="42" t="s">
        <v>661</v>
      </c>
      <c r="D169" s="375" t="s">
        <v>73</v>
      </c>
      <c r="F169" s="42">
        <v>78240</v>
      </c>
      <c r="G169" s="42" t="s">
        <v>72</v>
      </c>
      <c r="H169" s="42">
        <v>9</v>
      </c>
      <c r="I169" s="42" t="s">
        <v>53</v>
      </c>
      <c r="J169" s="43"/>
      <c r="K169" s="43"/>
      <c r="L169" s="43"/>
      <c r="M169" s="42" t="s">
        <v>77</v>
      </c>
      <c r="N169" s="42">
        <v>62</v>
      </c>
      <c r="O169" s="42">
        <v>0</v>
      </c>
      <c r="P169" s="42">
        <v>62</v>
      </c>
      <c r="Q169" s="42" t="s">
        <v>50</v>
      </c>
      <c r="R169" s="180">
        <v>1500000</v>
      </c>
      <c r="S169" s="43"/>
      <c r="T169" s="42" t="s">
        <v>100</v>
      </c>
      <c r="U169" s="42">
        <v>48029181404</v>
      </c>
      <c r="V169" s="42">
        <v>138</v>
      </c>
      <c r="W169" s="42">
        <v>17</v>
      </c>
      <c r="X169" s="42">
        <v>4</v>
      </c>
      <c r="Y169" s="42">
        <v>0</v>
      </c>
      <c r="Z169" s="42">
        <v>8</v>
      </c>
      <c r="AA169" s="42">
        <v>4</v>
      </c>
      <c r="AB169" s="42">
        <v>0</v>
      </c>
      <c r="AC169" s="42">
        <v>171</v>
      </c>
      <c r="AF169" s="158" t="s">
        <v>821</v>
      </c>
    </row>
    <row r="170" spans="1:102" s="46" customFormat="1" ht="13.9" customHeight="1" x14ac:dyDescent="0.2">
      <c r="A170" s="49" t="s">
        <v>662</v>
      </c>
      <c r="B170" s="59" t="s">
        <v>74</v>
      </c>
      <c r="C170" s="59" t="s">
        <v>141</v>
      </c>
      <c r="D170" s="370" t="s">
        <v>73</v>
      </c>
      <c r="E170" s="5"/>
      <c r="F170" s="5">
        <v>78210</v>
      </c>
      <c r="G170" s="5" t="s">
        <v>72</v>
      </c>
      <c r="H170" s="5">
        <v>9</v>
      </c>
      <c r="I170" s="5" t="s">
        <v>53</v>
      </c>
      <c r="J170" s="68"/>
      <c r="K170" s="68"/>
      <c r="L170" s="68" t="s">
        <v>167</v>
      </c>
      <c r="M170" s="5" t="s">
        <v>77</v>
      </c>
      <c r="N170" s="60">
        <v>86</v>
      </c>
      <c r="O170" s="60">
        <v>0</v>
      </c>
      <c r="P170" s="60">
        <v>86</v>
      </c>
      <c r="Q170" s="5" t="s">
        <v>50</v>
      </c>
      <c r="R170" s="188">
        <v>1500000</v>
      </c>
      <c r="S170" s="50"/>
      <c r="T170" s="5" t="s">
        <v>654</v>
      </c>
      <c r="U170" s="5">
        <v>48029140200</v>
      </c>
      <c r="V170" s="5">
        <v>131</v>
      </c>
      <c r="W170" s="46">
        <v>17</v>
      </c>
      <c r="X170" s="46">
        <v>4</v>
      </c>
      <c r="Y170" s="46">
        <v>8</v>
      </c>
      <c r="Z170" s="46">
        <v>0</v>
      </c>
      <c r="AA170" s="46">
        <v>4</v>
      </c>
      <c r="AB170" s="46">
        <v>7</v>
      </c>
      <c r="AC170" s="46">
        <v>171</v>
      </c>
      <c r="AF170" s="62"/>
    </row>
    <row r="171" spans="1:102" s="46" customFormat="1" ht="13.9" customHeight="1" x14ac:dyDescent="0.2">
      <c r="A171" s="45" t="s">
        <v>663</v>
      </c>
      <c r="B171" s="46" t="s">
        <v>664</v>
      </c>
      <c r="C171" s="46" t="s">
        <v>665</v>
      </c>
      <c r="D171" s="362" t="s">
        <v>73</v>
      </c>
      <c r="F171" s="46">
        <v>78212</v>
      </c>
      <c r="G171" s="46" t="s">
        <v>666</v>
      </c>
      <c r="H171" s="46">
        <v>9</v>
      </c>
      <c r="I171" s="46" t="s">
        <v>53</v>
      </c>
      <c r="J171" s="68"/>
      <c r="K171" s="68"/>
      <c r="L171" s="68"/>
      <c r="M171" s="46" t="s">
        <v>77</v>
      </c>
      <c r="N171" s="46">
        <v>80</v>
      </c>
      <c r="O171" s="46">
        <v>0</v>
      </c>
      <c r="P171" s="46">
        <v>80</v>
      </c>
      <c r="Q171" s="46" t="s">
        <v>50</v>
      </c>
      <c r="R171" s="178">
        <v>1500000</v>
      </c>
      <c r="S171" s="68"/>
      <c r="T171" s="46" t="s">
        <v>667</v>
      </c>
      <c r="U171" s="46">
        <v>48029110700</v>
      </c>
      <c r="V171" s="46">
        <v>131</v>
      </c>
      <c r="W171" s="46">
        <v>17</v>
      </c>
      <c r="X171" s="46">
        <v>4</v>
      </c>
      <c r="Y171" s="46">
        <v>8</v>
      </c>
      <c r="Z171" s="46">
        <v>0</v>
      </c>
      <c r="AA171" s="46">
        <v>4</v>
      </c>
      <c r="AB171" s="46">
        <v>7</v>
      </c>
      <c r="AC171" s="46">
        <v>171</v>
      </c>
      <c r="AF171" s="62"/>
    </row>
    <row r="172" spans="1:102" s="42" customFormat="1" ht="13.9" customHeight="1" x14ac:dyDescent="0.2">
      <c r="A172" s="395" t="s">
        <v>476</v>
      </c>
      <c r="B172" s="42" t="s">
        <v>477</v>
      </c>
      <c r="C172" s="42" t="s">
        <v>668</v>
      </c>
      <c r="D172" s="375" t="s">
        <v>73</v>
      </c>
      <c r="F172" s="42">
        <v>78240</v>
      </c>
      <c r="G172" s="42" t="s">
        <v>72</v>
      </c>
      <c r="H172" s="42">
        <v>9</v>
      </c>
      <c r="I172" s="42" t="s">
        <v>53</v>
      </c>
      <c r="J172" s="43"/>
      <c r="K172" s="43"/>
      <c r="L172" s="43" t="s">
        <v>167</v>
      </c>
      <c r="M172" s="42" t="s">
        <v>77</v>
      </c>
      <c r="N172" s="42">
        <v>80</v>
      </c>
      <c r="O172" s="42">
        <v>0</v>
      </c>
      <c r="P172" s="42">
        <v>80</v>
      </c>
      <c r="Q172" s="42" t="s">
        <v>48</v>
      </c>
      <c r="R172" s="180">
        <v>1500000</v>
      </c>
      <c r="S172" s="43"/>
      <c r="T172" s="42" t="s">
        <v>654</v>
      </c>
      <c r="U172" s="42">
        <v>48029181504</v>
      </c>
      <c r="V172" s="42">
        <v>139</v>
      </c>
      <c r="W172" s="42">
        <v>17</v>
      </c>
      <c r="X172" s="42">
        <v>4</v>
      </c>
      <c r="Y172" s="42">
        <v>0</v>
      </c>
      <c r="Z172" s="42">
        <v>0</v>
      </c>
      <c r="AA172" s="42">
        <v>4</v>
      </c>
      <c r="AB172" s="42">
        <v>0</v>
      </c>
      <c r="AC172" s="42">
        <v>164</v>
      </c>
      <c r="AF172" s="158" t="s">
        <v>787</v>
      </c>
    </row>
    <row r="173" spans="1:102" ht="13.9" customHeight="1" x14ac:dyDescent="0.25">
      <c r="A173" s="17" t="s">
        <v>151</v>
      </c>
      <c r="B173" s="51"/>
      <c r="C173" s="18">
        <v>5631659</v>
      </c>
      <c r="D173" s="61" t="s">
        <v>149</v>
      </c>
      <c r="E173" s="361">
        <f>C173*0.4305</f>
        <v>2424429.1995000001</v>
      </c>
      <c r="F173" s="52"/>
      <c r="G173" s="52"/>
      <c r="H173" s="53"/>
      <c r="I173" s="54"/>
      <c r="J173" s="53"/>
      <c r="K173" s="10"/>
      <c r="L173" s="53"/>
      <c r="M173" s="52"/>
      <c r="N173" s="52"/>
      <c r="O173" s="52"/>
      <c r="P173" s="52"/>
      <c r="Q173" s="55" t="s">
        <v>18</v>
      </c>
      <c r="R173" s="179">
        <f>SUM(R164:R172)</f>
        <v>13500000</v>
      </c>
      <c r="S173" s="33"/>
      <c r="T173" s="56"/>
      <c r="U173" s="52"/>
      <c r="V173" s="52"/>
      <c r="W173" s="19"/>
      <c r="X173" s="19"/>
      <c r="Y173" s="19"/>
      <c r="Z173" s="19"/>
      <c r="AA173" s="19"/>
      <c r="AC173" s="46"/>
      <c r="AE173"/>
      <c r="AF173" s="42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row>
    <row r="174" spans="1:102" ht="13.9" customHeight="1" collapsed="1" x14ac:dyDescent="0.25">
      <c r="A174" s="10"/>
      <c r="B174" s="10"/>
      <c r="C174" s="57"/>
      <c r="D174" s="365"/>
      <c r="E174" s="58"/>
      <c r="F174" s="10"/>
      <c r="G174" s="10"/>
      <c r="H174" s="58"/>
      <c r="I174" s="10"/>
      <c r="J174" s="58"/>
      <c r="K174" s="10"/>
      <c r="L174" s="58"/>
      <c r="M174" s="10"/>
      <c r="N174" s="10"/>
      <c r="O174" s="10"/>
      <c r="P174" s="10"/>
      <c r="Q174" s="10"/>
      <c r="R174" s="177"/>
      <c r="S174" s="34"/>
      <c r="T174" s="10"/>
      <c r="U174" s="10"/>
      <c r="V174" s="10"/>
      <c r="W174" s="9"/>
      <c r="X174" s="9"/>
      <c r="Y174" s="9"/>
      <c r="Z174" s="9"/>
      <c r="AA174" s="9"/>
      <c r="AC174" s="46"/>
    </row>
    <row r="175" spans="1:102" ht="13.9" customHeight="1" x14ac:dyDescent="0.25">
      <c r="A175" s="26" t="s">
        <v>39</v>
      </c>
      <c r="B175" s="10"/>
      <c r="C175" s="57"/>
      <c r="D175" s="365"/>
      <c r="E175" s="58"/>
      <c r="F175" s="10"/>
      <c r="G175" s="10"/>
      <c r="H175" s="58"/>
      <c r="I175" s="10"/>
      <c r="J175" s="58"/>
      <c r="K175" s="10"/>
      <c r="L175" s="58"/>
      <c r="M175" s="10"/>
      <c r="N175" s="10"/>
      <c r="O175" s="10"/>
      <c r="P175" s="10"/>
      <c r="Q175" s="10"/>
      <c r="R175" s="177"/>
      <c r="S175" s="34"/>
      <c r="T175" s="10"/>
      <c r="U175" s="10"/>
      <c r="V175" s="10"/>
      <c r="W175" s="9"/>
      <c r="X175" s="9"/>
      <c r="Y175" s="9"/>
      <c r="Z175" s="9"/>
      <c r="AA175" s="9"/>
      <c r="AC175" s="46"/>
    </row>
    <row r="176" spans="1:102" s="39" customFormat="1" x14ac:dyDescent="0.2">
      <c r="A176" s="45" t="s">
        <v>669</v>
      </c>
      <c r="B176" s="46" t="s">
        <v>670</v>
      </c>
      <c r="C176" s="46" t="s">
        <v>671</v>
      </c>
      <c r="D176" s="362" t="s">
        <v>672</v>
      </c>
      <c r="E176" s="46"/>
      <c r="F176" s="46">
        <v>78332</v>
      </c>
      <c r="G176" s="46" t="s">
        <v>673</v>
      </c>
      <c r="H176" s="46">
        <v>10</v>
      </c>
      <c r="I176" s="46" t="s">
        <v>47</v>
      </c>
      <c r="J176" s="47"/>
      <c r="K176" s="47"/>
      <c r="L176" s="47"/>
      <c r="M176" s="46" t="s">
        <v>77</v>
      </c>
      <c r="N176" s="46">
        <v>67</v>
      </c>
      <c r="O176" s="46">
        <v>2</v>
      </c>
      <c r="P176" s="46">
        <v>69</v>
      </c>
      <c r="Q176" s="46" t="s">
        <v>48</v>
      </c>
      <c r="R176" s="178">
        <v>1064977</v>
      </c>
      <c r="S176" s="47"/>
      <c r="T176" s="46" t="s">
        <v>132</v>
      </c>
      <c r="U176" s="46">
        <v>48249950400</v>
      </c>
      <c r="V176" s="46">
        <v>132</v>
      </c>
      <c r="W176" s="39">
        <v>17</v>
      </c>
      <c r="X176" s="39">
        <v>4</v>
      </c>
      <c r="Y176" s="39">
        <v>8</v>
      </c>
      <c r="Z176" s="39">
        <v>0</v>
      </c>
      <c r="AA176" s="39">
        <v>4</v>
      </c>
      <c r="AB176" s="39">
        <v>0</v>
      </c>
      <c r="AC176" s="46">
        <v>165</v>
      </c>
      <c r="AD176" s="39" t="s">
        <v>784</v>
      </c>
      <c r="AF176" s="164"/>
    </row>
    <row r="177" spans="1:102" s="39" customFormat="1" x14ac:dyDescent="0.2">
      <c r="A177" s="48" t="s">
        <v>674</v>
      </c>
      <c r="B177" s="46" t="s">
        <v>675</v>
      </c>
      <c r="C177" s="46" t="s">
        <v>676</v>
      </c>
      <c r="D177" s="362" t="s">
        <v>672</v>
      </c>
      <c r="E177" s="46"/>
      <c r="F177" s="46">
        <v>78332</v>
      </c>
      <c r="G177" s="46" t="s">
        <v>673</v>
      </c>
      <c r="H177" s="46">
        <v>10</v>
      </c>
      <c r="I177" s="46" t="s">
        <v>47</v>
      </c>
      <c r="J177" s="47"/>
      <c r="K177" s="47"/>
      <c r="L177" s="47"/>
      <c r="M177" s="46" t="s">
        <v>77</v>
      </c>
      <c r="N177" s="46">
        <v>56</v>
      </c>
      <c r="O177" s="46">
        <v>0</v>
      </c>
      <c r="P177" s="46">
        <v>56</v>
      </c>
      <c r="Q177" s="46" t="s">
        <v>48</v>
      </c>
      <c r="R177" s="178">
        <v>1064977</v>
      </c>
      <c r="S177" s="47"/>
      <c r="T177" s="46" t="s">
        <v>96</v>
      </c>
      <c r="U177" s="46">
        <v>48249950400</v>
      </c>
      <c r="V177" s="46">
        <v>130</v>
      </c>
      <c r="W177" s="39">
        <v>17</v>
      </c>
      <c r="X177" s="39">
        <v>4</v>
      </c>
      <c r="Y177" s="39">
        <v>8</v>
      </c>
      <c r="Z177" s="39">
        <v>0</v>
      </c>
      <c r="AA177" s="39">
        <v>4</v>
      </c>
      <c r="AB177" s="39">
        <v>0</v>
      </c>
      <c r="AC177" s="46">
        <v>163</v>
      </c>
      <c r="AD177" s="39" t="s">
        <v>784</v>
      </c>
      <c r="AF177" s="164"/>
    </row>
    <row r="178" spans="1:102" ht="13.9" customHeight="1" x14ac:dyDescent="0.25">
      <c r="A178" s="17" t="s">
        <v>151</v>
      </c>
      <c r="B178" s="51"/>
      <c r="C178" s="18">
        <v>718680</v>
      </c>
      <c r="D178" s="366"/>
      <c r="E178" s="53"/>
      <c r="F178" s="52"/>
      <c r="G178" s="52"/>
      <c r="H178" s="53"/>
      <c r="I178" s="54"/>
      <c r="J178" s="53"/>
      <c r="K178" s="10"/>
      <c r="L178" s="53"/>
      <c r="M178" s="52"/>
      <c r="N178" s="52"/>
      <c r="O178" s="52"/>
      <c r="P178" s="52"/>
      <c r="Q178" s="55" t="s">
        <v>18</v>
      </c>
      <c r="R178" s="179">
        <f>SUM(R176:R177)</f>
        <v>2129954</v>
      </c>
      <c r="S178" s="33"/>
      <c r="T178" s="56"/>
      <c r="U178" s="52"/>
      <c r="V178" s="52"/>
      <c r="W178" s="19"/>
      <c r="X178" s="19"/>
      <c r="Y178" s="19"/>
      <c r="Z178" s="19"/>
      <c r="AA178" s="19"/>
      <c r="AC178" s="46"/>
      <c r="AE178"/>
      <c r="AF178" s="423"/>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row>
    <row r="179" spans="1:102" ht="13.9" customHeight="1" x14ac:dyDescent="0.25">
      <c r="A179" s="10"/>
      <c r="B179" s="10"/>
      <c r="C179" s="57"/>
      <c r="D179" s="365"/>
      <c r="E179" s="58"/>
      <c r="F179" s="10"/>
      <c r="G179" s="10"/>
      <c r="H179" s="58"/>
      <c r="I179" s="10"/>
      <c r="J179" s="58"/>
      <c r="K179" s="10"/>
      <c r="L179" s="58"/>
      <c r="M179" s="10"/>
      <c r="N179" s="10"/>
      <c r="O179" s="10"/>
      <c r="P179" s="10"/>
      <c r="Q179" s="10"/>
      <c r="R179" s="177"/>
      <c r="S179" s="34"/>
      <c r="T179" s="10"/>
      <c r="U179" s="10"/>
      <c r="V179" s="10"/>
      <c r="W179" s="9"/>
      <c r="X179" s="9"/>
      <c r="Y179" s="9"/>
      <c r="Z179" s="9"/>
      <c r="AA179" s="9"/>
      <c r="AC179" s="46"/>
    </row>
    <row r="180" spans="1:102" ht="13.9" customHeight="1" x14ac:dyDescent="0.25">
      <c r="A180" s="26" t="s">
        <v>40</v>
      </c>
      <c r="B180" s="10"/>
      <c r="C180" s="57"/>
      <c r="D180" s="365"/>
      <c r="E180" s="58"/>
      <c r="F180" s="10"/>
      <c r="G180" s="10"/>
      <c r="H180" s="58"/>
      <c r="I180" s="10"/>
      <c r="J180" s="58"/>
      <c r="K180" s="10"/>
      <c r="L180" s="58"/>
      <c r="M180" s="10"/>
      <c r="N180" s="10"/>
      <c r="O180" s="10"/>
      <c r="P180" s="10"/>
      <c r="Q180" s="10"/>
      <c r="R180" s="177"/>
      <c r="S180" s="34"/>
      <c r="T180" s="10"/>
      <c r="U180" s="10"/>
      <c r="V180" s="10"/>
      <c r="W180" s="9"/>
      <c r="X180" s="9"/>
      <c r="Y180" s="9"/>
      <c r="Z180" s="9"/>
      <c r="AA180" s="9"/>
      <c r="AC180" s="46"/>
    </row>
    <row r="181" spans="1:102" s="39" customFormat="1" ht="15" customHeight="1" x14ac:dyDescent="0.2">
      <c r="A181" s="45">
        <v>21186</v>
      </c>
      <c r="B181" s="46" t="s">
        <v>677</v>
      </c>
      <c r="C181" s="46" t="s">
        <v>678</v>
      </c>
      <c r="D181" s="362" t="s">
        <v>51</v>
      </c>
      <c r="E181" s="46"/>
      <c r="F181" s="46">
        <v>78401</v>
      </c>
      <c r="G181" s="46" t="s">
        <v>52</v>
      </c>
      <c r="H181" s="46">
        <v>10</v>
      </c>
      <c r="I181" s="46" t="s">
        <v>53</v>
      </c>
      <c r="J181" s="47"/>
      <c r="K181" s="47"/>
      <c r="L181" s="47" t="s">
        <v>167</v>
      </c>
      <c r="M181" s="46" t="s">
        <v>77</v>
      </c>
      <c r="N181" s="46">
        <v>72</v>
      </c>
      <c r="O181" s="46">
        <v>0</v>
      </c>
      <c r="P181" s="46">
        <v>72</v>
      </c>
      <c r="Q181" s="46" t="s">
        <v>50</v>
      </c>
      <c r="R181" s="178">
        <v>1500000</v>
      </c>
      <c r="S181" s="47"/>
      <c r="T181" s="46" t="s">
        <v>86</v>
      </c>
      <c r="U181" s="46">
        <v>48355006400</v>
      </c>
      <c r="V181" s="46">
        <v>129</v>
      </c>
      <c r="W181" s="39">
        <v>17</v>
      </c>
      <c r="X181" s="39">
        <v>4</v>
      </c>
      <c r="Y181" s="39">
        <v>0</v>
      </c>
      <c r="Z181" s="39">
        <v>8</v>
      </c>
      <c r="AA181" s="39">
        <v>4</v>
      </c>
      <c r="AB181" s="39">
        <v>5</v>
      </c>
      <c r="AC181" s="46">
        <v>167</v>
      </c>
      <c r="AD181" s="39" t="s">
        <v>784</v>
      </c>
      <c r="AF181" s="164"/>
    </row>
    <row r="182" spans="1:102" s="42" customFormat="1" ht="15" customHeight="1" x14ac:dyDescent="0.2">
      <c r="A182" s="41" t="s">
        <v>679</v>
      </c>
      <c r="B182" s="42" t="s">
        <v>680</v>
      </c>
      <c r="C182" s="42" t="s">
        <v>681</v>
      </c>
      <c r="D182" s="375" t="s">
        <v>51</v>
      </c>
      <c r="F182" s="42">
        <v>78401</v>
      </c>
      <c r="G182" s="42" t="s">
        <v>52</v>
      </c>
      <c r="H182" s="42">
        <v>10</v>
      </c>
      <c r="I182" s="42" t="s">
        <v>53</v>
      </c>
      <c r="J182" s="43"/>
      <c r="K182" s="43"/>
      <c r="L182" s="43"/>
      <c r="M182" s="42" t="s">
        <v>77</v>
      </c>
      <c r="N182" s="42">
        <v>69</v>
      </c>
      <c r="O182" s="42">
        <v>5</v>
      </c>
      <c r="P182" s="42">
        <v>74</v>
      </c>
      <c r="Q182" s="42" t="s">
        <v>50</v>
      </c>
      <c r="R182" s="180">
        <v>1383899</v>
      </c>
      <c r="S182" s="43"/>
      <c r="T182" s="42" t="s">
        <v>135</v>
      </c>
      <c r="U182" s="42">
        <v>48355006400</v>
      </c>
      <c r="V182" s="42">
        <v>131</v>
      </c>
      <c r="W182" s="42">
        <v>14</v>
      </c>
      <c r="X182" s="42">
        <v>4</v>
      </c>
      <c r="Y182" s="42">
        <v>0</v>
      </c>
      <c r="Z182" s="42">
        <v>8</v>
      </c>
      <c r="AA182" s="42">
        <v>4</v>
      </c>
      <c r="AB182" s="42">
        <v>5</v>
      </c>
      <c r="AC182" s="42">
        <v>166</v>
      </c>
      <c r="AF182" s="158" t="s">
        <v>795</v>
      </c>
    </row>
    <row r="183" spans="1:102" ht="13.9" customHeight="1" x14ac:dyDescent="0.25">
      <c r="A183" s="17" t="s">
        <v>151</v>
      </c>
      <c r="B183" s="51"/>
      <c r="C183" s="18">
        <v>1401508</v>
      </c>
      <c r="D183" s="366"/>
      <c r="E183" s="53"/>
      <c r="F183" s="52"/>
      <c r="G183" s="52"/>
      <c r="H183" s="53"/>
      <c r="I183" s="54"/>
      <c r="J183" s="53"/>
      <c r="K183" s="10"/>
      <c r="L183" s="53"/>
      <c r="M183" s="52"/>
      <c r="N183" s="52"/>
      <c r="O183" s="52"/>
      <c r="P183" s="52"/>
      <c r="Q183" s="55" t="s">
        <v>18</v>
      </c>
      <c r="R183" s="179">
        <f>SUM(R181:R182)</f>
        <v>2883899</v>
      </c>
      <c r="S183" s="33"/>
      <c r="T183" s="56"/>
      <c r="U183" s="52"/>
      <c r="V183" s="52"/>
      <c r="W183" s="19"/>
      <c r="X183" s="19"/>
      <c r="Y183" s="19"/>
      <c r="Z183" s="19"/>
      <c r="AA183" s="19"/>
      <c r="AC183" s="46"/>
      <c r="AE183"/>
      <c r="AF183" s="42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row>
    <row r="184" spans="1:102" ht="13.9" customHeight="1" collapsed="1" x14ac:dyDescent="0.25">
      <c r="A184" s="10"/>
      <c r="B184" s="10"/>
      <c r="C184" s="57"/>
      <c r="D184" s="365"/>
      <c r="E184" s="58"/>
      <c r="F184" s="10"/>
      <c r="G184" s="10"/>
      <c r="H184" s="58"/>
      <c r="I184" s="10"/>
      <c r="J184" s="58"/>
      <c r="K184" s="10"/>
      <c r="L184" s="58"/>
      <c r="M184" s="10"/>
      <c r="N184" s="10"/>
      <c r="O184" s="10"/>
      <c r="P184" s="10"/>
      <c r="Q184" s="10"/>
      <c r="R184" s="177"/>
      <c r="S184" s="34"/>
      <c r="T184" s="10"/>
      <c r="U184" s="10"/>
      <c r="V184" s="10"/>
      <c r="W184" s="9"/>
      <c r="X184" s="9"/>
      <c r="Y184" s="9"/>
      <c r="Z184" s="9"/>
      <c r="AA184" s="9"/>
      <c r="AC184" s="46"/>
    </row>
    <row r="185" spans="1:102" ht="13.9" customHeight="1" x14ac:dyDescent="0.25">
      <c r="A185" s="26" t="s">
        <v>41</v>
      </c>
      <c r="B185" s="10"/>
      <c r="C185" s="57"/>
      <c r="D185" s="365"/>
      <c r="E185" s="58"/>
      <c r="F185" s="10"/>
      <c r="G185" s="10"/>
      <c r="H185" s="58"/>
      <c r="I185" s="10"/>
      <c r="J185" s="58"/>
      <c r="K185" s="10"/>
      <c r="L185" s="58"/>
      <c r="M185" s="10"/>
      <c r="N185" s="10"/>
      <c r="O185" s="10"/>
      <c r="P185" s="10"/>
      <c r="Q185" s="10"/>
      <c r="R185" s="177"/>
      <c r="S185" s="34"/>
      <c r="T185" s="10"/>
      <c r="U185" s="10"/>
      <c r="V185" s="10"/>
      <c r="W185" s="9"/>
      <c r="X185" s="9"/>
      <c r="Y185" s="9"/>
      <c r="Z185" s="9"/>
      <c r="AA185" s="9"/>
      <c r="AC185" s="46"/>
    </row>
    <row r="186" spans="1:102" s="39" customFormat="1" ht="13.9" customHeight="1" x14ac:dyDescent="0.2">
      <c r="A186" s="45" t="s">
        <v>682</v>
      </c>
      <c r="B186" s="46" t="s">
        <v>483</v>
      </c>
      <c r="C186" s="46" t="s">
        <v>683</v>
      </c>
      <c r="D186" s="362" t="s">
        <v>684</v>
      </c>
      <c r="E186" s="46"/>
      <c r="F186" s="46">
        <v>78840</v>
      </c>
      <c r="G186" s="46" t="s">
        <v>685</v>
      </c>
      <c r="H186" s="46">
        <v>11</v>
      </c>
      <c r="I186" s="46" t="s">
        <v>47</v>
      </c>
      <c r="J186" s="47"/>
      <c r="K186" s="47"/>
      <c r="L186" s="47"/>
      <c r="M186" s="46" t="s">
        <v>77</v>
      </c>
      <c r="N186" s="46">
        <v>55</v>
      </c>
      <c r="O186" s="46">
        <v>6</v>
      </c>
      <c r="P186" s="46">
        <v>61</v>
      </c>
      <c r="Q186" s="46" t="s">
        <v>50</v>
      </c>
      <c r="R186" s="178">
        <v>1006603</v>
      </c>
      <c r="S186" s="47"/>
      <c r="T186" s="46" t="s">
        <v>272</v>
      </c>
      <c r="U186" s="46">
        <v>48465950400</v>
      </c>
      <c r="V186" s="46">
        <v>134</v>
      </c>
      <c r="W186" s="39">
        <v>17</v>
      </c>
      <c r="X186" s="39">
        <v>4</v>
      </c>
      <c r="Y186" s="39">
        <v>8</v>
      </c>
      <c r="Z186" s="39">
        <v>0</v>
      </c>
      <c r="AA186" s="39">
        <v>4</v>
      </c>
      <c r="AB186" s="39">
        <v>0</v>
      </c>
      <c r="AC186" s="46">
        <v>167</v>
      </c>
      <c r="AD186" s="39" t="s">
        <v>784</v>
      </c>
      <c r="AE186" s="39" t="s">
        <v>784</v>
      </c>
      <c r="AF186" s="164" t="s">
        <v>791</v>
      </c>
    </row>
    <row r="187" spans="1:102" s="39" customFormat="1" ht="13.9" customHeight="1" x14ac:dyDescent="0.2">
      <c r="A187" s="45" t="s">
        <v>686</v>
      </c>
      <c r="B187" s="46" t="s">
        <v>481</v>
      </c>
      <c r="C187" s="46" t="s">
        <v>687</v>
      </c>
      <c r="D187" s="362" t="s">
        <v>688</v>
      </c>
      <c r="E187" s="46"/>
      <c r="F187" s="46">
        <v>78852</v>
      </c>
      <c r="G187" s="46" t="s">
        <v>689</v>
      </c>
      <c r="H187" s="46">
        <v>11</v>
      </c>
      <c r="I187" s="46" t="s">
        <v>47</v>
      </c>
      <c r="J187" s="68"/>
      <c r="K187" s="68"/>
      <c r="L187" s="68"/>
      <c r="M187" s="46" t="s">
        <v>77</v>
      </c>
      <c r="N187" s="46">
        <v>48</v>
      </c>
      <c r="O187" s="46">
        <v>0</v>
      </c>
      <c r="P187" s="46">
        <v>48</v>
      </c>
      <c r="Q187" s="46" t="s">
        <v>50</v>
      </c>
      <c r="R187" s="178">
        <v>967455</v>
      </c>
      <c r="S187" s="68"/>
      <c r="T187" s="46" t="s">
        <v>505</v>
      </c>
      <c r="U187" s="46">
        <v>48323950602</v>
      </c>
      <c r="V187" s="46">
        <v>134</v>
      </c>
      <c r="W187" s="39">
        <v>17</v>
      </c>
      <c r="X187" s="39">
        <v>4</v>
      </c>
      <c r="Y187" s="39">
        <v>8</v>
      </c>
      <c r="Z187" s="39">
        <v>0</v>
      </c>
      <c r="AA187" s="39">
        <v>4</v>
      </c>
      <c r="AB187" s="39">
        <v>0</v>
      </c>
      <c r="AC187" s="46">
        <v>167</v>
      </c>
      <c r="AD187" s="39" t="s">
        <v>784</v>
      </c>
      <c r="AF187" s="164" t="s">
        <v>792</v>
      </c>
    </row>
    <row r="188" spans="1:102" s="39" customFormat="1" ht="13.9" customHeight="1" x14ac:dyDescent="0.2">
      <c r="A188" s="49" t="s">
        <v>690</v>
      </c>
      <c r="B188" s="5" t="s">
        <v>482</v>
      </c>
      <c r="C188" s="5" t="s">
        <v>691</v>
      </c>
      <c r="D188" s="370" t="s">
        <v>684</v>
      </c>
      <c r="E188" s="5"/>
      <c r="F188" s="5">
        <v>78840</v>
      </c>
      <c r="G188" s="5" t="s">
        <v>685</v>
      </c>
      <c r="H188" s="5">
        <v>11</v>
      </c>
      <c r="I188" s="5" t="s">
        <v>47</v>
      </c>
      <c r="J188" s="47"/>
      <c r="K188" s="47"/>
      <c r="L188" s="47"/>
      <c r="M188" s="5" t="s">
        <v>77</v>
      </c>
      <c r="N188" s="60">
        <v>52</v>
      </c>
      <c r="O188" s="60">
        <v>4</v>
      </c>
      <c r="P188" s="60">
        <v>56</v>
      </c>
      <c r="Q188" s="5" t="s">
        <v>48</v>
      </c>
      <c r="R188" s="188">
        <v>1006603</v>
      </c>
      <c r="S188" s="50"/>
      <c r="T188" s="5" t="s">
        <v>96</v>
      </c>
      <c r="U188" s="5">
        <v>48465950800</v>
      </c>
      <c r="V188" s="5">
        <v>134</v>
      </c>
      <c r="W188" s="39">
        <v>17</v>
      </c>
      <c r="X188" s="39">
        <v>4</v>
      </c>
      <c r="Y188" s="39">
        <v>8</v>
      </c>
      <c r="Z188" s="39">
        <v>0</v>
      </c>
      <c r="AA188" s="39">
        <v>4</v>
      </c>
      <c r="AB188" s="39">
        <v>0</v>
      </c>
      <c r="AC188" s="46">
        <v>167</v>
      </c>
      <c r="AF188" s="164"/>
    </row>
    <row r="189" spans="1:102" ht="13.9" customHeight="1" x14ac:dyDescent="0.25">
      <c r="A189" s="17" t="s">
        <v>151</v>
      </c>
      <c r="B189" s="51"/>
      <c r="C189" s="18">
        <v>1019221</v>
      </c>
      <c r="D189" s="366"/>
      <c r="E189" s="53"/>
      <c r="F189" s="52"/>
      <c r="G189" s="52"/>
      <c r="H189" s="53"/>
      <c r="I189" s="54"/>
      <c r="J189" s="53"/>
      <c r="K189" s="10"/>
      <c r="L189" s="53"/>
      <c r="M189" s="52"/>
      <c r="N189" s="52"/>
      <c r="O189" s="52"/>
      <c r="P189" s="52"/>
      <c r="Q189" s="55" t="s">
        <v>18</v>
      </c>
      <c r="R189" s="179">
        <f>SUM(R186:R188)</f>
        <v>2980661</v>
      </c>
      <c r="S189" s="33"/>
      <c r="T189" s="56"/>
      <c r="U189" s="52"/>
      <c r="V189" s="52"/>
      <c r="W189" s="19"/>
      <c r="X189" s="19"/>
      <c r="Y189" s="19"/>
      <c r="Z189" s="19"/>
      <c r="AA189" s="19"/>
      <c r="AC189" s="46"/>
      <c r="AE189"/>
      <c r="AF189" s="423"/>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row>
    <row r="190" spans="1:102" ht="13.9" customHeight="1" collapsed="1" x14ac:dyDescent="0.25">
      <c r="A190" s="10"/>
      <c r="B190" s="10"/>
      <c r="C190" s="57"/>
      <c r="D190" s="365"/>
      <c r="E190" s="58"/>
      <c r="F190" s="10"/>
      <c r="G190" s="10"/>
      <c r="H190" s="58"/>
      <c r="I190" s="10"/>
      <c r="J190" s="58"/>
      <c r="K190" s="10"/>
      <c r="L190" s="58"/>
      <c r="M190" s="10"/>
      <c r="N190" s="10"/>
      <c r="O190" s="10"/>
      <c r="P190" s="10"/>
      <c r="Q190" s="10"/>
      <c r="R190" s="177"/>
      <c r="S190" s="34"/>
      <c r="T190" s="10"/>
      <c r="U190" s="10"/>
      <c r="V190" s="10"/>
      <c r="W190" s="9"/>
      <c r="X190" s="9"/>
      <c r="Y190" s="9"/>
      <c r="Z190" s="9"/>
      <c r="AA190" s="9"/>
      <c r="AC190" s="46"/>
    </row>
    <row r="191" spans="1:102" ht="13.9" customHeight="1" x14ac:dyDescent="0.25">
      <c r="A191" s="26" t="s">
        <v>42</v>
      </c>
      <c r="B191" s="10"/>
      <c r="C191" s="57"/>
      <c r="D191" s="365"/>
      <c r="E191" s="58"/>
      <c r="F191" s="10"/>
      <c r="G191" s="10"/>
      <c r="H191" s="58"/>
      <c r="I191" s="10"/>
      <c r="J191" s="58"/>
      <c r="K191" s="10"/>
      <c r="L191" s="58"/>
      <c r="M191" s="10"/>
      <c r="N191" s="10"/>
      <c r="O191" s="10"/>
      <c r="P191" s="10"/>
      <c r="Q191" s="10"/>
      <c r="R191" s="177"/>
      <c r="S191" s="34"/>
      <c r="T191" s="10"/>
      <c r="U191" s="10"/>
      <c r="V191" s="10"/>
      <c r="W191" s="9"/>
      <c r="X191" s="9"/>
      <c r="Y191" s="9"/>
      <c r="Z191" s="9"/>
      <c r="AA191" s="9"/>
      <c r="AC191" s="46"/>
    </row>
    <row r="192" spans="1:102" s="39" customFormat="1" ht="13.9" customHeight="1" x14ac:dyDescent="0.2">
      <c r="A192" s="45" t="s">
        <v>692</v>
      </c>
      <c r="B192" s="46" t="s">
        <v>693</v>
      </c>
      <c r="C192" s="46" t="s">
        <v>694</v>
      </c>
      <c r="D192" s="362" t="s">
        <v>76</v>
      </c>
      <c r="E192" s="46"/>
      <c r="F192" s="46">
        <v>78503</v>
      </c>
      <c r="G192" s="46" t="s">
        <v>75</v>
      </c>
      <c r="H192" s="46">
        <v>11</v>
      </c>
      <c r="I192" s="46" t="s">
        <v>53</v>
      </c>
      <c r="J192" s="47"/>
      <c r="K192" s="47"/>
      <c r="L192" s="47"/>
      <c r="M192" s="46" t="s">
        <v>77</v>
      </c>
      <c r="N192" s="46">
        <v>96</v>
      </c>
      <c r="O192" s="46">
        <v>6</v>
      </c>
      <c r="P192" s="46">
        <v>102</v>
      </c>
      <c r="Q192" s="46" t="s">
        <v>50</v>
      </c>
      <c r="R192" s="178">
        <v>1500000</v>
      </c>
      <c r="S192" s="47"/>
      <c r="T192" s="46" t="s">
        <v>105</v>
      </c>
      <c r="U192" s="46">
        <v>48215021202</v>
      </c>
      <c r="V192" s="46">
        <v>137</v>
      </c>
      <c r="W192" s="39">
        <v>17</v>
      </c>
      <c r="X192" s="39">
        <v>4</v>
      </c>
      <c r="Y192" s="39">
        <v>8</v>
      </c>
      <c r="Z192" s="39">
        <v>0</v>
      </c>
      <c r="AA192" s="39">
        <v>4</v>
      </c>
      <c r="AB192" s="39">
        <v>0</v>
      </c>
      <c r="AC192" s="46">
        <v>170</v>
      </c>
      <c r="AD192" s="39" t="s">
        <v>784</v>
      </c>
      <c r="AE192" s="39" t="s">
        <v>784</v>
      </c>
      <c r="AF192" s="164"/>
    </row>
    <row r="193" spans="1:102" s="39" customFormat="1" ht="13.9" customHeight="1" x14ac:dyDescent="0.2">
      <c r="A193" s="45" t="s">
        <v>695</v>
      </c>
      <c r="B193" s="46" t="s">
        <v>696</v>
      </c>
      <c r="C193" s="46" t="s">
        <v>697</v>
      </c>
      <c r="D193" s="362" t="s">
        <v>58</v>
      </c>
      <c r="E193" s="46"/>
      <c r="F193" s="46">
        <v>78521</v>
      </c>
      <c r="G193" s="46" t="s">
        <v>49</v>
      </c>
      <c r="H193" s="46">
        <v>11</v>
      </c>
      <c r="I193" s="46" t="s">
        <v>53</v>
      </c>
      <c r="J193" s="47"/>
      <c r="K193" s="47"/>
      <c r="L193" s="47"/>
      <c r="M193" s="46" t="s">
        <v>77</v>
      </c>
      <c r="N193" s="46">
        <v>81</v>
      </c>
      <c r="O193" s="46">
        <v>7</v>
      </c>
      <c r="P193" s="46">
        <v>88</v>
      </c>
      <c r="Q193" s="46" t="s">
        <v>50</v>
      </c>
      <c r="R193" s="178">
        <v>1500000</v>
      </c>
      <c r="S193" s="47"/>
      <c r="T193" s="46" t="s">
        <v>698</v>
      </c>
      <c r="U193" s="46">
        <v>48061013104</v>
      </c>
      <c r="V193" s="46">
        <v>137</v>
      </c>
      <c r="W193" s="39">
        <v>17</v>
      </c>
      <c r="X193" s="39">
        <v>4</v>
      </c>
      <c r="Y193" s="39">
        <v>8</v>
      </c>
      <c r="Z193" s="39">
        <v>0</v>
      </c>
      <c r="AA193" s="39">
        <v>4</v>
      </c>
      <c r="AB193" s="39">
        <v>0</v>
      </c>
      <c r="AC193" s="46">
        <v>170</v>
      </c>
      <c r="AD193" s="39" t="s">
        <v>784</v>
      </c>
      <c r="AF193" s="164"/>
    </row>
    <row r="194" spans="1:102" s="39" customFormat="1" ht="13.9" customHeight="1" x14ac:dyDescent="0.2">
      <c r="A194" s="45" t="s">
        <v>699</v>
      </c>
      <c r="B194" s="46" t="s">
        <v>700</v>
      </c>
      <c r="C194" s="46" t="s">
        <v>701</v>
      </c>
      <c r="D194" s="362" t="s">
        <v>702</v>
      </c>
      <c r="E194" s="46"/>
      <c r="F194" s="46">
        <v>78041</v>
      </c>
      <c r="G194" s="46" t="s">
        <v>703</v>
      </c>
      <c r="H194" s="46">
        <v>11</v>
      </c>
      <c r="I194" s="46" t="s">
        <v>53</v>
      </c>
      <c r="J194" s="47"/>
      <c r="K194" s="47"/>
      <c r="L194" s="47"/>
      <c r="M194" s="46" t="s">
        <v>77</v>
      </c>
      <c r="N194" s="46">
        <v>55</v>
      </c>
      <c r="O194" s="46">
        <v>0</v>
      </c>
      <c r="P194" s="46">
        <v>55</v>
      </c>
      <c r="Q194" s="46" t="s">
        <v>50</v>
      </c>
      <c r="R194" s="178">
        <v>1178992</v>
      </c>
      <c r="S194" s="47"/>
      <c r="T194" s="46" t="s">
        <v>90</v>
      </c>
      <c r="U194" s="46">
        <v>48479001718</v>
      </c>
      <c r="V194" s="46">
        <v>137</v>
      </c>
      <c r="W194" s="39">
        <v>17</v>
      </c>
      <c r="X194" s="39">
        <v>4</v>
      </c>
      <c r="Y194" s="39">
        <v>8</v>
      </c>
      <c r="Z194" s="39">
        <v>0</v>
      </c>
      <c r="AA194" s="39">
        <v>4</v>
      </c>
      <c r="AB194" s="39">
        <v>0</v>
      </c>
      <c r="AC194" s="46">
        <v>170</v>
      </c>
      <c r="AD194" s="39" t="s">
        <v>784</v>
      </c>
      <c r="AF194" s="164"/>
    </row>
    <row r="195" spans="1:102" s="39" customFormat="1" ht="13.9" customHeight="1" x14ac:dyDescent="0.2">
      <c r="A195" s="45" t="s">
        <v>704</v>
      </c>
      <c r="B195" s="46" t="s">
        <v>705</v>
      </c>
      <c r="C195" s="46" t="s">
        <v>706</v>
      </c>
      <c r="D195" s="362" t="s">
        <v>76</v>
      </c>
      <c r="E195" s="46"/>
      <c r="F195" s="46">
        <v>78504</v>
      </c>
      <c r="G195" s="46" t="s">
        <v>75</v>
      </c>
      <c r="H195" s="46">
        <v>11</v>
      </c>
      <c r="I195" s="46" t="s">
        <v>53</v>
      </c>
      <c r="J195" s="68"/>
      <c r="K195" s="68"/>
      <c r="L195" s="68"/>
      <c r="M195" s="46" t="s">
        <v>77</v>
      </c>
      <c r="N195" s="46">
        <v>80</v>
      </c>
      <c r="O195" s="46">
        <v>4</v>
      </c>
      <c r="P195" s="46">
        <v>84</v>
      </c>
      <c r="Q195" s="46" t="s">
        <v>48</v>
      </c>
      <c r="R195" s="178">
        <v>1500000</v>
      </c>
      <c r="S195" s="68"/>
      <c r="T195" s="46" t="s">
        <v>135</v>
      </c>
      <c r="U195" s="46">
        <v>48215020901</v>
      </c>
      <c r="V195" s="46">
        <v>137</v>
      </c>
      <c r="W195" s="39">
        <v>17</v>
      </c>
      <c r="X195" s="39">
        <v>4</v>
      </c>
      <c r="Y195" s="39">
        <v>8</v>
      </c>
      <c r="Z195" s="39">
        <v>0</v>
      </c>
      <c r="AA195" s="39">
        <v>4</v>
      </c>
      <c r="AB195" s="39">
        <v>0</v>
      </c>
      <c r="AC195" s="46">
        <v>170</v>
      </c>
      <c r="AD195" s="39" t="s">
        <v>784</v>
      </c>
      <c r="AF195" s="164"/>
    </row>
    <row r="196" spans="1:102" s="39" customFormat="1" ht="13.9" customHeight="1" x14ac:dyDescent="0.2">
      <c r="A196" s="45" t="s">
        <v>488</v>
      </c>
      <c r="B196" s="46" t="s">
        <v>489</v>
      </c>
      <c r="C196" s="46" t="s">
        <v>707</v>
      </c>
      <c r="D196" s="362" t="s">
        <v>143</v>
      </c>
      <c r="E196" s="46"/>
      <c r="F196" s="46">
        <v>78539</v>
      </c>
      <c r="G196" s="46" t="s">
        <v>75</v>
      </c>
      <c r="H196" s="46">
        <v>11</v>
      </c>
      <c r="I196" s="46" t="s">
        <v>53</v>
      </c>
      <c r="J196" s="68"/>
      <c r="K196" s="68"/>
      <c r="L196" s="68"/>
      <c r="M196" s="46" t="s">
        <v>77</v>
      </c>
      <c r="N196" s="46">
        <v>80</v>
      </c>
      <c r="O196" s="46">
        <v>2</v>
      </c>
      <c r="P196" s="46">
        <v>82</v>
      </c>
      <c r="Q196" s="46" t="s">
        <v>48</v>
      </c>
      <c r="R196" s="178">
        <v>1500000</v>
      </c>
      <c r="S196" s="68"/>
      <c r="T196" s="46" t="s">
        <v>96</v>
      </c>
      <c r="U196" s="46">
        <v>48215023904</v>
      </c>
      <c r="V196" s="46">
        <v>136</v>
      </c>
      <c r="W196" s="39">
        <v>17</v>
      </c>
      <c r="X196" s="39">
        <v>4</v>
      </c>
      <c r="Y196" s="39">
        <v>8</v>
      </c>
      <c r="Z196" s="39">
        <v>0</v>
      </c>
      <c r="AA196" s="39">
        <v>4</v>
      </c>
      <c r="AB196" s="39">
        <v>0</v>
      </c>
      <c r="AC196" s="46">
        <v>169</v>
      </c>
      <c r="AD196" s="39" t="s">
        <v>784</v>
      </c>
      <c r="AF196" s="164" t="s">
        <v>791</v>
      </c>
    </row>
    <row r="197" spans="1:102" s="39" customFormat="1" ht="13.9" customHeight="1" x14ac:dyDescent="0.2">
      <c r="A197" s="45" t="s">
        <v>486</v>
      </c>
      <c r="B197" s="46" t="s">
        <v>487</v>
      </c>
      <c r="C197" s="46" t="s">
        <v>708</v>
      </c>
      <c r="D197" s="362" t="s">
        <v>709</v>
      </c>
      <c r="E197" s="46"/>
      <c r="F197" s="46">
        <v>78577</v>
      </c>
      <c r="G197" s="46" t="s">
        <v>75</v>
      </c>
      <c r="H197" s="46">
        <v>11</v>
      </c>
      <c r="I197" s="46" t="s">
        <v>53</v>
      </c>
      <c r="J197" s="68"/>
      <c r="K197" s="68"/>
      <c r="L197" s="68"/>
      <c r="M197" s="46" t="s">
        <v>77</v>
      </c>
      <c r="N197" s="46">
        <v>102</v>
      </c>
      <c r="O197" s="46">
        <v>18</v>
      </c>
      <c r="P197" s="46">
        <v>120</v>
      </c>
      <c r="Q197" s="46" t="s">
        <v>50</v>
      </c>
      <c r="R197" s="178">
        <v>1500000</v>
      </c>
      <c r="S197" s="68"/>
      <c r="T197" s="46" t="s">
        <v>105</v>
      </c>
      <c r="U197" s="46">
        <v>48215021404</v>
      </c>
      <c r="V197" s="46">
        <v>136</v>
      </c>
      <c r="W197" s="39">
        <v>17</v>
      </c>
      <c r="X197" s="39">
        <v>4</v>
      </c>
      <c r="Y197" s="39">
        <v>8</v>
      </c>
      <c r="Z197" s="39">
        <v>0</v>
      </c>
      <c r="AA197" s="39">
        <v>4</v>
      </c>
      <c r="AB197" s="39">
        <v>0</v>
      </c>
      <c r="AC197" s="46">
        <v>169</v>
      </c>
      <c r="AF197" s="164"/>
    </row>
    <row r="198" spans="1:102" s="39" customFormat="1" ht="13.9" customHeight="1" x14ac:dyDescent="0.2">
      <c r="A198" s="48" t="s">
        <v>490</v>
      </c>
      <c r="B198" s="46" t="s">
        <v>491</v>
      </c>
      <c r="C198" s="46" t="s">
        <v>710</v>
      </c>
      <c r="D198" s="362" t="s">
        <v>702</v>
      </c>
      <c r="E198" s="46"/>
      <c r="F198" s="46">
        <v>78045</v>
      </c>
      <c r="G198" s="46" t="s">
        <v>703</v>
      </c>
      <c r="H198" s="46">
        <v>11</v>
      </c>
      <c r="I198" s="46" t="s">
        <v>53</v>
      </c>
      <c r="J198" s="47"/>
      <c r="K198" s="47"/>
      <c r="L198" s="47"/>
      <c r="M198" s="46" t="s">
        <v>77</v>
      </c>
      <c r="N198" s="46">
        <v>80</v>
      </c>
      <c r="O198" s="46">
        <v>4</v>
      </c>
      <c r="P198" s="46">
        <v>84</v>
      </c>
      <c r="Q198" s="46" t="s">
        <v>48</v>
      </c>
      <c r="R198" s="178">
        <v>1500000</v>
      </c>
      <c r="S198" s="47"/>
      <c r="T198" s="46" t="s">
        <v>142</v>
      </c>
      <c r="U198" s="46">
        <v>48479001720</v>
      </c>
      <c r="V198" s="46">
        <v>136</v>
      </c>
      <c r="W198" s="39">
        <v>17</v>
      </c>
      <c r="X198" s="39">
        <v>4</v>
      </c>
      <c r="Y198" s="39">
        <v>8</v>
      </c>
      <c r="Z198" s="39">
        <v>0</v>
      </c>
      <c r="AA198" s="39">
        <v>4</v>
      </c>
      <c r="AB198" s="39">
        <v>0</v>
      </c>
      <c r="AC198" s="46">
        <v>169</v>
      </c>
      <c r="AF198" s="164"/>
    </row>
    <row r="199" spans="1:102" s="42" customFormat="1" ht="13.9" customHeight="1" x14ac:dyDescent="0.2">
      <c r="A199" s="41" t="s">
        <v>711</v>
      </c>
      <c r="B199" s="42" t="s">
        <v>712</v>
      </c>
      <c r="C199" s="42" t="s">
        <v>713</v>
      </c>
      <c r="D199" s="375" t="s">
        <v>76</v>
      </c>
      <c r="F199" s="42">
        <v>78503</v>
      </c>
      <c r="G199" s="42" t="s">
        <v>75</v>
      </c>
      <c r="H199" s="42">
        <v>11</v>
      </c>
      <c r="I199" s="42" t="s">
        <v>53</v>
      </c>
      <c r="J199" s="43"/>
      <c r="K199" s="43"/>
      <c r="L199" s="43"/>
      <c r="M199" s="42" t="s">
        <v>77</v>
      </c>
      <c r="N199" s="42">
        <v>80</v>
      </c>
      <c r="O199" s="42">
        <v>0</v>
      </c>
      <c r="P199" s="42">
        <v>80</v>
      </c>
      <c r="Q199" s="42" t="s">
        <v>50</v>
      </c>
      <c r="R199" s="180">
        <v>1500000</v>
      </c>
      <c r="S199" s="43"/>
      <c r="T199" s="42" t="s">
        <v>144</v>
      </c>
      <c r="U199" s="42">
        <v>48215021202</v>
      </c>
      <c r="V199" s="42">
        <v>135</v>
      </c>
      <c r="W199" s="42">
        <v>17</v>
      </c>
      <c r="X199" s="42">
        <v>4</v>
      </c>
      <c r="Y199" s="42">
        <v>8</v>
      </c>
      <c r="Z199" s="42">
        <v>0</v>
      </c>
      <c r="AA199" s="42">
        <v>4</v>
      </c>
      <c r="AB199" s="42">
        <v>0</v>
      </c>
      <c r="AC199" s="42">
        <v>168</v>
      </c>
      <c r="AF199" s="158" t="s">
        <v>796</v>
      </c>
    </row>
    <row r="200" spans="1:102" s="39" customFormat="1" ht="13.9" customHeight="1" x14ac:dyDescent="0.2">
      <c r="A200" s="48" t="s">
        <v>714</v>
      </c>
      <c r="B200" s="46" t="s">
        <v>715</v>
      </c>
      <c r="C200" s="46" t="s">
        <v>716</v>
      </c>
      <c r="D200" s="362" t="s">
        <v>58</v>
      </c>
      <c r="E200" s="46"/>
      <c r="F200" s="46">
        <v>78526</v>
      </c>
      <c r="G200" s="46" t="s">
        <v>49</v>
      </c>
      <c r="H200" s="46">
        <v>11</v>
      </c>
      <c r="I200" s="46" t="s">
        <v>53</v>
      </c>
      <c r="J200" s="47"/>
      <c r="K200" s="47"/>
      <c r="L200" s="47"/>
      <c r="M200" s="46" t="s">
        <v>77</v>
      </c>
      <c r="N200" s="46">
        <v>9</v>
      </c>
      <c r="O200" s="46">
        <v>27</v>
      </c>
      <c r="P200" s="46">
        <v>36</v>
      </c>
      <c r="Q200" s="46" t="s">
        <v>50</v>
      </c>
      <c r="R200" s="178">
        <v>243844.614</v>
      </c>
      <c r="S200" s="47"/>
      <c r="T200" s="46" t="s">
        <v>144</v>
      </c>
      <c r="U200" s="46">
        <v>48061012613</v>
      </c>
      <c r="V200" s="46">
        <v>132</v>
      </c>
      <c r="W200" s="39">
        <v>17</v>
      </c>
      <c r="X200" s="39">
        <v>8</v>
      </c>
      <c r="Y200" s="39">
        <v>8</v>
      </c>
      <c r="Z200" s="39">
        <v>0</v>
      </c>
      <c r="AA200" s="39">
        <v>0</v>
      </c>
      <c r="AB200" s="39">
        <v>0</v>
      </c>
      <c r="AC200" s="46">
        <v>165</v>
      </c>
      <c r="AF200" s="164"/>
    </row>
    <row r="201" spans="1:102" ht="13.9" customHeight="1" x14ac:dyDescent="0.25">
      <c r="A201" s="17" t="s">
        <v>151</v>
      </c>
      <c r="B201" s="51"/>
      <c r="C201" s="18">
        <v>6343213</v>
      </c>
      <c r="D201" s="366"/>
      <c r="E201" s="53"/>
      <c r="F201" s="52"/>
      <c r="G201" s="52"/>
      <c r="H201" s="53"/>
      <c r="I201" s="54"/>
      <c r="J201" s="53"/>
      <c r="K201" s="10"/>
      <c r="L201" s="53"/>
      <c r="M201" s="52"/>
      <c r="N201" s="52"/>
      <c r="O201" s="52"/>
      <c r="P201" s="52"/>
      <c r="Q201" s="55" t="s">
        <v>18</v>
      </c>
      <c r="R201" s="179">
        <f>SUM(R192:R200)</f>
        <v>11922836.614</v>
      </c>
      <c r="S201" s="33"/>
      <c r="T201" s="56"/>
      <c r="U201" s="52"/>
      <c r="V201" s="52"/>
      <c r="W201" s="19"/>
      <c r="X201" s="19"/>
      <c r="Y201" s="19"/>
      <c r="Z201" s="19"/>
      <c r="AA201" s="19"/>
      <c r="AC201" s="46"/>
      <c r="AE201"/>
      <c r="AF201" s="423"/>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row>
    <row r="202" spans="1:102" ht="13.9" customHeight="1" collapsed="1" x14ac:dyDescent="0.25">
      <c r="A202" s="10"/>
      <c r="B202" s="10"/>
      <c r="C202" s="57"/>
      <c r="D202" s="365"/>
      <c r="E202" s="58"/>
      <c r="F202" s="10"/>
      <c r="G202" s="10"/>
      <c r="H202" s="58"/>
      <c r="I202" s="10"/>
      <c r="J202" s="58"/>
      <c r="K202" s="10"/>
      <c r="L202" s="58"/>
      <c r="M202" s="10"/>
      <c r="N202" s="10"/>
      <c r="O202" s="10"/>
      <c r="P202" s="10"/>
      <c r="Q202" s="10"/>
      <c r="R202" s="177"/>
      <c r="S202" s="34"/>
      <c r="T202" s="10"/>
      <c r="U202" s="10"/>
      <c r="V202" s="10"/>
      <c r="W202" s="9"/>
      <c r="X202" s="9"/>
      <c r="Y202" s="9"/>
      <c r="Z202" s="9"/>
      <c r="AA202" s="9"/>
      <c r="AC202" s="46"/>
    </row>
    <row r="203" spans="1:102" ht="13.9" customHeight="1" x14ac:dyDescent="0.25">
      <c r="A203" s="26" t="s">
        <v>43</v>
      </c>
      <c r="B203" s="10"/>
      <c r="C203" s="57"/>
      <c r="D203" s="365"/>
      <c r="E203" s="58"/>
      <c r="F203" s="10"/>
      <c r="G203" s="10"/>
      <c r="H203" s="58"/>
      <c r="I203" s="10"/>
      <c r="J203" s="58"/>
      <c r="K203" s="10"/>
      <c r="L203" s="58"/>
      <c r="M203" s="10"/>
      <c r="N203" s="10"/>
      <c r="O203" s="10"/>
      <c r="P203" s="10"/>
      <c r="Q203" s="10"/>
      <c r="R203" s="177"/>
      <c r="S203" s="34"/>
      <c r="T203" s="10"/>
      <c r="U203" s="10"/>
      <c r="V203" s="10"/>
      <c r="W203" s="9"/>
      <c r="X203" s="9"/>
      <c r="Y203" s="9"/>
      <c r="Z203" s="9"/>
      <c r="AA203" s="9"/>
      <c r="AC203" s="46"/>
    </row>
    <row r="204" spans="1:102" ht="13.9" customHeight="1" x14ac:dyDescent="0.25">
      <c r="A204" s="17" t="s">
        <v>151</v>
      </c>
      <c r="B204" s="51"/>
      <c r="C204" s="18">
        <v>600000</v>
      </c>
      <c r="D204" s="366"/>
      <c r="E204" s="53"/>
      <c r="F204" s="52"/>
      <c r="G204" s="52"/>
      <c r="H204" s="53"/>
      <c r="I204" s="54"/>
      <c r="J204" s="53"/>
      <c r="K204" s="10"/>
      <c r="L204" s="53"/>
      <c r="M204" s="52"/>
      <c r="N204" s="52"/>
      <c r="O204" s="52"/>
      <c r="P204" s="52"/>
      <c r="Q204" s="55" t="s">
        <v>18</v>
      </c>
      <c r="R204" s="179">
        <v>0</v>
      </c>
      <c r="S204" s="33"/>
      <c r="T204" s="56"/>
      <c r="U204" s="52"/>
      <c r="V204" s="52"/>
      <c r="W204" s="19"/>
      <c r="X204" s="19"/>
      <c r="Y204" s="19"/>
      <c r="Z204" s="19"/>
      <c r="AA204" s="19"/>
      <c r="AC204" s="46"/>
      <c r="AE204"/>
      <c r="AF204" s="423"/>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row>
    <row r="205" spans="1:102" ht="13.9" customHeight="1" collapsed="1" x14ac:dyDescent="0.25">
      <c r="A205" s="10"/>
      <c r="B205" s="10"/>
      <c r="C205" s="57"/>
      <c r="D205" s="365"/>
      <c r="E205" s="58"/>
      <c r="F205" s="10"/>
      <c r="G205" s="10"/>
      <c r="H205" s="58"/>
      <c r="I205" s="10"/>
      <c r="J205" s="58"/>
      <c r="K205" s="10"/>
      <c r="L205" s="58"/>
      <c r="M205" s="10"/>
      <c r="N205" s="10"/>
      <c r="O205" s="10"/>
      <c r="P205" s="10"/>
      <c r="Q205" s="10"/>
      <c r="R205" s="177"/>
      <c r="S205" s="34"/>
      <c r="T205" s="10"/>
      <c r="U205" s="10"/>
      <c r="V205" s="10"/>
      <c r="W205" s="9"/>
      <c r="X205" s="9"/>
      <c r="Y205" s="9"/>
      <c r="Z205" s="9"/>
      <c r="AA205" s="9"/>
      <c r="AC205" s="46"/>
    </row>
    <row r="206" spans="1:102" ht="13.9" customHeight="1" x14ac:dyDescent="0.25">
      <c r="A206" s="26" t="s">
        <v>44</v>
      </c>
      <c r="B206" s="10"/>
      <c r="C206" s="57"/>
      <c r="D206" s="365"/>
      <c r="E206" s="58"/>
      <c r="F206" s="10"/>
      <c r="G206" s="10"/>
      <c r="H206" s="58"/>
      <c r="I206" s="10"/>
      <c r="J206" s="58"/>
      <c r="K206" s="10"/>
      <c r="L206" s="58"/>
      <c r="M206" s="10"/>
      <c r="N206" s="10"/>
      <c r="O206" s="10"/>
      <c r="P206" s="10"/>
      <c r="Q206" s="10"/>
      <c r="R206" s="177"/>
      <c r="S206" s="34"/>
      <c r="T206" s="10"/>
      <c r="U206" s="10"/>
      <c r="V206" s="10"/>
      <c r="W206" s="9"/>
      <c r="X206" s="9"/>
      <c r="Y206" s="9"/>
      <c r="Z206" s="9"/>
      <c r="AA206" s="9"/>
      <c r="AC206" s="46"/>
    </row>
    <row r="207" spans="1:102" s="39" customFormat="1" ht="13.9" customHeight="1" x14ac:dyDescent="0.2">
      <c r="A207" s="45" t="s">
        <v>717</v>
      </c>
      <c r="B207" s="46" t="s">
        <v>718</v>
      </c>
      <c r="C207" s="46" t="s">
        <v>719</v>
      </c>
      <c r="D207" s="362" t="s">
        <v>145</v>
      </c>
      <c r="E207" s="46"/>
      <c r="F207" s="46">
        <v>76901</v>
      </c>
      <c r="G207" s="46" t="s">
        <v>146</v>
      </c>
      <c r="H207" s="46">
        <v>12</v>
      </c>
      <c r="I207" s="46" t="s">
        <v>53</v>
      </c>
      <c r="J207" s="47"/>
      <c r="K207" s="47"/>
      <c r="L207" s="47"/>
      <c r="M207" s="46" t="s">
        <v>77</v>
      </c>
      <c r="N207" s="46">
        <v>27</v>
      </c>
      <c r="O207" s="46">
        <v>9</v>
      </c>
      <c r="P207" s="46">
        <v>36</v>
      </c>
      <c r="Q207" s="46" t="s">
        <v>50</v>
      </c>
      <c r="R207" s="178">
        <v>612000</v>
      </c>
      <c r="S207" s="47"/>
      <c r="T207" s="46" t="s">
        <v>91</v>
      </c>
      <c r="U207" s="46">
        <v>48451001101</v>
      </c>
      <c r="V207" s="46">
        <v>132</v>
      </c>
      <c r="W207" s="39">
        <v>17</v>
      </c>
      <c r="X207" s="39">
        <v>4</v>
      </c>
      <c r="Y207" s="39">
        <v>0</v>
      </c>
      <c r="Z207" s="39">
        <v>8</v>
      </c>
      <c r="AA207" s="39">
        <v>4</v>
      </c>
      <c r="AB207" s="39">
        <v>0</v>
      </c>
      <c r="AC207" s="46">
        <v>165</v>
      </c>
      <c r="AD207" s="39" t="s">
        <v>784</v>
      </c>
      <c r="AF207" s="164"/>
    </row>
    <row r="208" spans="1:102" s="39" customFormat="1" ht="13.9" customHeight="1" x14ac:dyDescent="0.2">
      <c r="A208" s="48" t="s">
        <v>720</v>
      </c>
      <c r="B208" s="46" t="s">
        <v>721</v>
      </c>
      <c r="C208" s="46" t="s">
        <v>722</v>
      </c>
      <c r="D208" s="362" t="s">
        <v>145</v>
      </c>
      <c r="E208" s="46"/>
      <c r="F208" s="46">
        <v>76904</v>
      </c>
      <c r="G208" s="46" t="s">
        <v>146</v>
      </c>
      <c r="H208" s="46">
        <v>12</v>
      </c>
      <c r="I208" s="46" t="s">
        <v>53</v>
      </c>
      <c r="J208" s="47"/>
      <c r="K208" s="47"/>
      <c r="L208" s="47"/>
      <c r="M208" s="46" t="s">
        <v>77</v>
      </c>
      <c r="N208" s="46">
        <v>58</v>
      </c>
      <c r="O208" s="46">
        <v>14</v>
      </c>
      <c r="P208" s="46">
        <v>72</v>
      </c>
      <c r="Q208" s="46" t="s">
        <v>50</v>
      </c>
      <c r="R208" s="178">
        <v>1328167</v>
      </c>
      <c r="S208" s="47"/>
      <c r="T208" s="46" t="s">
        <v>91</v>
      </c>
      <c r="U208" s="46">
        <v>48451001707</v>
      </c>
      <c r="V208" s="46">
        <v>123</v>
      </c>
      <c r="W208" s="39">
        <v>0</v>
      </c>
      <c r="X208" s="39">
        <v>4</v>
      </c>
      <c r="Y208" s="39">
        <v>0</v>
      </c>
      <c r="Z208" s="39">
        <v>8</v>
      </c>
      <c r="AA208" s="39">
        <v>4</v>
      </c>
      <c r="AB208" s="39">
        <v>0</v>
      </c>
      <c r="AC208" s="46">
        <v>139</v>
      </c>
      <c r="AD208" s="39" t="s">
        <v>784</v>
      </c>
      <c r="AF208" s="164"/>
    </row>
    <row r="209" spans="1:102" ht="13.9" customHeight="1" x14ac:dyDescent="0.25">
      <c r="A209" s="17" t="s">
        <v>151</v>
      </c>
      <c r="B209" s="51"/>
      <c r="C209" s="18">
        <v>901341</v>
      </c>
      <c r="D209" s="366"/>
      <c r="E209" s="53"/>
      <c r="F209" s="52"/>
      <c r="G209" s="52"/>
      <c r="H209" s="53"/>
      <c r="I209" s="54"/>
      <c r="J209" s="53"/>
      <c r="K209" s="10"/>
      <c r="L209" s="53"/>
      <c r="M209" s="52"/>
      <c r="N209" s="52"/>
      <c r="O209" s="52"/>
      <c r="P209" s="52"/>
      <c r="Q209" s="55" t="s">
        <v>18</v>
      </c>
      <c r="R209" s="179">
        <f>SUM(R207:R208)</f>
        <v>1940167</v>
      </c>
      <c r="S209" s="33"/>
      <c r="T209" s="56"/>
      <c r="U209" s="52"/>
      <c r="V209" s="52"/>
      <c r="W209" s="19"/>
      <c r="X209" s="19"/>
      <c r="Y209" s="19"/>
      <c r="Z209" s="19"/>
      <c r="AA209" s="19"/>
      <c r="AC209" s="46"/>
      <c r="AE209"/>
      <c r="AF209" s="423"/>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row>
    <row r="210" spans="1:102" ht="13.9" customHeight="1" collapsed="1" x14ac:dyDescent="0.25">
      <c r="A210" s="10"/>
      <c r="B210" s="10"/>
      <c r="C210" s="57"/>
      <c r="D210" s="365"/>
      <c r="E210" s="58"/>
      <c r="F210" s="10"/>
      <c r="G210" s="10"/>
      <c r="H210" s="58"/>
      <c r="I210" s="10"/>
      <c r="J210" s="58"/>
      <c r="K210" s="10"/>
      <c r="L210" s="58"/>
      <c r="M210" s="10"/>
      <c r="N210" s="10"/>
      <c r="O210" s="10"/>
      <c r="P210" s="10"/>
      <c r="Q210" s="10"/>
      <c r="R210" s="177"/>
      <c r="S210" s="34"/>
      <c r="T210" s="10"/>
      <c r="U210" s="10"/>
      <c r="V210" s="10"/>
      <c r="W210" s="9"/>
      <c r="X210" s="9"/>
      <c r="Y210" s="9"/>
      <c r="Z210" s="9"/>
      <c r="AA210" s="9"/>
      <c r="AC210" s="46"/>
    </row>
    <row r="211" spans="1:102" ht="13.9" customHeight="1" x14ac:dyDescent="0.25">
      <c r="A211" s="26" t="s">
        <v>45</v>
      </c>
      <c r="B211" s="10"/>
      <c r="C211" s="57"/>
      <c r="D211" s="365"/>
      <c r="E211" s="58"/>
      <c r="F211" s="10"/>
      <c r="G211" s="10"/>
      <c r="H211" s="58"/>
      <c r="I211" s="10"/>
      <c r="J211" s="58"/>
      <c r="K211" s="10"/>
      <c r="L211" s="58"/>
      <c r="M211" s="10"/>
      <c r="N211" s="10"/>
      <c r="O211" s="10"/>
      <c r="P211" s="10"/>
      <c r="Q211" s="10"/>
      <c r="R211" s="177"/>
      <c r="S211" s="34"/>
      <c r="T211" s="10"/>
      <c r="U211" s="10"/>
      <c r="V211" s="10"/>
      <c r="W211" s="9"/>
      <c r="X211" s="9"/>
      <c r="Y211" s="9"/>
      <c r="Z211" s="9"/>
      <c r="AA211" s="9"/>
      <c r="AC211" s="46"/>
    </row>
    <row r="212" spans="1:102" s="39" customFormat="1" ht="13.9" customHeight="1" x14ac:dyDescent="0.2">
      <c r="A212" s="45" t="s">
        <v>723</v>
      </c>
      <c r="B212" s="46" t="s">
        <v>724</v>
      </c>
      <c r="C212" s="46" t="s">
        <v>725</v>
      </c>
      <c r="D212" s="362" t="s">
        <v>726</v>
      </c>
      <c r="E212" s="46"/>
      <c r="F212" s="46">
        <v>79821</v>
      </c>
      <c r="G212" s="46" t="s">
        <v>59</v>
      </c>
      <c r="H212" s="46">
        <v>13</v>
      </c>
      <c r="I212" s="46" t="s">
        <v>47</v>
      </c>
      <c r="J212" s="47"/>
      <c r="K212" s="47"/>
      <c r="L212" s="47"/>
      <c r="M212" s="46" t="s">
        <v>77</v>
      </c>
      <c r="N212" s="46">
        <v>48</v>
      </c>
      <c r="O212" s="46">
        <v>0</v>
      </c>
      <c r="P212" s="46">
        <v>48</v>
      </c>
      <c r="Q212" s="46" t="s">
        <v>50</v>
      </c>
      <c r="R212" s="178">
        <v>900000</v>
      </c>
      <c r="S212" s="47"/>
      <c r="T212" s="46" t="s">
        <v>147</v>
      </c>
      <c r="U212" s="46">
        <v>48141010221</v>
      </c>
      <c r="V212" s="46">
        <v>116</v>
      </c>
      <c r="W212" s="39">
        <v>17</v>
      </c>
      <c r="X212" s="39">
        <v>0</v>
      </c>
      <c r="Y212" s="39">
        <v>8</v>
      </c>
      <c r="Z212" s="39">
        <v>0</v>
      </c>
      <c r="AA212" s="39">
        <v>4</v>
      </c>
      <c r="AB212" s="39">
        <v>0</v>
      </c>
      <c r="AC212" s="46">
        <v>145</v>
      </c>
      <c r="AD212" s="39" t="s">
        <v>784</v>
      </c>
      <c r="AE212" s="39" t="s">
        <v>784</v>
      </c>
      <c r="AF212" s="164"/>
    </row>
    <row r="213" spans="1:102" ht="13.9" customHeight="1" x14ac:dyDescent="0.25">
      <c r="A213" s="17" t="s">
        <v>151</v>
      </c>
      <c r="B213" s="51"/>
      <c r="C213" s="18">
        <v>600000</v>
      </c>
      <c r="D213" s="366"/>
      <c r="E213" s="53"/>
      <c r="F213" s="52"/>
      <c r="G213" s="52"/>
      <c r="H213" s="53"/>
      <c r="I213" s="54"/>
      <c r="J213" s="53"/>
      <c r="K213" s="10"/>
      <c r="L213" s="53"/>
      <c r="M213" s="52"/>
      <c r="N213" s="52"/>
      <c r="O213" s="52"/>
      <c r="P213" s="52"/>
      <c r="Q213" s="55" t="s">
        <v>18</v>
      </c>
      <c r="R213" s="179">
        <f>SUM(R212:R212)</f>
        <v>900000</v>
      </c>
      <c r="S213" s="33"/>
      <c r="T213" s="56"/>
      <c r="U213" s="52"/>
      <c r="V213" s="52"/>
      <c r="W213" s="19"/>
      <c r="X213" s="19"/>
      <c r="Y213" s="19"/>
      <c r="Z213" s="19"/>
      <c r="AA213" s="19"/>
      <c r="AC213" s="46"/>
      <c r="AE213"/>
      <c r="AF213" s="42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row>
    <row r="214" spans="1:102" ht="13.9" customHeight="1" collapsed="1" x14ac:dyDescent="0.25">
      <c r="A214" s="10"/>
      <c r="B214" s="10"/>
      <c r="C214" s="57"/>
      <c r="D214" s="365"/>
      <c r="E214" s="58"/>
      <c r="F214" s="10"/>
      <c r="G214" s="10"/>
      <c r="H214" s="58"/>
      <c r="I214" s="10"/>
      <c r="J214" s="58"/>
      <c r="K214" s="10"/>
      <c r="L214" s="58"/>
      <c r="M214" s="10"/>
      <c r="N214" s="10"/>
      <c r="O214" s="10"/>
      <c r="P214" s="10"/>
      <c r="Q214" s="10"/>
      <c r="R214" s="177"/>
      <c r="S214" s="34"/>
      <c r="T214" s="10"/>
      <c r="U214" s="10"/>
      <c r="V214" s="10"/>
      <c r="W214" s="9"/>
      <c r="X214" s="9"/>
      <c r="Y214" s="9"/>
      <c r="Z214" s="9"/>
      <c r="AA214" s="9"/>
      <c r="AC214" s="46"/>
    </row>
    <row r="215" spans="1:102" ht="13.9" customHeight="1" x14ac:dyDescent="0.25">
      <c r="A215" s="26" t="s">
        <v>46</v>
      </c>
      <c r="B215" s="10"/>
      <c r="C215" s="57"/>
      <c r="D215" s="365"/>
      <c r="E215" s="58"/>
      <c r="F215" s="10"/>
      <c r="G215" s="10"/>
      <c r="H215" s="58"/>
      <c r="I215" s="10"/>
      <c r="J215" s="58"/>
      <c r="K215" s="10"/>
      <c r="L215" s="58"/>
      <c r="M215" s="10"/>
      <c r="N215" s="10"/>
      <c r="O215" s="10"/>
      <c r="P215" s="10"/>
      <c r="Q215" s="10"/>
      <c r="R215" s="177"/>
      <c r="S215" s="34"/>
      <c r="T215" s="10"/>
      <c r="U215" s="10"/>
      <c r="V215" s="10"/>
      <c r="W215" s="9"/>
      <c r="X215" s="9"/>
      <c r="Y215" s="9"/>
      <c r="Z215" s="9"/>
      <c r="AA215" s="9"/>
      <c r="AC215" s="46"/>
    </row>
    <row r="216" spans="1:102" s="39" customFormat="1" ht="13.9" customHeight="1" x14ac:dyDescent="0.2">
      <c r="A216" s="45" t="s">
        <v>727</v>
      </c>
      <c r="B216" s="46" t="s">
        <v>728</v>
      </c>
      <c r="C216" s="46" t="s">
        <v>729</v>
      </c>
      <c r="D216" s="362" t="s">
        <v>59</v>
      </c>
      <c r="E216" s="46"/>
      <c r="F216" s="46">
        <v>79904</v>
      </c>
      <c r="G216" s="46" t="s">
        <v>59</v>
      </c>
      <c r="H216" s="46">
        <v>13</v>
      </c>
      <c r="I216" s="46" t="s">
        <v>53</v>
      </c>
      <c r="J216" s="47"/>
      <c r="K216" s="47"/>
      <c r="L216" s="47" t="s">
        <v>167</v>
      </c>
      <c r="M216" s="46" t="s">
        <v>78</v>
      </c>
      <c r="N216" s="46">
        <v>146</v>
      </c>
      <c r="O216" s="46">
        <v>0</v>
      </c>
      <c r="P216" s="46">
        <v>146</v>
      </c>
      <c r="Q216" s="46" t="s">
        <v>50</v>
      </c>
      <c r="R216" s="178">
        <v>1230369</v>
      </c>
      <c r="S216" s="47"/>
      <c r="T216" s="46" t="s">
        <v>107</v>
      </c>
      <c r="U216" s="46">
        <v>48141000404</v>
      </c>
      <c r="V216" s="46">
        <v>124</v>
      </c>
      <c r="W216" s="39">
        <v>17</v>
      </c>
      <c r="X216" s="39">
        <v>4</v>
      </c>
      <c r="Y216" s="39">
        <v>8</v>
      </c>
      <c r="Z216" s="39">
        <v>0</v>
      </c>
      <c r="AA216" s="39">
        <v>4</v>
      </c>
      <c r="AB216" s="39">
        <v>0</v>
      </c>
      <c r="AC216" s="46">
        <v>157</v>
      </c>
      <c r="AD216" s="39" t="s">
        <v>784</v>
      </c>
      <c r="AE216" s="39" t="s">
        <v>784</v>
      </c>
      <c r="AF216" s="164"/>
    </row>
    <row r="217" spans="1:102" s="39" customFormat="1" ht="13.9" customHeight="1" x14ac:dyDescent="0.2">
      <c r="A217" s="45" t="s">
        <v>730</v>
      </c>
      <c r="B217" s="46" t="s">
        <v>731</v>
      </c>
      <c r="C217" s="46" t="s">
        <v>732</v>
      </c>
      <c r="D217" s="362" t="s">
        <v>59</v>
      </c>
      <c r="E217" s="46"/>
      <c r="F217" s="46">
        <v>79938</v>
      </c>
      <c r="G217" s="46" t="s">
        <v>59</v>
      </c>
      <c r="H217" s="46">
        <v>13</v>
      </c>
      <c r="I217" s="46" t="s">
        <v>53</v>
      </c>
      <c r="J217" s="68"/>
      <c r="K217" s="68"/>
      <c r="L217" s="68"/>
      <c r="M217" s="46" t="s">
        <v>77</v>
      </c>
      <c r="N217" s="46">
        <v>80</v>
      </c>
      <c r="O217" s="46">
        <v>0</v>
      </c>
      <c r="P217" s="46">
        <v>80</v>
      </c>
      <c r="Q217" s="46" t="s">
        <v>50</v>
      </c>
      <c r="R217" s="178">
        <v>1291260</v>
      </c>
      <c r="S217" s="68"/>
      <c r="T217" s="46" t="s">
        <v>106</v>
      </c>
      <c r="U217" s="46">
        <v>48141010339</v>
      </c>
      <c r="V217" s="46">
        <v>119</v>
      </c>
      <c r="W217" s="39">
        <v>17</v>
      </c>
      <c r="X217" s="39">
        <v>4</v>
      </c>
      <c r="Y217" s="39">
        <v>8</v>
      </c>
      <c r="Z217" s="39">
        <v>0</v>
      </c>
      <c r="AA217" s="39">
        <v>4</v>
      </c>
      <c r="AB217" s="39">
        <v>0</v>
      </c>
      <c r="AC217" s="46">
        <v>152</v>
      </c>
      <c r="AD217" s="39" t="s">
        <v>784</v>
      </c>
      <c r="AF217" s="164"/>
    </row>
    <row r="218" spans="1:102" s="39" customFormat="1" ht="13.9" customHeight="1" x14ac:dyDescent="0.2">
      <c r="A218" s="45" t="s">
        <v>733</v>
      </c>
      <c r="B218" s="46" t="s">
        <v>734</v>
      </c>
      <c r="C218" s="46" t="s">
        <v>735</v>
      </c>
      <c r="D218" s="362" t="s">
        <v>59</v>
      </c>
      <c r="E218" s="46"/>
      <c r="F218" s="46">
        <v>79938</v>
      </c>
      <c r="G218" s="46" t="s">
        <v>59</v>
      </c>
      <c r="H218" s="46">
        <v>13</v>
      </c>
      <c r="I218" s="46" t="s">
        <v>53</v>
      </c>
      <c r="J218" s="68"/>
      <c r="K218" s="68"/>
      <c r="L218" s="68"/>
      <c r="M218" s="46" t="s">
        <v>77</v>
      </c>
      <c r="N218" s="46">
        <v>80</v>
      </c>
      <c r="O218" s="46">
        <v>0</v>
      </c>
      <c r="P218" s="46">
        <v>80</v>
      </c>
      <c r="Q218" s="46" t="s">
        <v>50</v>
      </c>
      <c r="R218" s="178">
        <v>1426000</v>
      </c>
      <c r="S218" s="68"/>
      <c r="T218" s="46" t="s">
        <v>106</v>
      </c>
      <c r="U218" s="46">
        <v>48141010341</v>
      </c>
      <c r="V218" s="46">
        <v>126</v>
      </c>
      <c r="W218" s="39">
        <v>0</v>
      </c>
      <c r="X218" s="39">
        <v>4</v>
      </c>
      <c r="Y218" s="39">
        <v>8</v>
      </c>
      <c r="Z218" s="39">
        <v>0</v>
      </c>
      <c r="AA218" s="39">
        <v>4</v>
      </c>
      <c r="AB218" s="39">
        <v>0</v>
      </c>
      <c r="AC218" s="46">
        <v>142</v>
      </c>
      <c r="AF218" s="164"/>
    </row>
    <row r="219" spans="1:102" s="39" customFormat="1" ht="13.9" customHeight="1" x14ac:dyDescent="0.2">
      <c r="A219" s="45" t="s">
        <v>736</v>
      </c>
      <c r="B219" s="46" t="s">
        <v>737</v>
      </c>
      <c r="C219" s="46" t="s">
        <v>738</v>
      </c>
      <c r="D219" s="362" t="s">
        <v>739</v>
      </c>
      <c r="E219" s="46"/>
      <c r="F219" s="46">
        <v>79927</v>
      </c>
      <c r="G219" s="46" t="s">
        <v>59</v>
      </c>
      <c r="H219" s="46">
        <v>13</v>
      </c>
      <c r="I219" s="46" t="s">
        <v>53</v>
      </c>
      <c r="J219" s="68"/>
      <c r="K219" s="68"/>
      <c r="L219" s="68"/>
      <c r="M219" s="46" t="s">
        <v>77</v>
      </c>
      <c r="N219" s="46">
        <v>48</v>
      </c>
      <c r="O219" s="46">
        <v>0</v>
      </c>
      <c r="P219" s="46">
        <v>48</v>
      </c>
      <c r="Q219" s="46" t="s">
        <v>50</v>
      </c>
      <c r="R219" s="178">
        <v>850000</v>
      </c>
      <c r="S219" s="68"/>
      <c r="T219" s="46" t="s">
        <v>147</v>
      </c>
      <c r="U219" s="46">
        <v>48141004002</v>
      </c>
      <c r="V219" s="46">
        <v>115</v>
      </c>
      <c r="W219" s="39">
        <v>0</v>
      </c>
      <c r="X219" s="39">
        <v>0</v>
      </c>
      <c r="Y219" s="39">
        <v>0</v>
      </c>
      <c r="Z219" s="39">
        <v>0</v>
      </c>
      <c r="AA219" s="39">
        <v>4</v>
      </c>
      <c r="AB219" s="39">
        <v>0</v>
      </c>
      <c r="AC219" s="46">
        <v>119</v>
      </c>
      <c r="AF219" s="164"/>
    </row>
    <row r="220" spans="1:102" ht="13.9" customHeight="1" x14ac:dyDescent="0.25">
      <c r="A220" s="173" t="s">
        <v>151</v>
      </c>
      <c r="B220" s="168"/>
      <c r="C220" s="28">
        <v>2492588</v>
      </c>
      <c r="D220" s="377"/>
      <c r="E220" s="20"/>
      <c r="F220" s="19"/>
      <c r="G220" s="19"/>
      <c r="H220" s="20"/>
      <c r="I220" s="25"/>
      <c r="J220" s="20"/>
      <c r="K220" s="20"/>
      <c r="L220" s="20"/>
      <c r="M220" s="19"/>
      <c r="N220" s="169"/>
      <c r="O220" s="169"/>
      <c r="P220" s="169"/>
      <c r="Q220" s="170" t="s">
        <v>18</v>
      </c>
      <c r="R220" s="187">
        <f>SUM(R216:R219)</f>
        <v>4797629</v>
      </c>
      <c r="S220" s="33"/>
      <c r="T220" s="21"/>
      <c r="U220" s="19"/>
      <c r="V220" s="19"/>
      <c r="W220" s="19"/>
      <c r="X220" s="19"/>
      <c r="Y220" s="19"/>
      <c r="Z220" s="19"/>
      <c r="AA220" s="19"/>
      <c r="AC220"/>
      <c r="AE220"/>
      <c r="AF220" s="423"/>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row>
    <row r="221" spans="1:102" ht="13.9" customHeight="1" x14ac:dyDescent="0.25">
      <c r="A221" s="9"/>
      <c r="B221" s="9"/>
      <c r="C221" s="9"/>
      <c r="D221" s="371"/>
      <c r="E221" s="23"/>
      <c r="F221" s="9"/>
      <c r="G221" s="9"/>
      <c r="H221" s="23"/>
      <c r="I221" s="9"/>
      <c r="J221" s="23"/>
      <c r="K221" s="23"/>
      <c r="L221" s="23"/>
      <c r="M221" s="9"/>
      <c r="N221" s="9"/>
      <c r="O221" s="9"/>
      <c r="P221" s="9"/>
      <c r="Q221" s="9"/>
      <c r="R221" s="183"/>
      <c r="S221" s="34"/>
      <c r="T221" s="9"/>
      <c r="U221" s="9"/>
      <c r="V221" s="9"/>
      <c r="W221" s="9"/>
      <c r="X221" s="9"/>
      <c r="Y221" s="9"/>
      <c r="Z221" s="9"/>
      <c r="AA221" s="9"/>
    </row>
    <row r="222" spans="1:102" ht="13.9" customHeight="1" x14ac:dyDescent="0.25">
      <c r="A222" s="29" t="s">
        <v>161</v>
      </c>
      <c r="B222" s="29"/>
      <c r="C222" s="30">
        <v>84610768</v>
      </c>
      <c r="D222" s="378" t="s">
        <v>108</v>
      </c>
      <c r="E222" s="29">
        <f>COUNTIF(V8:V219, "&gt;1")</f>
        <v>133</v>
      </c>
      <c r="G222" s="29"/>
      <c r="H222" s="31"/>
      <c r="I222" s="29"/>
      <c r="J222" s="31"/>
      <c r="K222" s="434" t="s">
        <v>152</v>
      </c>
      <c r="L222" s="434"/>
      <c r="M222" s="434"/>
      <c r="N222" s="434"/>
      <c r="O222" s="434"/>
      <c r="P222" s="434"/>
      <c r="Q222" s="434"/>
      <c r="R222" s="189">
        <f>R220+R213+R209+R204+R201+R189+R183+R178+R173+R161+R157+R150+R147+R138+R133+R112+R107+R102+R96+R55+R51+R46+R41+R37+R81+R89+R31</f>
        <v>154223382.62006402</v>
      </c>
      <c r="S222" s="35"/>
      <c r="T222" s="32"/>
      <c r="U222" s="44"/>
      <c r="V222" s="9"/>
      <c r="W222" s="9"/>
      <c r="X222" s="9"/>
      <c r="Y222" s="9"/>
      <c r="Z222" s="9"/>
      <c r="AA222" s="9"/>
    </row>
  </sheetData>
  <sheetProtection formatCells="0" formatColumns="0" formatRows="0" insertColumns="0" insertRows="0" insertHyperlinks="0" deleteColumns="0" deleteRows="0" sort="0" autoFilter="0" pivotTables="0"/>
  <sortState ref="A8:DI35">
    <sortCondition descending="1" ref="AC8:AC35"/>
  </sortState>
  <mergeCells count="8">
    <mergeCell ref="AA2:AF4"/>
    <mergeCell ref="C1:R1"/>
    <mergeCell ref="K222:Q222"/>
    <mergeCell ref="J2:P4"/>
    <mergeCell ref="A2:I4"/>
    <mergeCell ref="R2:Y4"/>
    <mergeCell ref="N31:Q31"/>
    <mergeCell ref="D6:E6"/>
  </mergeCells>
  <pageMargins left="0.5" right="0" top="0.25" bottom="0" header="0" footer="0"/>
  <pageSetup paperSize="5" scale="73" fitToHeight="0" orientation="landscape" r:id="rId1"/>
  <rowBreaks count="2" manualBreakCount="2">
    <brk id="33" max="32" man="1"/>
    <brk id="184" max="32" man="1"/>
  </rowBreaks>
  <ignoredErrors>
    <ignoredError sqref="A36:AC36 A40:AC40 A45:AC45 A50:AC50 A54:AC54 A86:XFD88 A77:AC77 A80:Q80 A95:XFD95 A92:AC92 A93:AC93 AE93 A116:AC116 A132:Q132 AD132:XFD132 A120:AC120 A127:AC127 S132:AB132 S80:V80 A69:AC72 A73:AC73 A74:AC76 A119:AE119 AG119:XFD119 A145:XFD146 A156:AC156 A170:XFD171 AD80:XFD80 A130:AE130 A197:XFD198 A207 A19:AC19 A32:AE32 A31:B31 D31:XFD31 A29:AE29 AG29:XFD29 A8:AC8 AF8:XFD8 A9:AC9 AF9:XFD9 A10:AC10 AF10:XFD10 A11:AC11 AF11:XFD11 A12:AC12 AF12:XFD12 A13:AC13 AF13:XFD13 A14:AC14 AF14:XFD14 A15:AC15 AE15:XFD15 A16:AC16 AF16:XFD16 A17:AC17 AF17:XFD17 A18:AC18 AF18:XFD18 A20:AC20 AE20:XFD20 A21:AC21 AE21:XFD21 A22:AC22 AE22:XFD22 A23:AC23 AE23:XFD23 AE19:XFD19 A25:XFD27 A24:AC24 AE24:XFD24 A35:AC35 AF35:XFD35 AF40:XFD40 A44:AC44 AF44:XFD44 AF54:XFD54 AG93:XFD93 A94:AC94 AE94:XFD94 A84:AC84 AF84:XFD84 A85:AC85 AE85:XFD85 AE50:XFD50 AE45:XFD45 AE36:XFD36 AG92:XFD92 AE116:XFD116 AE120:XFD120 A121:AC121 AE121:XFD121 A122:AE122 AG122:XFD122 A123:AE123 AG123:XFD123 A124:AC124 AE124:XFD124 A125:AE125 AG125:XFD125 A141:AC141 AE141:XFD141 A142:AC142 AE142 A144:AC144 AE144 AG142:XFD142 AG144:XFD144 A153:AC153 AE153:XFD153 A154:AE154 AG154:XFD154 AE156:XFD156 A164:AC164 AG164:XFD164 A165:AC165 AG165:XFD165 AE164 AE165 A166:AE166 AG166:XFD166 A167:AC167 AG167:XFD167 AE167 A168:AC168 AE168:XFD168 A172:AE172 AG172:XFD172 A192:AC192 AF192:XFD192 A193:AC193 AE193:XFD193 A194:AC194 AE194:XFD194 A195:AC195 AE195:XFD195 A196:AC196 AE196 AG196:XFD196 A200:XFD200 A199:AE199 AG199:XFD199 AE127:XFD127 A169:AE169 AG169:XFD169 AG32:XFD32 AG130:XFD13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81"/>
  <sheetViews>
    <sheetView workbookViewId="0">
      <pane ySplit="1" topLeftCell="A2" activePane="bottomLeft" state="frozen"/>
      <selection pane="bottomLeft" activeCell="N62" sqref="N62"/>
    </sheetView>
  </sheetViews>
  <sheetFormatPr defaultColWidth="8.85546875" defaultRowHeight="12.75" x14ac:dyDescent="0.2"/>
  <cols>
    <col min="1" max="1" width="9.28515625" style="101" customWidth="1"/>
    <col min="2" max="2" width="17.85546875" style="101" customWidth="1"/>
    <col min="3" max="3" width="12.7109375" style="101" customWidth="1"/>
    <col min="4" max="4" width="5" style="101" customWidth="1"/>
    <col min="5" max="5" width="8.28515625" style="101" customWidth="1"/>
    <col min="6" max="6" width="3.28515625" style="119" customWidth="1"/>
    <col min="7" max="7" width="10.5703125" style="141" customWidth="1"/>
    <col min="8" max="8" width="5.85546875" style="101" customWidth="1"/>
    <col min="9" max="9" width="9.5703125" style="101" customWidth="1"/>
    <col min="10" max="11" width="8.85546875" style="101"/>
    <col min="12" max="12" width="11" style="101" customWidth="1"/>
    <col min="13" max="13" width="8.85546875" style="142"/>
    <col min="14" max="16384" width="8.85546875" style="143"/>
  </cols>
  <sheetData>
    <row r="1" spans="1:79" s="117" customFormat="1" ht="109.15" customHeight="1" x14ac:dyDescent="0.2">
      <c r="A1" s="111" t="s">
        <v>0</v>
      </c>
      <c r="B1" s="111" t="s">
        <v>414</v>
      </c>
      <c r="C1" s="112" t="s">
        <v>16</v>
      </c>
      <c r="D1" s="113" t="s">
        <v>150</v>
      </c>
      <c r="E1" s="113" t="s">
        <v>153</v>
      </c>
      <c r="F1" s="113" t="s">
        <v>4</v>
      </c>
      <c r="G1" s="114" t="s">
        <v>415</v>
      </c>
      <c r="H1" s="113" t="s">
        <v>416</v>
      </c>
      <c r="I1" s="113" t="s">
        <v>417</v>
      </c>
      <c r="J1" s="460" t="s">
        <v>817</v>
      </c>
      <c r="K1" s="460"/>
      <c r="L1" s="460"/>
      <c r="M1" s="115"/>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row>
    <row r="2" spans="1:79" s="116" customFormat="1" x14ac:dyDescent="0.2">
      <c r="A2" s="118"/>
      <c r="B2" s="118"/>
      <c r="C2" s="119"/>
      <c r="D2" s="119"/>
      <c r="E2" s="119"/>
      <c r="F2" s="119"/>
      <c r="G2" s="120"/>
      <c r="H2" s="119"/>
      <c r="I2" s="119"/>
      <c r="J2" s="119"/>
      <c r="K2" s="119"/>
      <c r="L2" s="119"/>
      <c r="M2" s="121"/>
    </row>
    <row r="3" spans="1:79" s="116" customFormat="1" x14ac:dyDescent="0.2">
      <c r="A3" s="122" t="s">
        <v>806</v>
      </c>
      <c r="B3" s="122"/>
      <c r="C3" s="119"/>
      <c r="D3" s="119"/>
      <c r="E3" s="119"/>
      <c r="F3" s="119"/>
      <c r="G3" s="120"/>
      <c r="H3" s="119"/>
      <c r="I3" s="119"/>
      <c r="J3" s="119"/>
      <c r="K3" s="119"/>
      <c r="L3" s="119"/>
      <c r="M3" s="121"/>
    </row>
    <row r="4" spans="1:79" s="116" customFormat="1" x14ac:dyDescent="0.2">
      <c r="A4" s="119">
        <v>21038</v>
      </c>
      <c r="B4" s="119" t="s">
        <v>418</v>
      </c>
      <c r="C4" s="404">
        <v>48201510900</v>
      </c>
      <c r="D4" s="119">
        <v>163</v>
      </c>
      <c r="E4" s="119" t="s">
        <v>50</v>
      </c>
      <c r="F4" s="119"/>
      <c r="G4" s="120">
        <v>3.5000000000000003E-2</v>
      </c>
      <c r="H4" s="119">
        <v>1994</v>
      </c>
      <c r="I4" s="119" t="s">
        <v>419</v>
      </c>
      <c r="J4" s="119"/>
      <c r="K4" s="119"/>
      <c r="L4" s="119"/>
      <c r="M4" s="121">
        <v>2</v>
      </c>
    </row>
    <row r="5" spans="1:79" s="133" customFormat="1" x14ac:dyDescent="0.2">
      <c r="A5" s="130">
        <v>21148</v>
      </c>
      <c r="B5" s="130" t="s">
        <v>420</v>
      </c>
      <c r="C5" s="405">
        <v>48201210600</v>
      </c>
      <c r="D5" s="130">
        <v>163</v>
      </c>
      <c r="E5" s="130" t="s">
        <v>48</v>
      </c>
      <c r="F5" s="130"/>
      <c r="G5" s="131">
        <v>0.14000000000000001</v>
      </c>
      <c r="H5" s="130">
        <v>1041</v>
      </c>
      <c r="I5" s="130" t="s">
        <v>419</v>
      </c>
      <c r="J5" s="130"/>
      <c r="K5" s="130"/>
      <c r="L5" s="130"/>
      <c r="M5" s="145">
        <v>1</v>
      </c>
    </row>
    <row r="6" spans="1:79" s="136" customFormat="1" x14ac:dyDescent="0.2">
      <c r="A6" s="126">
        <v>21157</v>
      </c>
      <c r="B6" s="126" t="s">
        <v>807</v>
      </c>
      <c r="C6" s="404">
        <v>48201542700</v>
      </c>
      <c r="D6" s="126">
        <v>163</v>
      </c>
      <c r="E6" s="404" t="s">
        <v>50</v>
      </c>
      <c r="F6" s="126"/>
      <c r="G6" s="134">
        <v>0.11700000000000001</v>
      </c>
      <c r="H6" s="126">
        <v>2949</v>
      </c>
      <c r="I6" s="126" t="s">
        <v>419</v>
      </c>
      <c r="J6" s="126"/>
      <c r="K6" s="126"/>
      <c r="L6" s="126"/>
      <c r="M6" s="140">
        <v>3</v>
      </c>
    </row>
    <row r="7" spans="1:79" s="136" customFormat="1" x14ac:dyDescent="0.2">
      <c r="A7" s="126">
        <v>21151</v>
      </c>
      <c r="B7" s="126" t="s">
        <v>808</v>
      </c>
      <c r="C7" s="404">
        <v>48335950200</v>
      </c>
      <c r="D7" s="126">
        <v>163</v>
      </c>
      <c r="E7" s="404" t="s">
        <v>50</v>
      </c>
      <c r="F7" s="126"/>
      <c r="G7" s="134">
        <v>9.7000000000000003E-2</v>
      </c>
      <c r="H7" s="126">
        <v>3934</v>
      </c>
      <c r="I7" s="126" t="s">
        <v>419</v>
      </c>
      <c r="J7" s="126"/>
      <c r="K7" s="126"/>
      <c r="L7" s="126"/>
      <c r="M7" s="140">
        <v>4</v>
      </c>
    </row>
    <row r="8" spans="1:79" s="136" customFormat="1" x14ac:dyDescent="0.2">
      <c r="A8" s="126">
        <v>21150</v>
      </c>
      <c r="B8" s="126" t="s">
        <v>809</v>
      </c>
      <c r="C8" s="404">
        <v>48383950100</v>
      </c>
      <c r="D8" s="126">
        <v>163</v>
      </c>
      <c r="E8" s="404" t="s">
        <v>48</v>
      </c>
      <c r="F8" s="126"/>
      <c r="G8" s="134">
        <v>0.14799999999999999</v>
      </c>
      <c r="H8" s="126">
        <v>4124</v>
      </c>
      <c r="I8" s="126" t="s">
        <v>419</v>
      </c>
      <c r="J8" s="126"/>
      <c r="K8" s="126"/>
      <c r="L8" s="126"/>
      <c r="M8" s="140">
        <v>5</v>
      </c>
    </row>
    <row r="9" spans="1:79" s="116" customFormat="1" x14ac:dyDescent="0.2">
      <c r="A9" s="122"/>
      <c r="B9" s="122"/>
      <c r="C9" s="119"/>
      <c r="D9" s="119"/>
      <c r="E9" s="119"/>
      <c r="F9" s="119"/>
      <c r="G9" s="120"/>
      <c r="H9" s="119"/>
      <c r="I9" s="119"/>
      <c r="J9" s="119"/>
      <c r="K9" s="119"/>
      <c r="L9" s="119"/>
      <c r="M9" s="121"/>
    </row>
    <row r="10" spans="1:79" s="116" customFormat="1" x14ac:dyDescent="0.2">
      <c r="A10" s="122" t="s">
        <v>422</v>
      </c>
      <c r="B10" s="122"/>
      <c r="C10" s="119"/>
      <c r="D10" s="119"/>
      <c r="E10" s="119"/>
      <c r="F10" s="119"/>
      <c r="G10" s="120"/>
      <c r="H10" s="119"/>
      <c r="I10" s="119"/>
      <c r="J10" s="119"/>
      <c r="K10" s="119"/>
      <c r="L10" s="119"/>
      <c r="M10" s="121"/>
    </row>
    <row r="11" spans="1:79" s="133" customFormat="1" x14ac:dyDescent="0.2">
      <c r="A11" s="130">
        <v>21112</v>
      </c>
      <c r="B11" s="130" t="s">
        <v>263</v>
      </c>
      <c r="C11" s="130">
        <v>48179950400</v>
      </c>
      <c r="D11" s="130">
        <v>166</v>
      </c>
      <c r="E11" s="130" t="s">
        <v>48</v>
      </c>
      <c r="F11" s="130">
        <v>1</v>
      </c>
      <c r="G11" s="130">
        <v>9.6999999999999993</v>
      </c>
      <c r="H11" s="130" t="s">
        <v>421</v>
      </c>
      <c r="I11" s="130"/>
      <c r="J11" s="130"/>
      <c r="K11" s="130"/>
      <c r="L11" s="130"/>
      <c r="M11" s="146">
        <v>1</v>
      </c>
    </row>
    <row r="12" spans="1:79" s="116" customFormat="1" x14ac:dyDescent="0.2">
      <c r="A12" s="119">
        <v>21051</v>
      </c>
      <c r="B12" s="119" t="s">
        <v>268</v>
      </c>
      <c r="C12" s="119">
        <v>48381021801</v>
      </c>
      <c r="D12" s="119">
        <v>166</v>
      </c>
      <c r="E12" s="119" t="s">
        <v>48</v>
      </c>
      <c r="F12" s="119">
        <v>1</v>
      </c>
      <c r="G12" s="119">
        <v>18.2</v>
      </c>
      <c r="H12" s="119" t="s">
        <v>419</v>
      </c>
      <c r="I12" s="119"/>
      <c r="J12" s="119"/>
      <c r="K12" s="119"/>
      <c r="L12" s="119"/>
      <c r="M12" s="123">
        <v>2</v>
      </c>
    </row>
    <row r="13" spans="1:79" s="116" customFormat="1" x14ac:dyDescent="0.2">
      <c r="A13" s="119"/>
      <c r="B13" s="119"/>
      <c r="C13" s="119"/>
      <c r="D13" s="119"/>
      <c r="E13" s="119"/>
      <c r="F13" s="119"/>
      <c r="G13" s="120"/>
      <c r="H13" s="119"/>
      <c r="I13" s="119"/>
      <c r="J13" s="119"/>
      <c r="K13" s="119"/>
      <c r="L13" s="119"/>
      <c r="M13" s="121"/>
    </row>
    <row r="14" spans="1:79" s="136" customFormat="1" x14ac:dyDescent="0.2">
      <c r="A14" s="163" t="s">
        <v>810</v>
      </c>
      <c r="B14" s="126"/>
      <c r="C14" s="126"/>
      <c r="D14" s="126"/>
      <c r="E14" s="126"/>
      <c r="F14" s="126"/>
      <c r="G14" s="134"/>
      <c r="H14" s="126"/>
      <c r="I14" s="126"/>
      <c r="J14" s="126"/>
      <c r="K14" s="126"/>
      <c r="L14" s="126"/>
      <c r="M14" s="140"/>
    </row>
    <row r="15" spans="1:79" s="133" customFormat="1" x14ac:dyDescent="0.2">
      <c r="A15" s="130" t="s">
        <v>604</v>
      </c>
      <c r="B15" s="130"/>
      <c r="C15" s="130"/>
      <c r="D15" s="130"/>
      <c r="E15" s="130"/>
      <c r="F15" s="130"/>
      <c r="G15" s="131"/>
      <c r="H15" s="130"/>
      <c r="I15" s="130"/>
      <c r="J15" s="130"/>
      <c r="K15" s="130"/>
      <c r="L15" s="130"/>
      <c r="M15" s="145"/>
    </row>
    <row r="16" spans="1:79" s="116" customFormat="1" x14ac:dyDescent="0.2">
      <c r="A16" s="126" t="s">
        <v>298</v>
      </c>
      <c r="B16" s="126" t="s">
        <v>299</v>
      </c>
      <c r="C16" s="126">
        <v>48113013626</v>
      </c>
      <c r="D16" s="119">
        <v>172</v>
      </c>
      <c r="E16" s="406" t="s">
        <v>48</v>
      </c>
      <c r="F16" s="119">
        <v>3</v>
      </c>
      <c r="G16" s="120">
        <v>8.3000000000000004E-2</v>
      </c>
      <c r="H16" s="119">
        <v>2070</v>
      </c>
      <c r="I16" s="119" t="s">
        <v>419</v>
      </c>
      <c r="J16" s="119" t="s">
        <v>605</v>
      </c>
      <c r="K16" s="119"/>
      <c r="L16" s="119"/>
      <c r="M16" s="121"/>
      <c r="N16" s="116">
        <v>2</v>
      </c>
    </row>
    <row r="17" spans="1:14" s="116" customFormat="1" x14ac:dyDescent="0.2">
      <c r="A17" s="126" t="s">
        <v>305</v>
      </c>
      <c r="B17" s="126" t="s">
        <v>306</v>
      </c>
      <c r="C17" s="126">
        <v>48113015306</v>
      </c>
      <c r="D17" s="119">
        <v>172</v>
      </c>
      <c r="E17" s="406" t="s">
        <v>48</v>
      </c>
      <c r="F17" s="119">
        <v>3</v>
      </c>
      <c r="G17" s="120">
        <v>0.13200000000000001</v>
      </c>
      <c r="H17" s="119">
        <v>2235</v>
      </c>
      <c r="I17" s="119" t="s">
        <v>419</v>
      </c>
      <c r="J17" s="119"/>
      <c r="K17" s="119"/>
      <c r="L17" s="119"/>
      <c r="M17" s="121"/>
      <c r="N17" s="116">
        <v>3</v>
      </c>
    </row>
    <row r="18" spans="1:14" s="133" customFormat="1" x14ac:dyDescent="0.2">
      <c r="A18" s="130" t="s">
        <v>312</v>
      </c>
      <c r="B18" s="130" t="s">
        <v>313</v>
      </c>
      <c r="C18" s="130">
        <v>48085031656</v>
      </c>
      <c r="D18" s="130">
        <v>172</v>
      </c>
      <c r="E18" s="407" t="s">
        <v>48</v>
      </c>
      <c r="F18" s="130">
        <v>3</v>
      </c>
      <c r="G18" s="131">
        <v>4.9000000000000002E-2</v>
      </c>
      <c r="H18" s="130">
        <v>1960</v>
      </c>
      <c r="I18" s="130" t="s">
        <v>419</v>
      </c>
      <c r="J18" s="130"/>
      <c r="K18" s="130"/>
      <c r="L18" s="130"/>
      <c r="M18" s="145"/>
      <c r="N18" s="133">
        <v>1</v>
      </c>
    </row>
    <row r="19" spans="1:14" s="116" customFormat="1" x14ac:dyDescent="0.2">
      <c r="A19" s="126"/>
      <c r="B19" s="126"/>
      <c r="C19" s="126"/>
      <c r="D19" s="119"/>
      <c r="E19" s="138"/>
      <c r="F19" s="119"/>
      <c r="G19" s="120"/>
      <c r="H19" s="119"/>
      <c r="I19" s="119"/>
      <c r="J19" s="119"/>
      <c r="K19" s="119"/>
      <c r="L19" s="119"/>
      <c r="M19" s="121"/>
    </row>
    <row r="20" spans="1:14" s="116" customFormat="1" x14ac:dyDescent="0.2">
      <c r="A20" s="126" t="s">
        <v>322</v>
      </c>
      <c r="B20" s="126" t="s">
        <v>323</v>
      </c>
      <c r="C20" s="119">
        <v>48113018203</v>
      </c>
      <c r="D20" s="101">
        <v>171</v>
      </c>
      <c r="E20" s="119" t="s">
        <v>50</v>
      </c>
      <c r="F20" s="119">
        <v>3</v>
      </c>
      <c r="G20" s="120">
        <v>2.5000000000000001E-2</v>
      </c>
      <c r="H20" s="119">
        <v>2037</v>
      </c>
      <c r="I20" s="119" t="s">
        <v>419</v>
      </c>
      <c r="J20" s="119"/>
      <c r="K20" s="119"/>
      <c r="L20" s="119"/>
      <c r="M20" s="121"/>
      <c r="N20" s="116">
        <v>2</v>
      </c>
    </row>
    <row r="21" spans="1:14" s="116" customFormat="1" x14ac:dyDescent="0.2">
      <c r="A21" s="126" t="s">
        <v>325</v>
      </c>
      <c r="B21" s="126" t="s">
        <v>326</v>
      </c>
      <c r="C21" s="119">
        <v>48113018204</v>
      </c>
      <c r="D21" s="101">
        <v>171</v>
      </c>
      <c r="E21" s="119" t="s">
        <v>48</v>
      </c>
      <c r="F21" s="119">
        <v>3</v>
      </c>
      <c r="G21" s="120">
        <v>0.14099999999999999</v>
      </c>
      <c r="H21" s="119">
        <v>2293</v>
      </c>
      <c r="I21" s="119" t="s">
        <v>419</v>
      </c>
      <c r="J21" s="119"/>
      <c r="K21" s="119"/>
      <c r="L21" s="119"/>
      <c r="M21" s="121"/>
      <c r="N21" s="116">
        <v>3</v>
      </c>
    </row>
    <row r="22" spans="1:14" s="116" customFormat="1" x14ac:dyDescent="0.2">
      <c r="A22" s="126" t="s">
        <v>329</v>
      </c>
      <c r="B22" s="126" t="s">
        <v>330</v>
      </c>
      <c r="C22" s="119">
        <v>48085032012</v>
      </c>
      <c r="D22" s="101">
        <v>171</v>
      </c>
      <c r="E22" s="119" t="s">
        <v>48</v>
      </c>
      <c r="F22" s="119">
        <v>3</v>
      </c>
      <c r="G22" s="120">
        <v>0.14699999999999999</v>
      </c>
      <c r="H22" s="119">
        <v>2337</v>
      </c>
      <c r="I22" s="119" t="s">
        <v>419</v>
      </c>
      <c r="J22" s="119"/>
      <c r="K22" s="119"/>
      <c r="L22" s="119"/>
      <c r="M22" s="121"/>
      <c r="N22" s="116">
        <v>4</v>
      </c>
    </row>
    <row r="23" spans="1:14" s="116" customFormat="1" x14ac:dyDescent="0.2">
      <c r="A23" s="126" t="s">
        <v>332</v>
      </c>
      <c r="B23" s="126" t="s">
        <v>333</v>
      </c>
      <c r="C23" s="119">
        <v>48113016201</v>
      </c>
      <c r="D23" s="101">
        <v>171</v>
      </c>
      <c r="E23" s="119" t="s">
        <v>48</v>
      </c>
      <c r="F23" s="119">
        <v>3</v>
      </c>
      <c r="G23" s="120">
        <v>8.8999999999999996E-2</v>
      </c>
      <c r="H23" s="119">
        <v>2825</v>
      </c>
      <c r="I23" s="126"/>
      <c r="J23" s="119" t="s">
        <v>427</v>
      </c>
      <c r="K23" s="119"/>
      <c r="L23" s="119"/>
      <c r="M23" s="121"/>
    </row>
    <row r="24" spans="1:14" s="116" customFormat="1" x14ac:dyDescent="0.2">
      <c r="A24" s="126" t="s">
        <v>336</v>
      </c>
      <c r="B24" s="126" t="s">
        <v>337</v>
      </c>
      <c r="C24" s="119">
        <v>48439110600</v>
      </c>
      <c r="D24" s="101">
        <v>171</v>
      </c>
      <c r="E24" s="119" t="s">
        <v>48</v>
      </c>
      <c r="F24" s="119">
        <v>3</v>
      </c>
      <c r="G24" s="120">
        <v>7.3999999999999996E-2</v>
      </c>
      <c r="H24" s="119">
        <v>2825</v>
      </c>
      <c r="I24" s="126"/>
      <c r="J24" s="119" t="s">
        <v>428</v>
      </c>
      <c r="K24" s="119"/>
      <c r="L24" s="119"/>
      <c r="M24" s="121"/>
    </row>
    <row r="25" spans="1:14" s="116" customFormat="1" x14ac:dyDescent="0.2">
      <c r="A25" s="126" t="s">
        <v>340</v>
      </c>
      <c r="B25" s="126" t="s">
        <v>341</v>
      </c>
      <c r="C25" s="119">
        <v>48113008603</v>
      </c>
      <c r="D25" s="101">
        <v>171</v>
      </c>
      <c r="E25" s="119" t="s">
        <v>50</v>
      </c>
      <c r="F25" s="119">
        <v>3</v>
      </c>
      <c r="G25" s="120">
        <v>0.42699999999999999</v>
      </c>
      <c r="H25" s="119" t="s">
        <v>419</v>
      </c>
      <c r="I25" s="126"/>
      <c r="J25" s="119" t="s">
        <v>423</v>
      </c>
      <c r="K25" s="119"/>
      <c r="L25" s="119"/>
      <c r="M25" s="121"/>
    </row>
    <row r="26" spans="1:14" s="116" customFormat="1" x14ac:dyDescent="0.2">
      <c r="A26" s="126" t="s">
        <v>343</v>
      </c>
      <c r="B26" s="126" t="s">
        <v>344</v>
      </c>
      <c r="C26" s="119">
        <v>48439101202</v>
      </c>
      <c r="D26" s="101">
        <v>171</v>
      </c>
      <c r="E26" s="119" t="s">
        <v>48</v>
      </c>
      <c r="F26" s="119">
        <v>3</v>
      </c>
      <c r="G26" s="120">
        <v>0.23200000000000001</v>
      </c>
      <c r="H26" s="119" t="s">
        <v>419</v>
      </c>
      <c r="I26" s="126"/>
      <c r="J26" s="119" t="s">
        <v>424</v>
      </c>
      <c r="K26" s="119"/>
      <c r="L26" s="119"/>
      <c r="M26" s="121"/>
    </row>
    <row r="27" spans="1:14" s="116" customFormat="1" x14ac:dyDescent="0.2">
      <c r="A27" s="126" t="s">
        <v>346</v>
      </c>
      <c r="B27" s="126" t="s">
        <v>347</v>
      </c>
      <c r="C27" s="119">
        <v>48113018900</v>
      </c>
      <c r="D27" s="101">
        <v>171</v>
      </c>
      <c r="E27" s="119" t="s">
        <v>50</v>
      </c>
      <c r="F27" s="119">
        <v>3</v>
      </c>
      <c r="G27" s="120">
        <v>0.17299999999999999</v>
      </c>
      <c r="H27" s="119" t="s">
        <v>425</v>
      </c>
      <c r="I27" s="126"/>
      <c r="J27" s="119" t="s">
        <v>426</v>
      </c>
      <c r="K27" s="119"/>
      <c r="L27" s="119"/>
      <c r="M27" s="121"/>
    </row>
    <row r="28" spans="1:14" s="116" customFormat="1" x14ac:dyDescent="0.2">
      <c r="A28" s="126" t="s">
        <v>349</v>
      </c>
      <c r="B28" s="126" t="s">
        <v>350</v>
      </c>
      <c r="C28" s="126">
        <v>48439123500</v>
      </c>
      <c r="D28" s="119">
        <v>171</v>
      </c>
      <c r="E28" s="119" t="s">
        <v>50</v>
      </c>
      <c r="F28" s="119">
        <v>3</v>
      </c>
      <c r="G28" s="120">
        <v>0.38900000000000001</v>
      </c>
      <c r="H28" s="119" t="s">
        <v>419</v>
      </c>
      <c r="I28" s="119"/>
      <c r="J28" s="119"/>
      <c r="K28" s="119"/>
      <c r="L28" s="119"/>
      <c r="M28" s="121"/>
    </row>
    <row r="29" spans="1:14" s="133" customFormat="1" x14ac:dyDescent="0.2">
      <c r="A29" s="130" t="s">
        <v>356</v>
      </c>
      <c r="B29" s="130" t="s">
        <v>357</v>
      </c>
      <c r="C29" s="130">
        <v>48113000406</v>
      </c>
      <c r="D29" s="130">
        <v>171</v>
      </c>
      <c r="E29" s="130" t="s">
        <v>48</v>
      </c>
      <c r="F29" s="130">
        <v>3</v>
      </c>
      <c r="G29" s="131">
        <v>0.155</v>
      </c>
      <c r="H29" s="130">
        <v>446</v>
      </c>
      <c r="I29" s="130" t="s">
        <v>811</v>
      </c>
      <c r="J29" s="130" t="s">
        <v>812</v>
      </c>
      <c r="K29" s="130"/>
      <c r="L29" s="130"/>
      <c r="M29" s="145"/>
    </row>
    <row r="30" spans="1:14" s="136" customFormat="1" x14ac:dyDescent="0.2">
      <c r="A30" s="126" t="s">
        <v>359</v>
      </c>
      <c r="B30" s="126" t="s">
        <v>360</v>
      </c>
      <c r="C30" s="126">
        <v>48113014901</v>
      </c>
      <c r="D30" s="126">
        <v>171</v>
      </c>
      <c r="E30" s="126" t="s">
        <v>50</v>
      </c>
      <c r="F30" s="126">
        <v>3</v>
      </c>
      <c r="G30" s="134">
        <v>0.193</v>
      </c>
      <c r="H30" s="126" t="s">
        <v>419</v>
      </c>
      <c r="I30" s="126"/>
      <c r="J30" s="126"/>
      <c r="K30" s="126"/>
      <c r="L30" s="126"/>
      <c r="M30" s="140"/>
    </row>
    <row r="31" spans="1:14" s="136" customFormat="1" x14ac:dyDescent="0.2">
      <c r="A31" s="126" t="s">
        <v>362</v>
      </c>
      <c r="B31" s="126" t="s">
        <v>363</v>
      </c>
      <c r="C31" s="126">
        <v>48113000406</v>
      </c>
      <c r="D31" s="126">
        <v>171</v>
      </c>
      <c r="E31" s="126" t="s">
        <v>50</v>
      </c>
      <c r="F31" s="126">
        <v>3</v>
      </c>
      <c r="G31" s="134">
        <v>0.155</v>
      </c>
      <c r="H31" s="126">
        <v>446</v>
      </c>
      <c r="I31" s="126" t="s">
        <v>813</v>
      </c>
      <c r="J31" s="126" t="s">
        <v>814</v>
      </c>
      <c r="K31" s="126"/>
      <c r="L31" s="126"/>
      <c r="M31" s="140"/>
    </row>
    <row r="32" spans="1:14" s="116" customFormat="1" x14ac:dyDescent="0.2">
      <c r="A32" s="119"/>
      <c r="B32" s="122"/>
      <c r="C32" s="119"/>
      <c r="D32" s="119"/>
      <c r="E32" s="119"/>
      <c r="F32" s="119"/>
      <c r="G32" s="120"/>
      <c r="H32" s="119"/>
      <c r="I32" s="119"/>
      <c r="J32" s="119"/>
      <c r="K32" s="119"/>
      <c r="L32" s="119"/>
      <c r="M32" s="121"/>
    </row>
    <row r="33" spans="1:14" s="116" customFormat="1" x14ac:dyDescent="0.2">
      <c r="A33" s="122" t="s">
        <v>429</v>
      </c>
      <c r="B33" s="122"/>
      <c r="C33" s="119"/>
      <c r="D33" s="119"/>
      <c r="E33" s="119"/>
      <c r="F33" s="119"/>
      <c r="G33" s="120"/>
      <c r="H33" s="119"/>
      <c r="I33" s="119"/>
      <c r="J33" s="119"/>
      <c r="K33" s="119"/>
      <c r="L33" s="119"/>
      <c r="M33" s="121"/>
    </row>
    <row r="34" spans="1:14" s="116" customFormat="1" x14ac:dyDescent="0.2">
      <c r="A34" s="124" t="s">
        <v>430</v>
      </c>
      <c r="B34" s="125" t="s">
        <v>431</v>
      </c>
      <c r="C34" s="119">
        <v>48423002004</v>
      </c>
      <c r="D34" s="119">
        <v>168</v>
      </c>
      <c r="E34" s="119" t="s">
        <v>50</v>
      </c>
      <c r="F34" s="119">
        <v>4</v>
      </c>
      <c r="G34" s="120">
        <v>7.8E-2</v>
      </c>
      <c r="H34" s="119">
        <v>2789</v>
      </c>
      <c r="I34" s="119" t="s">
        <v>419</v>
      </c>
      <c r="J34" s="119"/>
      <c r="K34" s="119"/>
      <c r="L34" s="119"/>
      <c r="M34" s="121"/>
      <c r="N34" s="116">
        <v>3</v>
      </c>
    </row>
    <row r="35" spans="1:14" s="116" customFormat="1" x14ac:dyDescent="0.2">
      <c r="A35" s="124" t="s">
        <v>432</v>
      </c>
      <c r="B35" s="125" t="s">
        <v>433</v>
      </c>
      <c r="C35" s="119">
        <v>48183000200</v>
      </c>
      <c r="D35" s="119">
        <v>168</v>
      </c>
      <c r="E35" s="119" t="s">
        <v>48</v>
      </c>
      <c r="F35" s="119">
        <v>4</v>
      </c>
      <c r="G35" s="120">
        <v>0.12</v>
      </c>
      <c r="H35" s="119">
        <v>696</v>
      </c>
      <c r="I35" s="126" t="s">
        <v>434</v>
      </c>
      <c r="J35" s="119" t="s">
        <v>435</v>
      </c>
      <c r="K35" s="119"/>
      <c r="L35" s="119"/>
      <c r="M35" s="127"/>
      <c r="N35" s="116">
        <v>2</v>
      </c>
    </row>
    <row r="36" spans="1:14" s="133" customFormat="1" x14ac:dyDescent="0.2">
      <c r="A36" s="128" t="s">
        <v>436</v>
      </c>
      <c r="B36" s="129" t="s">
        <v>437</v>
      </c>
      <c r="C36" s="130">
        <v>48183000200</v>
      </c>
      <c r="D36" s="130">
        <v>168</v>
      </c>
      <c r="E36" s="130" t="s">
        <v>48</v>
      </c>
      <c r="F36" s="130">
        <v>4</v>
      </c>
      <c r="G36" s="131">
        <v>0.12</v>
      </c>
      <c r="H36" s="130">
        <v>696</v>
      </c>
      <c r="I36" s="130" t="s">
        <v>438</v>
      </c>
      <c r="J36" s="130" t="s">
        <v>435</v>
      </c>
      <c r="K36" s="130"/>
      <c r="L36" s="130"/>
      <c r="M36" s="132"/>
      <c r="N36" s="133" t="s">
        <v>439</v>
      </c>
    </row>
    <row r="37" spans="1:14" s="116" customFormat="1" x14ac:dyDescent="0.2">
      <c r="A37" s="119"/>
      <c r="B37" s="122"/>
      <c r="C37" s="119"/>
      <c r="D37" s="119"/>
      <c r="E37" s="119"/>
      <c r="F37" s="119"/>
      <c r="G37" s="120"/>
      <c r="H37" s="119"/>
      <c r="I37" s="119"/>
      <c r="J37" s="119"/>
      <c r="K37" s="119"/>
      <c r="L37" s="119"/>
      <c r="M37" s="121"/>
    </row>
    <row r="38" spans="1:14" s="116" customFormat="1" x14ac:dyDescent="0.2">
      <c r="A38" s="122" t="s">
        <v>440</v>
      </c>
      <c r="B38" s="122"/>
      <c r="C38" s="119"/>
      <c r="D38" s="119"/>
      <c r="E38" s="119"/>
      <c r="F38" s="119"/>
      <c r="G38" s="120"/>
      <c r="H38" s="119"/>
      <c r="I38" s="119"/>
      <c r="J38" s="119"/>
      <c r="K38" s="119"/>
      <c r="L38" s="119"/>
      <c r="M38" s="121"/>
    </row>
    <row r="39" spans="1:14" s="133" customFormat="1" x14ac:dyDescent="0.2">
      <c r="A39" s="130">
        <v>21032</v>
      </c>
      <c r="B39" s="130" t="s">
        <v>441</v>
      </c>
      <c r="C39" s="130">
        <v>48005000800</v>
      </c>
      <c r="D39" s="130">
        <v>167</v>
      </c>
      <c r="E39" s="130" t="s">
        <v>442</v>
      </c>
      <c r="F39" s="130">
        <v>5</v>
      </c>
      <c r="G39" s="131">
        <v>9.2999999999999999E-2</v>
      </c>
      <c r="H39" s="130">
        <v>1849</v>
      </c>
      <c r="I39" s="130" t="s">
        <v>443</v>
      </c>
      <c r="J39" s="130" t="s">
        <v>444</v>
      </c>
      <c r="K39" s="130"/>
      <c r="L39" s="130"/>
      <c r="M39" s="132"/>
      <c r="N39" s="133" t="s">
        <v>439</v>
      </c>
    </row>
    <row r="40" spans="1:14" s="136" customFormat="1" x14ac:dyDescent="0.2">
      <c r="A40" s="126">
        <v>21056</v>
      </c>
      <c r="B40" s="126" t="s">
        <v>445</v>
      </c>
      <c r="C40" s="126">
        <v>48005000800</v>
      </c>
      <c r="D40" s="126">
        <v>167</v>
      </c>
      <c r="E40" s="126" t="s">
        <v>48</v>
      </c>
      <c r="F40" s="126">
        <v>5</v>
      </c>
      <c r="G40" s="134">
        <v>9.2999999999999999E-2</v>
      </c>
      <c r="H40" s="126">
        <v>1849</v>
      </c>
      <c r="I40" s="126" t="s">
        <v>446</v>
      </c>
      <c r="J40" s="126" t="s">
        <v>447</v>
      </c>
      <c r="K40" s="126"/>
      <c r="L40" s="126"/>
      <c r="M40" s="135"/>
      <c r="N40" s="136">
        <v>2</v>
      </c>
    </row>
    <row r="41" spans="1:14" s="116" customFormat="1" x14ac:dyDescent="0.2">
      <c r="A41" s="122"/>
      <c r="B41" s="122"/>
      <c r="C41" s="119"/>
      <c r="D41" s="119"/>
      <c r="E41" s="119"/>
      <c r="F41" s="119"/>
      <c r="G41" s="120"/>
      <c r="H41" s="119"/>
      <c r="I41" s="119"/>
      <c r="J41" s="119"/>
      <c r="K41" s="119"/>
      <c r="L41" s="119"/>
      <c r="M41" s="121"/>
    </row>
    <row r="42" spans="1:14" s="136" customFormat="1" x14ac:dyDescent="0.2">
      <c r="A42" s="163" t="s">
        <v>815</v>
      </c>
      <c r="B42" s="163"/>
      <c r="C42" s="126"/>
      <c r="D42" s="126"/>
      <c r="E42" s="126"/>
      <c r="F42" s="126"/>
      <c r="G42" s="134"/>
      <c r="H42" s="126"/>
      <c r="I42" s="126"/>
      <c r="J42" s="126"/>
      <c r="K42" s="126"/>
      <c r="L42" s="126"/>
      <c r="M42" s="140"/>
    </row>
    <row r="43" spans="1:14" s="116" customFormat="1" x14ac:dyDescent="0.2">
      <c r="A43" s="119" t="s">
        <v>606</v>
      </c>
      <c r="B43" s="122"/>
      <c r="C43" s="119"/>
      <c r="D43" s="119"/>
      <c r="E43" s="119"/>
      <c r="F43" s="119"/>
      <c r="G43" s="120"/>
      <c r="H43" s="119"/>
      <c r="I43" s="119"/>
      <c r="J43" s="119"/>
      <c r="K43" s="119"/>
      <c r="L43" s="119"/>
      <c r="M43" s="121"/>
    </row>
    <row r="44" spans="1:14" s="133" customFormat="1" x14ac:dyDescent="0.2">
      <c r="A44" s="408" t="s">
        <v>544</v>
      </c>
      <c r="B44" s="405" t="s">
        <v>545</v>
      </c>
      <c r="C44" s="130">
        <v>48201432001</v>
      </c>
      <c r="D44" s="130">
        <v>171</v>
      </c>
      <c r="E44" s="130" t="s">
        <v>48</v>
      </c>
      <c r="F44" s="130">
        <v>6</v>
      </c>
      <c r="G44" s="131">
        <v>0.13300000000000001</v>
      </c>
      <c r="H44" s="130">
        <v>4249</v>
      </c>
      <c r="I44" s="130" t="s">
        <v>601</v>
      </c>
      <c r="J44" s="130" t="s">
        <v>598</v>
      </c>
      <c r="K44" s="130"/>
      <c r="L44" s="130"/>
      <c r="M44" s="130" t="s">
        <v>602</v>
      </c>
    </row>
    <row r="45" spans="1:14" s="116" customFormat="1" x14ac:dyDescent="0.2">
      <c r="A45" s="409" t="s">
        <v>548</v>
      </c>
      <c r="B45" s="404" t="s">
        <v>549</v>
      </c>
      <c r="C45" s="119">
        <v>48201511001</v>
      </c>
      <c r="D45" s="119">
        <v>171</v>
      </c>
      <c r="E45" s="119" t="s">
        <v>48</v>
      </c>
      <c r="F45" s="119">
        <v>6</v>
      </c>
      <c r="G45" s="120">
        <v>7.8E-2</v>
      </c>
      <c r="H45" s="119">
        <v>3123</v>
      </c>
      <c r="I45" s="119" t="s">
        <v>419</v>
      </c>
      <c r="J45" s="119"/>
      <c r="K45" s="119"/>
      <c r="L45" s="119"/>
      <c r="M45" s="121">
        <v>4</v>
      </c>
    </row>
    <row r="46" spans="1:14" s="116" customFormat="1" x14ac:dyDescent="0.2">
      <c r="A46" s="410" t="s">
        <v>552</v>
      </c>
      <c r="B46" s="404" t="s">
        <v>553</v>
      </c>
      <c r="C46" s="119">
        <v>48201452300</v>
      </c>
      <c r="D46" s="119">
        <v>171</v>
      </c>
      <c r="E46" s="119" t="s">
        <v>50</v>
      </c>
      <c r="F46" s="119">
        <v>6</v>
      </c>
      <c r="G46" s="120">
        <v>0.16200000000000001</v>
      </c>
      <c r="H46" s="119">
        <v>4249</v>
      </c>
      <c r="I46" s="119" t="s">
        <v>600</v>
      </c>
      <c r="J46" s="119" t="s">
        <v>599</v>
      </c>
      <c r="K46" s="119"/>
      <c r="L46" s="119"/>
      <c r="M46" s="121">
        <v>5</v>
      </c>
    </row>
    <row r="47" spans="1:14" s="133" customFormat="1" x14ac:dyDescent="0.2">
      <c r="A47" s="408" t="s">
        <v>453</v>
      </c>
      <c r="B47" s="405" t="s">
        <v>454</v>
      </c>
      <c r="C47" s="130">
        <v>48201452100</v>
      </c>
      <c r="D47" s="130">
        <v>171</v>
      </c>
      <c r="E47" s="130" t="s">
        <v>48</v>
      </c>
      <c r="F47" s="130">
        <v>6</v>
      </c>
      <c r="G47" s="131">
        <v>0.14799999999999999</v>
      </c>
      <c r="H47" s="130">
        <v>8</v>
      </c>
      <c r="I47" s="130" t="s">
        <v>419</v>
      </c>
      <c r="J47" s="130"/>
      <c r="K47" s="130"/>
      <c r="L47" s="130"/>
      <c r="M47" s="145" t="s">
        <v>603</v>
      </c>
    </row>
    <row r="48" spans="1:14" s="116" customFormat="1" x14ac:dyDescent="0.2">
      <c r="A48" s="409" t="s">
        <v>448</v>
      </c>
      <c r="B48" s="404" t="s">
        <v>449</v>
      </c>
      <c r="C48" s="119">
        <v>48201341100</v>
      </c>
      <c r="D48" s="119">
        <v>171</v>
      </c>
      <c r="E48" s="119" t="s">
        <v>48</v>
      </c>
      <c r="F48" s="119">
        <v>6</v>
      </c>
      <c r="G48" s="120">
        <v>0.129</v>
      </c>
      <c r="H48" s="119">
        <v>1021</v>
      </c>
      <c r="I48" s="119" t="s">
        <v>419</v>
      </c>
      <c r="J48" s="119"/>
      <c r="K48" s="119"/>
      <c r="L48" s="119"/>
      <c r="M48" s="121">
        <v>2</v>
      </c>
    </row>
    <row r="49" spans="1:13" s="116" customFormat="1" x14ac:dyDescent="0.2">
      <c r="A49" s="409" t="s">
        <v>457</v>
      </c>
      <c r="B49" s="404" t="s">
        <v>458</v>
      </c>
      <c r="C49" s="119">
        <v>48201432702</v>
      </c>
      <c r="D49" s="119">
        <v>171</v>
      </c>
      <c r="E49" s="119" t="s">
        <v>50</v>
      </c>
      <c r="F49" s="119">
        <v>6</v>
      </c>
      <c r="G49" s="120">
        <v>0.122</v>
      </c>
      <c r="H49" s="119">
        <v>1060</v>
      </c>
      <c r="I49" s="119" t="s">
        <v>419</v>
      </c>
      <c r="J49" s="119"/>
      <c r="K49" s="119"/>
      <c r="L49" s="119"/>
      <c r="M49" s="121">
        <v>3</v>
      </c>
    </row>
    <row r="50" spans="1:13" s="116" customFormat="1" x14ac:dyDescent="0.2">
      <c r="A50" s="409" t="s">
        <v>450</v>
      </c>
      <c r="B50" s="404" t="s">
        <v>451</v>
      </c>
      <c r="C50" s="119">
        <v>48201312400</v>
      </c>
      <c r="D50" s="119">
        <v>171</v>
      </c>
      <c r="E50" s="119" t="s">
        <v>50</v>
      </c>
      <c r="F50" s="119">
        <v>6</v>
      </c>
      <c r="G50" s="120">
        <v>0.41199999999999998</v>
      </c>
      <c r="H50" s="119" t="s">
        <v>419</v>
      </c>
      <c r="I50" s="119"/>
      <c r="J50" s="119" t="s">
        <v>452</v>
      </c>
      <c r="K50" s="119"/>
      <c r="L50" s="119"/>
      <c r="M50" s="121"/>
    </row>
    <row r="51" spans="1:13" s="116" customFormat="1" x14ac:dyDescent="0.2">
      <c r="A51" s="409" t="s">
        <v>455</v>
      </c>
      <c r="B51" s="404" t="s">
        <v>456</v>
      </c>
      <c r="C51" s="119">
        <v>48339693101</v>
      </c>
      <c r="D51" s="119">
        <v>171</v>
      </c>
      <c r="E51" s="119" t="s">
        <v>48</v>
      </c>
      <c r="F51" s="119">
        <v>6</v>
      </c>
      <c r="G51" s="120">
        <v>0.23400000000000001</v>
      </c>
      <c r="H51" s="119" t="s">
        <v>419</v>
      </c>
      <c r="I51" s="119"/>
      <c r="J51" s="119"/>
      <c r="K51" s="119"/>
      <c r="L51" s="119"/>
      <c r="M51" s="121"/>
    </row>
    <row r="52" spans="1:13" s="116" customFormat="1" x14ac:dyDescent="0.2">
      <c r="A52" s="409" t="s">
        <v>816</v>
      </c>
      <c r="B52" s="404"/>
      <c r="C52" s="119"/>
      <c r="D52" s="119"/>
      <c r="E52" s="119"/>
      <c r="F52" s="119"/>
      <c r="G52" s="120"/>
      <c r="H52" s="119"/>
      <c r="I52" s="119"/>
      <c r="J52" s="119"/>
      <c r="K52" s="119"/>
      <c r="L52" s="119"/>
      <c r="M52" s="121"/>
    </row>
    <row r="53" spans="1:13" s="116" customFormat="1" x14ac:dyDescent="0.2">
      <c r="A53" s="409" t="s">
        <v>579</v>
      </c>
      <c r="B53" s="404" t="s">
        <v>580</v>
      </c>
      <c r="C53" s="404">
        <v>48201332900</v>
      </c>
      <c r="D53" s="119">
        <v>168</v>
      </c>
      <c r="E53" s="119" t="s">
        <v>50</v>
      </c>
      <c r="F53" s="119">
        <v>6</v>
      </c>
      <c r="G53" s="120">
        <v>0.33900000000000002</v>
      </c>
      <c r="H53" s="119" t="s">
        <v>419</v>
      </c>
      <c r="I53" s="119"/>
      <c r="J53" s="119"/>
      <c r="K53" s="119"/>
      <c r="L53" s="119"/>
      <c r="M53" s="121"/>
    </row>
    <row r="54" spans="1:13" s="133" customFormat="1" x14ac:dyDescent="0.2">
      <c r="A54" s="408" t="s">
        <v>582</v>
      </c>
      <c r="B54" s="405" t="s">
        <v>583</v>
      </c>
      <c r="C54" s="405">
        <v>48201454400</v>
      </c>
      <c r="D54" s="130">
        <v>168</v>
      </c>
      <c r="E54" s="130" t="s">
        <v>50</v>
      </c>
      <c r="F54" s="130">
        <v>6</v>
      </c>
      <c r="G54" s="131">
        <v>2.9000000000000001E-2</v>
      </c>
      <c r="H54" s="130"/>
      <c r="I54" s="130"/>
      <c r="J54" s="130"/>
      <c r="K54" s="130"/>
      <c r="L54" s="130"/>
      <c r="M54" s="145">
        <v>1</v>
      </c>
    </row>
    <row r="55" spans="1:13" s="116" customFormat="1" x14ac:dyDescent="0.2">
      <c r="A55" s="137"/>
      <c r="B55" s="138"/>
      <c r="C55" s="119"/>
      <c r="D55" s="119"/>
      <c r="E55" s="119"/>
      <c r="F55" s="119"/>
      <c r="G55" s="120"/>
      <c r="H55" s="119"/>
      <c r="I55" s="119"/>
      <c r="J55" s="119"/>
      <c r="K55" s="119"/>
      <c r="L55" s="119"/>
      <c r="M55" s="121"/>
    </row>
    <row r="56" spans="1:13" s="116" customFormat="1" x14ac:dyDescent="0.2">
      <c r="A56" s="139" t="s">
        <v>459</v>
      </c>
      <c r="B56" s="138"/>
      <c r="C56" s="119"/>
      <c r="D56" s="119"/>
      <c r="E56" s="119"/>
      <c r="F56" s="119"/>
      <c r="G56" s="120"/>
      <c r="H56" s="119"/>
      <c r="I56" s="119"/>
      <c r="J56" s="119"/>
      <c r="K56" s="119"/>
      <c r="L56" s="119"/>
      <c r="M56" s="121"/>
    </row>
    <row r="57" spans="1:13" s="133" customFormat="1" x14ac:dyDescent="0.2">
      <c r="A57" s="165" t="s">
        <v>460</v>
      </c>
      <c r="B57" s="166" t="s">
        <v>133</v>
      </c>
      <c r="C57" s="130">
        <v>48491020809</v>
      </c>
      <c r="D57" s="130">
        <v>164</v>
      </c>
      <c r="E57" s="130" t="s">
        <v>50</v>
      </c>
      <c r="F57" s="130">
        <v>7</v>
      </c>
      <c r="G57" s="131">
        <v>6.0999999999999999E-2</v>
      </c>
      <c r="H57" s="130">
        <v>2889</v>
      </c>
      <c r="I57" s="130" t="s">
        <v>419</v>
      </c>
      <c r="J57" s="130"/>
      <c r="K57" s="130"/>
      <c r="L57" s="130"/>
      <c r="M57" s="145">
        <v>1</v>
      </c>
    </row>
    <row r="58" spans="1:13" s="116" customFormat="1" x14ac:dyDescent="0.2">
      <c r="A58" s="137" t="s">
        <v>461</v>
      </c>
      <c r="B58" s="138" t="s">
        <v>462</v>
      </c>
      <c r="C58" s="119">
        <v>48491021603</v>
      </c>
      <c r="D58" s="119">
        <v>164</v>
      </c>
      <c r="E58" s="119" t="s">
        <v>48</v>
      </c>
      <c r="F58" s="119">
        <v>7</v>
      </c>
      <c r="G58" s="120">
        <v>5.3999999999999999E-2</v>
      </c>
      <c r="H58" s="119">
        <v>4849</v>
      </c>
      <c r="I58" s="119" t="s">
        <v>419</v>
      </c>
      <c r="J58" s="119"/>
      <c r="K58" s="119"/>
      <c r="L58" s="119"/>
      <c r="M58" s="121">
        <v>2</v>
      </c>
    </row>
    <row r="59" spans="1:13" s="116" customFormat="1" x14ac:dyDescent="0.2">
      <c r="A59" s="137"/>
      <c r="B59" s="138"/>
      <c r="C59" s="119"/>
      <c r="D59" s="119"/>
      <c r="E59" s="119"/>
      <c r="F59" s="119"/>
      <c r="G59" s="120"/>
      <c r="H59" s="119"/>
      <c r="I59" s="119"/>
      <c r="J59" s="119"/>
      <c r="K59" s="119"/>
      <c r="L59" s="119"/>
      <c r="M59" s="121"/>
    </row>
    <row r="60" spans="1:13" s="116" customFormat="1" x14ac:dyDescent="0.2">
      <c r="A60" s="139" t="s">
        <v>818</v>
      </c>
      <c r="B60" s="138"/>
      <c r="C60" s="119"/>
      <c r="D60" s="119"/>
      <c r="E60" s="119"/>
      <c r="F60" s="119"/>
      <c r="G60" s="120"/>
      <c r="H60" s="119"/>
      <c r="I60" s="119"/>
      <c r="J60" s="119"/>
      <c r="K60" s="119"/>
      <c r="L60" s="119"/>
      <c r="M60" s="121"/>
    </row>
    <row r="61" spans="1:13" s="136" customFormat="1" x14ac:dyDescent="0.2">
      <c r="A61" s="412" t="s">
        <v>463</v>
      </c>
      <c r="B61" s="413" t="s">
        <v>464</v>
      </c>
      <c r="C61" s="126">
        <v>48453002403</v>
      </c>
      <c r="D61" s="126">
        <v>171</v>
      </c>
      <c r="E61" s="126" t="s">
        <v>50</v>
      </c>
      <c r="F61" s="126">
        <v>7</v>
      </c>
      <c r="G61" s="134">
        <v>0.20100000000000001</v>
      </c>
      <c r="H61" s="126" t="s">
        <v>419</v>
      </c>
      <c r="I61" s="126" t="s">
        <v>819</v>
      </c>
      <c r="J61" s="126" t="s">
        <v>628</v>
      </c>
      <c r="K61" s="126"/>
      <c r="L61" s="126"/>
      <c r="M61" s="140">
        <v>3</v>
      </c>
    </row>
    <row r="62" spans="1:13" s="136" customFormat="1" x14ac:dyDescent="0.2">
      <c r="A62" s="412" t="s">
        <v>465</v>
      </c>
      <c r="B62" s="413" t="s">
        <v>466</v>
      </c>
      <c r="C62" s="126">
        <v>48453002315</v>
      </c>
      <c r="D62" s="126">
        <v>171</v>
      </c>
      <c r="E62" s="126" t="s">
        <v>50</v>
      </c>
      <c r="F62" s="126">
        <v>7</v>
      </c>
      <c r="G62" s="134">
        <v>0.17499999999999999</v>
      </c>
      <c r="H62" s="126" t="s">
        <v>419</v>
      </c>
      <c r="I62" s="414" t="s">
        <v>820</v>
      </c>
      <c r="J62" s="126" t="s">
        <v>629</v>
      </c>
      <c r="K62" s="126"/>
      <c r="L62" s="126"/>
      <c r="M62" s="140">
        <v>2</v>
      </c>
    </row>
    <row r="63" spans="1:13" s="133" customFormat="1" x14ac:dyDescent="0.2">
      <c r="A63" s="165" t="s">
        <v>467</v>
      </c>
      <c r="B63" s="166" t="s">
        <v>468</v>
      </c>
      <c r="C63" s="130">
        <v>48453001505</v>
      </c>
      <c r="D63" s="130">
        <v>171</v>
      </c>
      <c r="E63" s="130" t="s">
        <v>50</v>
      </c>
      <c r="F63" s="130">
        <v>7</v>
      </c>
      <c r="G63" s="131">
        <v>0.09</v>
      </c>
      <c r="H63" s="130">
        <v>696</v>
      </c>
      <c r="I63" s="130"/>
      <c r="J63" s="130"/>
      <c r="K63" s="130"/>
      <c r="L63" s="130"/>
      <c r="M63" s="145">
        <v>1</v>
      </c>
    </row>
    <row r="64" spans="1:13" s="116" customFormat="1" x14ac:dyDescent="0.2">
      <c r="A64" s="137"/>
      <c r="B64" s="138"/>
      <c r="C64" s="119"/>
      <c r="D64" s="119"/>
      <c r="E64" s="119"/>
      <c r="F64" s="119"/>
      <c r="G64" s="120"/>
      <c r="H64" s="119"/>
      <c r="I64" s="119"/>
      <c r="J64" s="119"/>
      <c r="K64" s="119"/>
      <c r="L64" s="119"/>
      <c r="M64" s="121"/>
    </row>
    <row r="65" spans="1:14" s="116" customFormat="1" x14ac:dyDescent="0.2">
      <c r="A65" s="139" t="s">
        <v>469</v>
      </c>
      <c r="B65" s="138"/>
      <c r="C65" s="119"/>
      <c r="D65" s="119"/>
      <c r="E65" s="119"/>
      <c r="F65" s="119"/>
      <c r="G65" s="120"/>
      <c r="H65" s="119"/>
      <c r="I65" s="119"/>
      <c r="J65" s="119"/>
      <c r="K65" s="119"/>
      <c r="L65" s="119"/>
      <c r="M65" s="121"/>
    </row>
    <row r="66" spans="1:14" s="116" customFormat="1" x14ac:dyDescent="0.2">
      <c r="A66" s="137" t="s">
        <v>647</v>
      </c>
      <c r="B66" s="138"/>
      <c r="C66" s="119"/>
      <c r="D66" s="119"/>
      <c r="E66" s="119"/>
      <c r="F66" s="119"/>
      <c r="G66" s="120"/>
      <c r="H66" s="119"/>
      <c r="I66" s="119"/>
      <c r="J66" s="119"/>
      <c r="K66" s="119"/>
      <c r="L66" s="119"/>
      <c r="M66" s="121"/>
    </row>
    <row r="67" spans="1:14" s="116" customFormat="1" x14ac:dyDescent="0.2">
      <c r="A67" s="137" t="s">
        <v>470</v>
      </c>
      <c r="B67" s="138" t="s">
        <v>471</v>
      </c>
      <c r="C67" s="119">
        <v>48029130402</v>
      </c>
      <c r="D67" s="119">
        <v>172</v>
      </c>
      <c r="E67" s="119" t="s">
        <v>48</v>
      </c>
      <c r="F67" s="119">
        <v>9</v>
      </c>
      <c r="G67" s="120">
        <v>0.39100000000000001</v>
      </c>
      <c r="H67" s="119" t="s">
        <v>419</v>
      </c>
      <c r="I67" s="126" t="s">
        <v>649</v>
      </c>
      <c r="J67" s="119" t="s">
        <v>648</v>
      </c>
      <c r="K67" s="119"/>
      <c r="L67" s="119"/>
      <c r="M67" s="121">
        <v>3</v>
      </c>
    </row>
    <row r="68" spans="1:14" s="116" customFormat="1" x14ac:dyDescent="0.2">
      <c r="A68" s="137" t="s">
        <v>472</v>
      </c>
      <c r="B68" s="138" t="s">
        <v>473</v>
      </c>
      <c r="C68" s="119">
        <v>48029140900</v>
      </c>
      <c r="D68" s="119">
        <v>172</v>
      </c>
      <c r="E68" s="119" t="s">
        <v>50</v>
      </c>
      <c r="F68" s="119">
        <v>9</v>
      </c>
      <c r="G68" s="120">
        <v>0.29799999999999999</v>
      </c>
      <c r="H68" s="119" t="s">
        <v>419</v>
      </c>
      <c r="I68" s="126" t="s">
        <v>651</v>
      </c>
      <c r="J68" s="119" t="s">
        <v>650</v>
      </c>
      <c r="K68" s="119"/>
      <c r="L68" s="119"/>
      <c r="M68" s="121">
        <v>4</v>
      </c>
    </row>
    <row r="69" spans="1:14" s="116" customFormat="1" x14ac:dyDescent="0.2">
      <c r="A69" s="137" t="s">
        <v>474</v>
      </c>
      <c r="B69" s="138" t="s">
        <v>137</v>
      </c>
      <c r="C69" s="119">
        <v>48029181813</v>
      </c>
      <c r="D69" s="119">
        <v>172</v>
      </c>
      <c r="E69" s="119" t="s">
        <v>50</v>
      </c>
      <c r="F69" s="119">
        <v>9</v>
      </c>
      <c r="G69" s="120">
        <v>0.182</v>
      </c>
      <c r="H69" s="119" t="s">
        <v>419</v>
      </c>
      <c r="I69" s="126" t="s">
        <v>653</v>
      </c>
      <c r="J69" s="119" t="s">
        <v>652</v>
      </c>
      <c r="K69" s="119"/>
      <c r="L69" s="119"/>
      <c r="M69" s="121">
        <v>5</v>
      </c>
    </row>
    <row r="70" spans="1:14" s="133" customFormat="1" x14ac:dyDescent="0.2">
      <c r="A70" s="165" t="s">
        <v>475</v>
      </c>
      <c r="B70" s="166" t="s">
        <v>139</v>
      </c>
      <c r="C70" s="130">
        <v>48029121204</v>
      </c>
      <c r="D70" s="130">
        <v>172</v>
      </c>
      <c r="E70" s="130" t="s">
        <v>50</v>
      </c>
      <c r="F70" s="130">
        <v>9</v>
      </c>
      <c r="G70" s="131">
        <v>0.16700000000000001</v>
      </c>
      <c r="H70" s="130">
        <v>25</v>
      </c>
      <c r="I70" s="130" t="s">
        <v>421</v>
      </c>
      <c r="J70" s="130"/>
      <c r="K70" s="130"/>
      <c r="L70" s="130"/>
      <c r="M70" s="145">
        <v>1</v>
      </c>
    </row>
    <row r="71" spans="1:14" s="116" customFormat="1" x14ac:dyDescent="0.2">
      <c r="A71" s="137" t="s">
        <v>478</v>
      </c>
      <c r="B71" s="138" t="s">
        <v>479</v>
      </c>
      <c r="C71" s="119">
        <v>48029181504</v>
      </c>
      <c r="D71" s="119">
        <v>172</v>
      </c>
      <c r="E71" s="119" t="s">
        <v>48</v>
      </c>
      <c r="F71" s="119">
        <v>9</v>
      </c>
      <c r="G71" s="120">
        <v>0.129</v>
      </c>
      <c r="H71" s="119">
        <v>151</v>
      </c>
      <c r="I71" s="126"/>
      <c r="J71" s="119" t="s">
        <v>425</v>
      </c>
      <c r="K71" s="119"/>
      <c r="L71" s="119"/>
      <c r="M71" s="140">
        <v>2</v>
      </c>
      <c r="N71" s="120"/>
    </row>
    <row r="72" spans="1:14" s="116" customFormat="1" x14ac:dyDescent="0.2">
      <c r="A72" s="137"/>
      <c r="B72" s="138"/>
      <c r="C72" s="119"/>
      <c r="D72" s="119"/>
      <c r="E72" s="119"/>
      <c r="F72" s="119"/>
      <c r="G72" s="120"/>
      <c r="H72" s="119"/>
      <c r="I72" s="119"/>
      <c r="J72" s="119"/>
      <c r="K72" s="119"/>
      <c r="L72" s="119"/>
      <c r="M72" s="121"/>
    </row>
    <row r="73" spans="1:14" s="119" customFormat="1" x14ac:dyDescent="0.2">
      <c r="A73" s="122" t="s">
        <v>480</v>
      </c>
      <c r="B73" s="122"/>
      <c r="G73" s="120"/>
      <c r="M73" s="121"/>
    </row>
    <row r="74" spans="1:14" s="126" customFormat="1" x14ac:dyDescent="0.2">
      <c r="A74" s="126">
        <v>21219</v>
      </c>
      <c r="B74" s="126" t="s">
        <v>481</v>
      </c>
      <c r="C74" s="126">
        <v>48323950602</v>
      </c>
      <c r="D74" s="126">
        <v>167</v>
      </c>
      <c r="E74" s="126" t="s">
        <v>50</v>
      </c>
      <c r="F74" s="126">
        <v>11</v>
      </c>
      <c r="G74" s="134">
        <v>0.159</v>
      </c>
      <c r="H74" s="126">
        <v>3934</v>
      </c>
      <c r="I74" s="126" t="s">
        <v>419</v>
      </c>
      <c r="M74" s="140">
        <v>2</v>
      </c>
    </row>
    <row r="75" spans="1:14" s="119" customFormat="1" x14ac:dyDescent="0.2">
      <c r="A75" s="119">
        <v>21260</v>
      </c>
      <c r="B75" s="119" t="s">
        <v>482</v>
      </c>
      <c r="C75" s="119">
        <v>48465950800</v>
      </c>
      <c r="D75" s="119">
        <v>167</v>
      </c>
      <c r="E75" s="119" t="s">
        <v>48</v>
      </c>
      <c r="F75" s="119">
        <v>11</v>
      </c>
      <c r="G75" s="120">
        <v>8.3000000000000004E-2</v>
      </c>
      <c r="H75" s="119">
        <v>5101</v>
      </c>
      <c r="I75" s="119" t="s">
        <v>419</v>
      </c>
      <c r="M75" s="121">
        <v>3</v>
      </c>
    </row>
    <row r="76" spans="1:14" s="130" customFormat="1" x14ac:dyDescent="0.2">
      <c r="A76" s="130">
        <v>21052</v>
      </c>
      <c r="B76" s="130" t="s">
        <v>483</v>
      </c>
      <c r="C76" s="130">
        <v>48465950400</v>
      </c>
      <c r="D76" s="130">
        <v>167</v>
      </c>
      <c r="E76" s="130" t="s">
        <v>50</v>
      </c>
      <c r="F76" s="130">
        <v>11</v>
      </c>
      <c r="G76" s="131">
        <v>0.28899999999999998</v>
      </c>
      <c r="H76" s="130">
        <v>1396</v>
      </c>
      <c r="I76" s="130" t="s">
        <v>421</v>
      </c>
      <c r="M76" s="145">
        <v>1</v>
      </c>
    </row>
    <row r="77" spans="1:14" s="119" customFormat="1" x14ac:dyDescent="0.2">
      <c r="G77" s="120"/>
      <c r="M77" s="121"/>
    </row>
    <row r="78" spans="1:14" s="119" customFormat="1" x14ac:dyDescent="0.2">
      <c r="A78" s="122" t="s">
        <v>484</v>
      </c>
      <c r="G78" s="120"/>
      <c r="M78" s="121"/>
    </row>
    <row r="79" spans="1:14" s="119" customFormat="1" x14ac:dyDescent="0.2">
      <c r="A79" s="119" t="s">
        <v>485</v>
      </c>
      <c r="G79" s="120"/>
      <c r="M79" s="121"/>
    </row>
    <row r="80" spans="1:14" s="119" customFormat="1" x14ac:dyDescent="0.2">
      <c r="A80" s="119" t="s">
        <v>486</v>
      </c>
      <c r="B80" s="119" t="s">
        <v>487</v>
      </c>
      <c r="C80" s="119">
        <v>48215021404</v>
      </c>
      <c r="D80" s="119">
        <v>169</v>
      </c>
      <c r="E80" s="119" t="s">
        <v>50</v>
      </c>
      <c r="F80" s="119">
        <v>11</v>
      </c>
      <c r="G80" s="120">
        <v>0.16700000000000001</v>
      </c>
      <c r="H80" s="119">
        <v>885</v>
      </c>
      <c r="I80" s="126" t="s">
        <v>419</v>
      </c>
      <c r="M80" s="123">
        <v>2</v>
      </c>
    </row>
    <row r="81" spans="1:13" s="130" customFormat="1" x14ac:dyDescent="0.2">
      <c r="A81" s="130" t="s">
        <v>488</v>
      </c>
      <c r="B81" s="130" t="s">
        <v>489</v>
      </c>
      <c r="C81" s="130">
        <v>48215023904</v>
      </c>
      <c r="D81" s="130">
        <v>169</v>
      </c>
      <c r="E81" s="130" t="s">
        <v>48</v>
      </c>
      <c r="F81" s="130">
        <v>11</v>
      </c>
      <c r="G81" s="131">
        <v>0.25900000000000001</v>
      </c>
      <c r="H81" s="130">
        <v>242</v>
      </c>
      <c r="I81" s="130" t="s">
        <v>421</v>
      </c>
      <c r="M81" s="146">
        <v>1</v>
      </c>
    </row>
    <row r="82" spans="1:13" s="119" customFormat="1" x14ac:dyDescent="0.2">
      <c r="A82" s="119" t="s">
        <v>490</v>
      </c>
      <c r="B82" s="119" t="s">
        <v>491</v>
      </c>
      <c r="C82" s="119">
        <v>48479001720</v>
      </c>
      <c r="D82" s="119">
        <v>169</v>
      </c>
      <c r="E82" s="119" t="s">
        <v>48</v>
      </c>
      <c r="F82" s="119">
        <v>11</v>
      </c>
      <c r="G82" s="120">
        <v>0.20599999999999999</v>
      </c>
      <c r="H82" s="119">
        <v>2693</v>
      </c>
      <c r="I82" s="126" t="s">
        <v>419</v>
      </c>
      <c r="M82" s="123">
        <v>3</v>
      </c>
    </row>
    <row r="83" spans="1:13" s="116" customFormat="1" x14ac:dyDescent="0.2">
      <c r="A83" s="119"/>
      <c r="B83" s="119"/>
      <c r="C83" s="119"/>
      <c r="D83" s="119"/>
      <c r="E83" s="119"/>
      <c r="F83" s="119"/>
      <c r="G83" s="120"/>
      <c r="H83" s="119"/>
      <c r="I83" s="119"/>
      <c r="J83" s="119"/>
      <c r="K83" s="119"/>
      <c r="L83" s="119"/>
      <c r="M83" s="121"/>
    </row>
    <row r="84" spans="1:13" s="116" customFormat="1" x14ac:dyDescent="0.2">
      <c r="A84" s="119"/>
      <c r="B84" s="119"/>
      <c r="C84" s="119"/>
      <c r="D84" s="119"/>
      <c r="E84" s="119"/>
      <c r="F84" s="119"/>
      <c r="G84" s="120"/>
      <c r="H84" s="119"/>
      <c r="I84" s="119"/>
      <c r="J84" s="119"/>
      <c r="K84" s="119"/>
      <c r="L84" s="119"/>
      <c r="M84" s="121"/>
    </row>
    <row r="85" spans="1:13" s="116" customFormat="1" x14ac:dyDescent="0.2">
      <c r="A85" s="119"/>
      <c r="B85" s="119"/>
      <c r="C85" s="119"/>
      <c r="D85" s="119"/>
      <c r="E85" s="119"/>
      <c r="F85" s="119"/>
      <c r="G85" s="120"/>
      <c r="H85" s="119"/>
      <c r="I85" s="119"/>
      <c r="J85" s="119"/>
      <c r="K85" s="119"/>
      <c r="L85" s="119"/>
      <c r="M85" s="121"/>
    </row>
    <row r="134" spans="1:79" s="144" customFormat="1" x14ac:dyDescent="0.2">
      <c r="A134" s="101"/>
      <c r="B134" s="101"/>
      <c r="C134" s="101"/>
      <c r="D134" s="101"/>
      <c r="E134" s="101"/>
      <c r="F134" s="101"/>
      <c r="G134" s="141"/>
      <c r="H134" s="101"/>
      <c r="I134" s="101"/>
      <c r="J134" s="101"/>
      <c r="K134" s="101"/>
      <c r="L134" s="101"/>
      <c r="M134" s="142"/>
      <c r="N134" s="143"/>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c r="AJ134" s="143"/>
      <c r="AK134" s="143"/>
      <c r="AL134" s="143"/>
      <c r="AM134" s="143"/>
      <c r="AN134" s="143"/>
      <c r="AO134" s="143"/>
      <c r="AP134" s="143"/>
      <c r="AQ134" s="143"/>
      <c r="AR134" s="143"/>
      <c r="AS134" s="143"/>
      <c r="AT134" s="143"/>
      <c r="AU134" s="143"/>
      <c r="AV134" s="143"/>
      <c r="AW134" s="143"/>
      <c r="AX134" s="143"/>
      <c r="AY134" s="143"/>
      <c r="AZ134" s="143"/>
      <c r="BA134" s="143"/>
      <c r="BB134" s="143"/>
      <c r="BC134" s="143"/>
      <c r="BD134" s="143"/>
      <c r="BE134" s="143"/>
      <c r="BF134" s="143"/>
      <c r="BG134" s="143"/>
      <c r="BH134" s="143"/>
      <c r="BI134" s="143"/>
      <c r="BJ134" s="143"/>
      <c r="BK134" s="143"/>
      <c r="BL134" s="143"/>
      <c r="BM134" s="143"/>
      <c r="BN134" s="143"/>
      <c r="BO134" s="143"/>
      <c r="BP134" s="143"/>
      <c r="BQ134" s="143"/>
      <c r="BR134" s="143"/>
      <c r="BS134" s="143"/>
      <c r="BT134" s="143"/>
      <c r="BU134" s="143"/>
      <c r="BV134" s="143"/>
      <c r="BW134" s="143"/>
      <c r="BX134" s="143"/>
      <c r="BY134" s="143"/>
      <c r="BZ134" s="143"/>
      <c r="CA134" s="143"/>
    </row>
    <row r="135" spans="1:79" s="144" customFormat="1" x14ac:dyDescent="0.2">
      <c r="A135" s="101"/>
      <c r="B135" s="101"/>
      <c r="C135" s="101"/>
      <c r="D135" s="101"/>
      <c r="E135" s="101"/>
      <c r="F135" s="101"/>
      <c r="G135" s="141"/>
      <c r="H135" s="101"/>
      <c r="I135" s="101"/>
      <c r="J135" s="101"/>
      <c r="K135" s="101"/>
      <c r="L135" s="101"/>
      <c r="M135" s="142"/>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3"/>
      <c r="AL135" s="143"/>
      <c r="AM135" s="143"/>
      <c r="AN135" s="143"/>
      <c r="AO135" s="143"/>
      <c r="AP135" s="143"/>
      <c r="AQ135" s="143"/>
      <c r="AR135" s="143"/>
      <c r="AS135" s="143"/>
      <c r="AT135" s="143"/>
      <c r="AU135" s="143"/>
      <c r="AV135" s="143"/>
      <c r="AW135" s="143"/>
      <c r="AX135" s="143"/>
      <c r="AY135" s="143"/>
      <c r="AZ135" s="143"/>
      <c r="BA135" s="143"/>
      <c r="BB135" s="143"/>
      <c r="BC135" s="143"/>
      <c r="BD135" s="143"/>
      <c r="BE135" s="143"/>
      <c r="BF135" s="143"/>
      <c r="BG135" s="143"/>
      <c r="BH135" s="143"/>
      <c r="BI135" s="143"/>
      <c r="BJ135" s="143"/>
      <c r="BK135" s="143"/>
      <c r="BL135" s="143"/>
      <c r="BM135" s="143"/>
      <c r="BN135" s="143"/>
      <c r="BO135" s="143"/>
      <c r="BP135" s="143"/>
      <c r="BQ135" s="143"/>
      <c r="BR135" s="143"/>
      <c r="BS135" s="143"/>
      <c r="BT135" s="143"/>
      <c r="BU135" s="143"/>
      <c r="BV135" s="143"/>
      <c r="BW135" s="143"/>
      <c r="BX135" s="143"/>
      <c r="BY135" s="143"/>
      <c r="BZ135" s="143"/>
      <c r="CA135" s="143"/>
    </row>
    <row r="136" spans="1:79" s="144" customFormat="1" x14ac:dyDescent="0.2">
      <c r="A136" s="101"/>
      <c r="B136" s="101"/>
      <c r="C136" s="101"/>
      <c r="D136" s="101"/>
      <c r="E136" s="101"/>
      <c r="F136" s="101"/>
      <c r="G136" s="141"/>
      <c r="H136" s="101"/>
      <c r="I136" s="101"/>
      <c r="J136" s="101"/>
      <c r="K136" s="101"/>
      <c r="L136" s="101"/>
      <c r="M136" s="142"/>
      <c r="N136" s="143"/>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3"/>
      <c r="AL136" s="143"/>
      <c r="AM136" s="143"/>
      <c r="AN136" s="143"/>
      <c r="AO136" s="143"/>
      <c r="AP136" s="143"/>
      <c r="AQ136" s="143"/>
      <c r="AR136" s="143"/>
      <c r="AS136" s="143"/>
      <c r="AT136" s="143"/>
      <c r="AU136" s="143"/>
      <c r="AV136" s="143"/>
      <c r="AW136" s="143"/>
      <c r="AX136" s="143"/>
      <c r="AY136" s="143"/>
      <c r="AZ136" s="143"/>
      <c r="BA136" s="143"/>
      <c r="BB136" s="143"/>
      <c r="BC136" s="143"/>
      <c r="BD136" s="143"/>
      <c r="BE136" s="143"/>
      <c r="BF136" s="143"/>
      <c r="BG136" s="143"/>
      <c r="BH136" s="143"/>
      <c r="BI136" s="143"/>
      <c r="BJ136" s="143"/>
      <c r="BK136" s="143"/>
      <c r="BL136" s="143"/>
      <c r="BM136" s="143"/>
      <c r="BN136" s="143"/>
      <c r="BO136" s="143"/>
      <c r="BP136" s="143"/>
      <c r="BQ136" s="143"/>
      <c r="BR136" s="143"/>
      <c r="BS136" s="143"/>
      <c r="BT136" s="143"/>
      <c r="BU136" s="143"/>
      <c r="BV136" s="143"/>
      <c r="BW136" s="143"/>
      <c r="BX136" s="143"/>
      <c r="BY136" s="143"/>
      <c r="BZ136" s="143"/>
      <c r="CA136" s="143"/>
    </row>
    <row r="137" spans="1:79" s="144" customFormat="1" x14ac:dyDescent="0.2">
      <c r="A137" s="101"/>
      <c r="B137" s="101"/>
      <c r="C137" s="101"/>
      <c r="D137" s="101"/>
      <c r="E137" s="101"/>
      <c r="F137" s="101"/>
      <c r="G137" s="141"/>
      <c r="H137" s="101"/>
      <c r="I137" s="101"/>
      <c r="J137" s="101"/>
      <c r="K137" s="101"/>
      <c r="L137" s="101"/>
      <c r="M137" s="142"/>
      <c r="N137" s="143"/>
      <c r="O137" s="143"/>
      <c r="P137" s="143"/>
      <c r="Q137" s="143"/>
      <c r="R137" s="143"/>
      <c r="S137" s="143"/>
      <c r="T137" s="143"/>
      <c r="U137" s="143"/>
      <c r="V137" s="143"/>
      <c r="W137" s="143"/>
      <c r="X137" s="143"/>
      <c r="Y137" s="143"/>
      <c r="Z137" s="143"/>
      <c r="AA137" s="143"/>
      <c r="AB137" s="143"/>
      <c r="AC137" s="143"/>
      <c r="AD137" s="143"/>
      <c r="AE137" s="143"/>
      <c r="AF137" s="143"/>
      <c r="AG137" s="143"/>
      <c r="AH137" s="143"/>
      <c r="AI137" s="143"/>
      <c r="AJ137" s="143"/>
      <c r="AK137" s="143"/>
      <c r="AL137" s="143"/>
      <c r="AM137" s="143"/>
      <c r="AN137" s="143"/>
      <c r="AO137" s="143"/>
      <c r="AP137" s="143"/>
      <c r="AQ137" s="143"/>
      <c r="AR137" s="143"/>
      <c r="AS137" s="143"/>
      <c r="AT137" s="143"/>
      <c r="AU137" s="143"/>
      <c r="AV137" s="143"/>
      <c r="AW137" s="143"/>
      <c r="AX137" s="143"/>
      <c r="AY137" s="143"/>
      <c r="AZ137" s="143"/>
      <c r="BA137" s="143"/>
      <c r="BB137" s="143"/>
      <c r="BC137" s="143"/>
      <c r="BD137" s="143"/>
      <c r="BE137" s="143"/>
      <c r="BF137" s="143"/>
      <c r="BG137" s="143"/>
      <c r="BH137" s="143"/>
      <c r="BI137" s="143"/>
      <c r="BJ137" s="143"/>
      <c r="BK137" s="143"/>
      <c r="BL137" s="143"/>
      <c r="BM137" s="143"/>
      <c r="BN137" s="143"/>
      <c r="BO137" s="143"/>
      <c r="BP137" s="143"/>
      <c r="BQ137" s="143"/>
      <c r="BR137" s="143"/>
      <c r="BS137" s="143"/>
      <c r="BT137" s="143"/>
      <c r="BU137" s="143"/>
      <c r="BV137" s="143"/>
      <c r="BW137" s="143"/>
      <c r="BX137" s="143"/>
      <c r="BY137" s="143"/>
      <c r="BZ137" s="143"/>
      <c r="CA137" s="143"/>
    </row>
    <row r="148" spans="1:79" s="144" customFormat="1" ht="15" customHeight="1" x14ac:dyDescent="0.2">
      <c r="A148" s="101"/>
      <c r="B148" s="101"/>
      <c r="C148" s="101"/>
      <c r="D148" s="101"/>
      <c r="E148" s="101"/>
      <c r="F148" s="101"/>
      <c r="G148" s="141"/>
      <c r="H148" s="101"/>
      <c r="I148" s="101"/>
      <c r="J148" s="101"/>
      <c r="K148" s="101"/>
      <c r="L148" s="101"/>
      <c r="M148" s="142"/>
      <c r="N148" s="143"/>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3"/>
      <c r="AL148" s="143"/>
      <c r="AM148" s="143"/>
      <c r="AN148" s="143"/>
      <c r="AO148" s="143"/>
      <c r="AP148" s="143"/>
      <c r="AQ148" s="143"/>
      <c r="AR148" s="143"/>
      <c r="AS148" s="143"/>
      <c r="AT148" s="143"/>
      <c r="AU148" s="143"/>
      <c r="AV148" s="143"/>
      <c r="AW148" s="143"/>
      <c r="AX148" s="143"/>
      <c r="AY148" s="143"/>
      <c r="AZ148" s="143"/>
      <c r="BA148" s="143"/>
      <c r="BB148" s="143"/>
      <c r="BC148" s="143"/>
      <c r="BD148" s="143"/>
      <c r="BE148" s="143"/>
      <c r="BF148" s="143"/>
      <c r="BG148" s="143"/>
      <c r="BH148" s="143"/>
      <c r="BI148" s="143"/>
      <c r="BJ148" s="143"/>
      <c r="BK148" s="143"/>
      <c r="BL148" s="143"/>
      <c r="BM148" s="143"/>
      <c r="BN148" s="143"/>
      <c r="BO148" s="143"/>
      <c r="BP148" s="143"/>
      <c r="BQ148" s="143"/>
      <c r="BR148" s="143"/>
      <c r="BS148" s="143"/>
      <c r="BT148" s="143"/>
      <c r="BU148" s="143"/>
      <c r="BV148" s="143"/>
      <c r="BW148" s="143"/>
      <c r="BX148" s="143"/>
      <c r="BY148" s="143"/>
      <c r="BZ148" s="143"/>
      <c r="CA148" s="143"/>
    </row>
    <row r="149" spans="1:79" s="144" customFormat="1" ht="15" customHeight="1" x14ac:dyDescent="0.2">
      <c r="A149" s="101"/>
      <c r="B149" s="101"/>
      <c r="C149" s="101"/>
      <c r="D149" s="101"/>
      <c r="E149" s="101"/>
      <c r="F149" s="101"/>
      <c r="G149" s="141"/>
      <c r="H149" s="101"/>
      <c r="I149" s="101"/>
      <c r="J149" s="101"/>
      <c r="K149" s="101"/>
      <c r="L149" s="101"/>
      <c r="M149" s="142"/>
      <c r="N149" s="143"/>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3"/>
      <c r="AL149" s="143"/>
      <c r="AM149" s="143"/>
      <c r="AN149" s="143"/>
      <c r="AO149" s="143"/>
      <c r="AP149" s="143"/>
      <c r="AQ149" s="143"/>
      <c r="AR149" s="143"/>
      <c r="AS149" s="143"/>
      <c r="AT149" s="143"/>
      <c r="AU149" s="143"/>
      <c r="AV149" s="143"/>
      <c r="AW149" s="143"/>
      <c r="AX149" s="143"/>
      <c r="AY149" s="143"/>
      <c r="AZ149" s="143"/>
      <c r="BA149" s="143"/>
      <c r="BB149" s="143"/>
      <c r="BC149" s="143"/>
      <c r="BD149" s="143"/>
      <c r="BE149" s="143"/>
      <c r="BF149" s="143"/>
      <c r="BG149" s="143"/>
      <c r="BH149" s="143"/>
      <c r="BI149" s="143"/>
      <c r="BJ149" s="143"/>
      <c r="BK149" s="143"/>
      <c r="BL149" s="143"/>
      <c r="BM149" s="143"/>
      <c r="BN149" s="143"/>
      <c r="BO149" s="143"/>
      <c r="BP149" s="143"/>
      <c r="BQ149" s="143"/>
      <c r="BR149" s="143"/>
      <c r="BS149" s="143"/>
      <c r="BT149" s="143"/>
      <c r="BU149" s="143"/>
      <c r="BV149" s="143"/>
      <c r="BW149" s="143"/>
      <c r="BX149" s="143"/>
      <c r="BY149" s="143"/>
      <c r="BZ149" s="143"/>
      <c r="CA149" s="143"/>
    </row>
    <row r="150" spans="1:79" s="144" customFormat="1" ht="15" customHeight="1" x14ac:dyDescent="0.2">
      <c r="A150" s="101"/>
      <c r="B150" s="101"/>
      <c r="C150" s="101"/>
      <c r="D150" s="101"/>
      <c r="E150" s="101"/>
      <c r="F150" s="101"/>
      <c r="G150" s="141"/>
      <c r="H150" s="101"/>
      <c r="I150" s="101"/>
      <c r="J150" s="101"/>
      <c r="K150" s="101"/>
      <c r="L150" s="101"/>
      <c r="M150" s="142"/>
      <c r="N150" s="143"/>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3"/>
      <c r="AL150" s="143"/>
      <c r="AM150" s="143"/>
      <c r="AN150" s="143"/>
      <c r="AO150" s="143"/>
      <c r="AP150" s="143"/>
      <c r="AQ150" s="143"/>
      <c r="AR150" s="143"/>
      <c r="AS150" s="143"/>
      <c r="AT150" s="143"/>
      <c r="AU150" s="143"/>
      <c r="AV150" s="143"/>
      <c r="AW150" s="143"/>
      <c r="AX150" s="143"/>
      <c r="AY150" s="143"/>
      <c r="AZ150" s="143"/>
      <c r="BA150" s="143"/>
      <c r="BB150" s="143"/>
      <c r="BC150" s="143"/>
      <c r="BD150" s="143"/>
      <c r="BE150" s="143"/>
      <c r="BF150" s="143"/>
      <c r="BG150" s="143"/>
      <c r="BH150" s="143"/>
      <c r="BI150" s="143"/>
      <c r="BJ150" s="143"/>
      <c r="BK150" s="143"/>
      <c r="BL150" s="143"/>
      <c r="BM150" s="143"/>
      <c r="BN150" s="143"/>
      <c r="BO150" s="143"/>
      <c r="BP150" s="143"/>
      <c r="BQ150" s="143"/>
      <c r="BR150" s="143"/>
      <c r="BS150" s="143"/>
      <c r="BT150" s="143"/>
      <c r="BU150" s="143"/>
      <c r="BV150" s="143"/>
      <c r="BW150" s="143"/>
      <c r="BX150" s="143"/>
      <c r="BY150" s="143"/>
      <c r="BZ150" s="143"/>
      <c r="CA150" s="143"/>
    </row>
    <row r="151" spans="1:79" s="144" customFormat="1" ht="15" customHeight="1" x14ac:dyDescent="0.2">
      <c r="A151" s="101"/>
      <c r="B151" s="101"/>
      <c r="C151" s="101"/>
      <c r="D151" s="101"/>
      <c r="E151" s="101"/>
      <c r="F151" s="101"/>
      <c r="G151" s="141"/>
      <c r="H151" s="101"/>
      <c r="I151" s="101"/>
      <c r="J151" s="101"/>
      <c r="K151" s="101"/>
      <c r="L151" s="101"/>
      <c r="M151" s="142"/>
      <c r="N151" s="143"/>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3"/>
      <c r="AL151" s="143"/>
      <c r="AM151" s="143"/>
      <c r="AN151" s="143"/>
      <c r="AO151" s="143"/>
      <c r="AP151" s="143"/>
      <c r="AQ151" s="143"/>
      <c r="AR151" s="143"/>
      <c r="AS151" s="143"/>
      <c r="AT151" s="143"/>
      <c r="AU151" s="143"/>
      <c r="AV151" s="143"/>
      <c r="AW151" s="143"/>
      <c r="AX151" s="143"/>
      <c r="AY151" s="143"/>
      <c r="AZ151" s="143"/>
      <c r="BA151" s="143"/>
      <c r="BB151" s="143"/>
      <c r="BC151" s="143"/>
      <c r="BD151" s="143"/>
      <c r="BE151" s="143"/>
      <c r="BF151" s="143"/>
      <c r="BG151" s="143"/>
      <c r="BH151" s="143"/>
      <c r="BI151" s="143"/>
      <c r="BJ151" s="143"/>
      <c r="BK151" s="143"/>
      <c r="BL151" s="143"/>
      <c r="BM151" s="143"/>
      <c r="BN151" s="143"/>
      <c r="BO151" s="143"/>
      <c r="BP151" s="143"/>
      <c r="BQ151" s="143"/>
      <c r="BR151" s="143"/>
      <c r="BS151" s="143"/>
      <c r="BT151" s="143"/>
      <c r="BU151" s="143"/>
      <c r="BV151" s="143"/>
      <c r="BW151" s="143"/>
      <c r="BX151" s="143"/>
      <c r="BY151" s="143"/>
      <c r="BZ151" s="143"/>
      <c r="CA151" s="143"/>
    </row>
    <row r="152" spans="1:79" s="144" customFormat="1" ht="15" customHeight="1" x14ac:dyDescent="0.2">
      <c r="A152" s="101"/>
      <c r="B152" s="101"/>
      <c r="C152" s="101"/>
      <c r="D152" s="101"/>
      <c r="E152" s="101"/>
      <c r="F152" s="101"/>
      <c r="G152" s="141"/>
      <c r="H152" s="101"/>
      <c r="I152" s="101"/>
      <c r="J152" s="101"/>
      <c r="K152" s="101"/>
      <c r="L152" s="101"/>
      <c r="M152" s="142"/>
      <c r="N152" s="143"/>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3"/>
      <c r="AL152" s="143"/>
      <c r="AM152" s="143"/>
      <c r="AN152" s="143"/>
      <c r="AO152" s="143"/>
      <c r="AP152" s="143"/>
      <c r="AQ152" s="143"/>
      <c r="AR152" s="143"/>
      <c r="AS152" s="143"/>
      <c r="AT152" s="143"/>
      <c r="AU152" s="143"/>
      <c r="AV152" s="143"/>
      <c r="AW152" s="143"/>
      <c r="AX152" s="143"/>
      <c r="AY152" s="143"/>
      <c r="AZ152" s="143"/>
      <c r="BA152" s="143"/>
      <c r="BB152" s="143"/>
      <c r="BC152" s="143"/>
      <c r="BD152" s="143"/>
      <c r="BE152" s="143"/>
      <c r="BF152" s="143"/>
      <c r="BG152" s="143"/>
      <c r="BH152" s="143"/>
      <c r="BI152" s="143"/>
      <c r="BJ152" s="143"/>
      <c r="BK152" s="143"/>
      <c r="BL152" s="143"/>
      <c r="BM152" s="143"/>
      <c r="BN152" s="143"/>
      <c r="BO152" s="143"/>
      <c r="BP152" s="143"/>
      <c r="BQ152" s="143"/>
      <c r="BR152" s="143"/>
      <c r="BS152" s="143"/>
      <c r="BT152" s="143"/>
      <c r="BU152" s="143"/>
      <c r="BV152" s="143"/>
      <c r="BW152" s="143"/>
      <c r="BX152" s="143"/>
      <c r="BY152" s="143"/>
      <c r="BZ152" s="143"/>
      <c r="CA152" s="143"/>
    </row>
    <row r="153" spans="1:79" s="144" customFormat="1" ht="15" customHeight="1" x14ac:dyDescent="0.2">
      <c r="A153" s="101"/>
      <c r="B153" s="101"/>
      <c r="C153" s="101"/>
      <c r="D153" s="101"/>
      <c r="E153" s="101"/>
      <c r="F153" s="101"/>
      <c r="G153" s="141"/>
      <c r="H153" s="101"/>
      <c r="I153" s="101"/>
      <c r="J153" s="101"/>
      <c r="K153" s="101"/>
      <c r="L153" s="101"/>
      <c r="M153" s="142"/>
      <c r="N153" s="143"/>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3"/>
      <c r="AL153" s="143"/>
      <c r="AM153" s="143"/>
      <c r="AN153" s="143"/>
      <c r="AO153" s="143"/>
      <c r="AP153" s="143"/>
      <c r="AQ153" s="143"/>
      <c r="AR153" s="143"/>
      <c r="AS153" s="143"/>
      <c r="AT153" s="143"/>
      <c r="AU153" s="143"/>
      <c r="AV153" s="143"/>
      <c r="AW153" s="143"/>
      <c r="AX153" s="143"/>
      <c r="AY153" s="143"/>
      <c r="AZ153" s="143"/>
      <c r="BA153" s="143"/>
      <c r="BB153" s="143"/>
      <c r="BC153" s="143"/>
      <c r="BD153" s="143"/>
      <c r="BE153" s="143"/>
      <c r="BF153" s="143"/>
      <c r="BG153" s="143"/>
      <c r="BH153" s="143"/>
      <c r="BI153" s="143"/>
      <c r="BJ153" s="143"/>
      <c r="BK153" s="143"/>
      <c r="BL153" s="143"/>
      <c r="BM153" s="143"/>
      <c r="BN153" s="143"/>
      <c r="BO153" s="143"/>
      <c r="BP153" s="143"/>
      <c r="BQ153" s="143"/>
      <c r="BR153" s="143"/>
      <c r="BS153" s="143"/>
      <c r="BT153" s="143"/>
      <c r="BU153" s="143"/>
      <c r="BV153" s="143"/>
      <c r="BW153" s="143"/>
      <c r="BX153" s="143"/>
      <c r="BY153" s="143"/>
      <c r="BZ153" s="143"/>
      <c r="CA153" s="143"/>
    </row>
    <row r="154" spans="1:79" s="144" customFormat="1" ht="15" customHeight="1" x14ac:dyDescent="0.2">
      <c r="A154" s="101"/>
      <c r="B154" s="101"/>
      <c r="C154" s="101"/>
      <c r="D154" s="101"/>
      <c r="E154" s="101"/>
      <c r="F154" s="101"/>
      <c r="G154" s="141"/>
      <c r="H154" s="101"/>
      <c r="I154" s="101"/>
      <c r="J154" s="101"/>
      <c r="K154" s="101"/>
      <c r="L154" s="101"/>
      <c r="M154" s="142"/>
      <c r="N154" s="143"/>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3"/>
      <c r="AL154" s="143"/>
      <c r="AM154" s="143"/>
      <c r="AN154" s="143"/>
      <c r="AO154" s="143"/>
      <c r="AP154" s="143"/>
      <c r="AQ154" s="143"/>
      <c r="AR154" s="143"/>
      <c r="AS154" s="143"/>
      <c r="AT154" s="143"/>
      <c r="AU154" s="143"/>
      <c r="AV154" s="143"/>
      <c r="AW154" s="143"/>
      <c r="AX154" s="143"/>
      <c r="AY154" s="143"/>
      <c r="AZ154" s="143"/>
      <c r="BA154" s="143"/>
      <c r="BB154" s="143"/>
      <c r="BC154" s="143"/>
      <c r="BD154" s="143"/>
      <c r="BE154" s="143"/>
      <c r="BF154" s="143"/>
      <c r="BG154" s="143"/>
      <c r="BH154" s="143"/>
      <c r="BI154" s="143"/>
      <c r="BJ154" s="143"/>
      <c r="BK154" s="143"/>
      <c r="BL154" s="143"/>
      <c r="BM154" s="143"/>
      <c r="BN154" s="143"/>
      <c r="BO154" s="143"/>
      <c r="BP154" s="143"/>
      <c r="BQ154" s="143"/>
      <c r="BR154" s="143"/>
      <c r="BS154" s="143"/>
      <c r="BT154" s="143"/>
      <c r="BU154" s="143"/>
      <c r="BV154" s="143"/>
      <c r="BW154" s="143"/>
      <c r="BX154" s="143"/>
      <c r="BY154" s="143"/>
      <c r="BZ154" s="143"/>
      <c r="CA154" s="143"/>
    </row>
    <row r="155" spans="1:79" s="144" customFormat="1" ht="15" customHeight="1" x14ac:dyDescent="0.2">
      <c r="A155" s="101"/>
      <c r="B155" s="101"/>
      <c r="C155" s="101"/>
      <c r="D155" s="101"/>
      <c r="E155" s="101"/>
      <c r="F155" s="101"/>
      <c r="G155" s="141"/>
      <c r="H155" s="101"/>
      <c r="I155" s="101"/>
      <c r="J155" s="101"/>
      <c r="K155" s="101"/>
      <c r="L155" s="101"/>
      <c r="M155" s="142"/>
      <c r="N155" s="143"/>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3"/>
      <c r="AL155" s="143"/>
      <c r="AM155" s="143"/>
      <c r="AN155" s="143"/>
      <c r="AO155" s="143"/>
      <c r="AP155" s="143"/>
      <c r="AQ155" s="143"/>
      <c r="AR155" s="143"/>
      <c r="AS155" s="143"/>
      <c r="AT155" s="143"/>
      <c r="AU155" s="143"/>
      <c r="AV155" s="143"/>
      <c r="AW155" s="143"/>
      <c r="AX155" s="143"/>
      <c r="AY155" s="143"/>
      <c r="AZ155" s="143"/>
      <c r="BA155" s="143"/>
      <c r="BB155" s="143"/>
      <c r="BC155" s="143"/>
      <c r="BD155" s="143"/>
      <c r="BE155" s="143"/>
      <c r="BF155" s="143"/>
      <c r="BG155" s="143"/>
      <c r="BH155" s="143"/>
      <c r="BI155" s="143"/>
      <c r="BJ155" s="143"/>
      <c r="BK155" s="143"/>
      <c r="BL155" s="143"/>
      <c r="BM155" s="143"/>
      <c r="BN155" s="143"/>
      <c r="BO155" s="143"/>
      <c r="BP155" s="143"/>
      <c r="BQ155" s="143"/>
      <c r="BR155" s="143"/>
      <c r="BS155" s="143"/>
      <c r="BT155" s="143"/>
      <c r="BU155" s="143"/>
      <c r="BV155" s="143"/>
      <c r="BW155" s="143"/>
      <c r="BX155" s="143"/>
      <c r="BY155" s="143"/>
      <c r="BZ155" s="143"/>
      <c r="CA155" s="143"/>
    </row>
    <row r="156" spans="1:79" s="144" customFormat="1" ht="15" customHeight="1" x14ac:dyDescent="0.2">
      <c r="A156" s="101"/>
      <c r="B156" s="101"/>
      <c r="C156" s="101"/>
      <c r="D156" s="101"/>
      <c r="E156" s="101"/>
      <c r="F156" s="101"/>
      <c r="G156" s="141"/>
      <c r="H156" s="101"/>
      <c r="I156" s="101"/>
      <c r="J156" s="101"/>
      <c r="K156" s="101"/>
      <c r="L156" s="101"/>
      <c r="M156" s="142"/>
      <c r="N156" s="143"/>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143"/>
      <c r="AK156" s="143"/>
      <c r="AL156" s="143"/>
      <c r="AM156" s="143"/>
      <c r="AN156" s="143"/>
      <c r="AO156" s="143"/>
      <c r="AP156" s="143"/>
      <c r="AQ156" s="143"/>
      <c r="AR156" s="143"/>
      <c r="AS156" s="143"/>
      <c r="AT156" s="143"/>
      <c r="AU156" s="143"/>
      <c r="AV156" s="143"/>
      <c r="AW156" s="143"/>
      <c r="AX156" s="143"/>
      <c r="AY156" s="143"/>
      <c r="AZ156" s="143"/>
      <c r="BA156" s="143"/>
      <c r="BB156" s="143"/>
      <c r="BC156" s="143"/>
      <c r="BD156" s="143"/>
      <c r="BE156" s="143"/>
      <c r="BF156" s="143"/>
      <c r="BG156" s="143"/>
      <c r="BH156" s="143"/>
      <c r="BI156" s="143"/>
      <c r="BJ156" s="143"/>
      <c r="BK156" s="143"/>
      <c r="BL156" s="143"/>
      <c r="BM156" s="143"/>
      <c r="BN156" s="143"/>
      <c r="BO156" s="143"/>
      <c r="BP156" s="143"/>
      <c r="BQ156" s="143"/>
      <c r="BR156" s="143"/>
      <c r="BS156" s="143"/>
      <c r="BT156" s="143"/>
      <c r="BU156" s="143"/>
      <c r="BV156" s="143"/>
      <c r="BW156" s="143"/>
      <c r="BX156" s="143"/>
      <c r="BY156" s="143"/>
      <c r="BZ156" s="143"/>
      <c r="CA156" s="143"/>
    </row>
    <row r="157" spans="1:79" s="144" customFormat="1" ht="15" customHeight="1" x14ac:dyDescent="0.2">
      <c r="A157" s="101"/>
      <c r="B157" s="101"/>
      <c r="C157" s="101"/>
      <c r="D157" s="101"/>
      <c r="E157" s="101"/>
      <c r="F157" s="101"/>
      <c r="G157" s="141"/>
      <c r="H157" s="101"/>
      <c r="I157" s="101"/>
      <c r="J157" s="101"/>
      <c r="K157" s="101"/>
      <c r="L157" s="101"/>
      <c r="M157" s="142"/>
      <c r="N157" s="143"/>
      <c r="O157" s="143"/>
      <c r="P157" s="143"/>
      <c r="Q157" s="143"/>
      <c r="R157" s="143"/>
      <c r="S157" s="143"/>
      <c r="T157" s="143"/>
      <c r="U157" s="143"/>
      <c r="V157" s="143"/>
      <c r="W157" s="143"/>
      <c r="X157" s="143"/>
      <c r="Y157" s="143"/>
      <c r="Z157" s="143"/>
      <c r="AA157" s="143"/>
      <c r="AB157" s="143"/>
      <c r="AC157" s="143"/>
      <c r="AD157" s="143"/>
      <c r="AE157" s="143"/>
      <c r="AF157" s="143"/>
      <c r="AG157" s="143"/>
      <c r="AH157" s="143"/>
      <c r="AI157" s="143"/>
      <c r="AJ157" s="143"/>
      <c r="AK157" s="143"/>
      <c r="AL157" s="143"/>
      <c r="AM157" s="143"/>
      <c r="AN157" s="143"/>
      <c r="AO157" s="143"/>
      <c r="AP157" s="143"/>
      <c r="AQ157" s="143"/>
      <c r="AR157" s="143"/>
      <c r="AS157" s="143"/>
      <c r="AT157" s="143"/>
      <c r="AU157" s="143"/>
      <c r="AV157" s="143"/>
      <c r="AW157" s="143"/>
      <c r="AX157" s="143"/>
      <c r="AY157" s="143"/>
      <c r="AZ157" s="143"/>
      <c r="BA157" s="143"/>
      <c r="BB157" s="143"/>
      <c r="BC157" s="143"/>
      <c r="BD157" s="143"/>
      <c r="BE157" s="143"/>
      <c r="BF157" s="143"/>
      <c r="BG157" s="143"/>
      <c r="BH157" s="143"/>
      <c r="BI157" s="143"/>
      <c r="BJ157" s="143"/>
      <c r="BK157" s="143"/>
      <c r="BL157" s="143"/>
      <c r="BM157" s="143"/>
      <c r="BN157" s="143"/>
      <c r="BO157" s="143"/>
      <c r="BP157" s="143"/>
      <c r="BQ157" s="143"/>
      <c r="BR157" s="143"/>
      <c r="BS157" s="143"/>
      <c r="BT157" s="143"/>
      <c r="BU157" s="143"/>
      <c r="BV157" s="143"/>
      <c r="BW157" s="143"/>
      <c r="BX157" s="143"/>
      <c r="BY157" s="143"/>
      <c r="BZ157" s="143"/>
      <c r="CA157" s="143"/>
    </row>
    <row r="158" spans="1:79" s="144" customFormat="1" ht="15" customHeight="1" x14ac:dyDescent="0.2">
      <c r="A158" s="101"/>
      <c r="B158" s="101"/>
      <c r="C158" s="101"/>
      <c r="D158" s="101"/>
      <c r="E158" s="101"/>
      <c r="F158" s="101"/>
      <c r="G158" s="141"/>
      <c r="H158" s="101"/>
      <c r="I158" s="101"/>
      <c r="J158" s="101"/>
      <c r="K158" s="101"/>
      <c r="L158" s="101"/>
      <c r="M158" s="142"/>
      <c r="N158" s="143"/>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3"/>
      <c r="AJ158" s="143"/>
      <c r="AK158" s="143"/>
      <c r="AL158" s="143"/>
      <c r="AM158" s="143"/>
      <c r="AN158" s="143"/>
      <c r="AO158" s="143"/>
      <c r="AP158" s="143"/>
      <c r="AQ158" s="143"/>
      <c r="AR158" s="143"/>
      <c r="AS158" s="143"/>
      <c r="AT158" s="143"/>
      <c r="AU158" s="143"/>
      <c r="AV158" s="143"/>
      <c r="AW158" s="143"/>
      <c r="AX158" s="143"/>
      <c r="AY158" s="143"/>
      <c r="AZ158" s="143"/>
      <c r="BA158" s="143"/>
      <c r="BB158" s="143"/>
      <c r="BC158" s="143"/>
      <c r="BD158" s="143"/>
      <c r="BE158" s="143"/>
      <c r="BF158" s="143"/>
      <c r="BG158" s="143"/>
      <c r="BH158" s="143"/>
      <c r="BI158" s="143"/>
      <c r="BJ158" s="143"/>
      <c r="BK158" s="143"/>
      <c r="BL158" s="143"/>
      <c r="BM158" s="143"/>
      <c r="BN158" s="143"/>
      <c r="BO158" s="143"/>
      <c r="BP158" s="143"/>
      <c r="BQ158" s="143"/>
      <c r="BR158" s="143"/>
      <c r="BS158" s="143"/>
      <c r="BT158" s="143"/>
      <c r="BU158" s="143"/>
      <c r="BV158" s="143"/>
      <c r="BW158" s="143"/>
      <c r="BX158" s="143"/>
      <c r="BY158" s="143"/>
      <c r="BZ158" s="143"/>
      <c r="CA158" s="143"/>
    </row>
    <row r="159" spans="1:79" s="144" customFormat="1" ht="15" customHeight="1" x14ac:dyDescent="0.2">
      <c r="A159" s="101"/>
      <c r="B159" s="101"/>
      <c r="C159" s="101"/>
      <c r="D159" s="101"/>
      <c r="E159" s="101"/>
      <c r="F159" s="101"/>
      <c r="G159" s="141"/>
      <c r="H159" s="101"/>
      <c r="I159" s="101"/>
      <c r="J159" s="101"/>
      <c r="K159" s="101"/>
      <c r="L159" s="101"/>
      <c r="M159" s="142"/>
      <c r="N159" s="143"/>
      <c r="O159" s="143"/>
      <c r="P159" s="143"/>
      <c r="Q159" s="143"/>
      <c r="R159" s="143"/>
      <c r="S159" s="143"/>
      <c r="T159" s="143"/>
      <c r="U159" s="143"/>
      <c r="V159" s="143"/>
      <c r="W159" s="143"/>
      <c r="X159" s="143"/>
      <c r="Y159" s="143"/>
      <c r="Z159" s="143"/>
      <c r="AA159" s="143"/>
      <c r="AB159" s="143"/>
      <c r="AC159" s="143"/>
      <c r="AD159" s="143"/>
      <c r="AE159" s="143"/>
      <c r="AF159" s="143"/>
      <c r="AG159" s="143"/>
      <c r="AH159" s="143"/>
      <c r="AI159" s="143"/>
      <c r="AJ159" s="143"/>
      <c r="AK159" s="143"/>
      <c r="AL159" s="143"/>
      <c r="AM159" s="143"/>
      <c r="AN159" s="143"/>
      <c r="AO159" s="143"/>
      <c r="AP159" s="143"/>
      <c r="AQ159" s="143"/>
      <c r="AR159" s="143"/>
      <c r="AS159" s="143"/>
      <c r="AT159" s="143"/>
      <c r="AU159" s="143"/>
      <c r="AV159" s="143"/>
      <c r="AW159" s="143"/>
      <c r="AX159" s="143"/>
      <c r="AY159" s="143"/>
      <c r="AZ159" s="143"/>
      <c r="BA159" s="143"/>
      <c r="BB159" s="143"/>
      <c r="BC159" s="143"/>
      <c r="BD159" s="143"/>
      <c r="BE159" s="143"/>
      <c r="BF159" s="143"/>
      <c r="BG159" s="143"/>
      <c r="BH159" s="143"/>
      <c r="BI159" s="143"/>
      <c r="BJ159" s="143"/>
      <c r="BK159" s="143"/>
      <c r="BL159" s="143"/>
      <c r="BM159" s="143"/>
      <c r="BN159" s="143"/>
      <c r="BO159" s="143"/>
      <c r="BP159" s="143"/>
      <c r="BQ159" s="143"/>
      <c r="BR159" s="143"/>
      <c r="BS159" s="143"/>
      <c r="BT159" s="143"/>
      <c r="BU159" s="143"/>
      <c r="BV159" s="143"/>
      <c r="BW159" s="143"/>
      <c r="BX159" s="143"/>
      <c r="BY159" s="143"/>
      <c r="BZ159" s="143"/>
      <c r="CA159" s="143"/>
    </row>
    <row r="160" spans="1:79" s="144" customFormat="1" ht="15" customHeight="1" x14ac:dyDescent="0.2">
      <c r="A160" s="101"/>
      <c r="B160" s="101"/>
      <c r="C160" s="101"/>
      <c r="D160" s="101"/>
      <c r="E160" s="101"/>
      <c r="F160" s="101"/>
      <c r="G160" s="141"/>
      <c r="H160" s="101"/>
      <c r="I160" s="101"/>
      <c r="J160" s="101"/>
      <c r="K160" s="101"/>
      <c r="L160" s="101"/>
      <c r="M160" s="142"/>
      <c r="N160" s="143"/>
      <c r="O160" s="143"/>
      <c r="P160" s="143"/>
      <c r="Q160" s="143"/>
      <c r="R160" s="143"/>
      <c r="S160" s="143"/>
      <c r="T160" s="143"/>
      <c r="U160" s="143"/>
      <c r="V160" s="143"/>
      <c r="W160" s="143"/>
      <c r="X160" s="143"/>
      <c r="Y160" s="143"/>
      <c r="Z160" s="143"/>
      <c r="AA160" s="143"/>
      <c r="AB160" s="143"/>
      <c r="AC160" s="143"/>
      <c r="AD160" s="143"/>
      <c r="AE160" s="143"/>
      <c r="AF160" s="143"/>
      <c r="AG160" s="143"/>
      <c r="AH160" s="143"/>
      <c r="AI160" s="143"/>
      <c r="AJ160" s="143"/>
      <c r="AK160" s="143"/>
      <c r="AL160" s="143"/>
      <c r="AM160" s="143"/>
      <c r="AN160" s="143"/>
      <c r="AO160" s="143"/>
      <c r="AP160" s="143"/>
      <c r="AQ160" s="143"/>
      <c r="AR160" s="143"/>
      <c r="AS160" s="143"/>
      <c r="AT160" s="143"/>
      <c r="AU160" s="143"/>
      <c r="AV160" s="143"/>
      <c r="AW160" s="143"/>
      <c r="AX160" s="143"/>
      <c r="AY160" s="143"/>
      <c r="AZ160" s="143"/>
      <c r="BA160" s="143"/>
      <c r="BB160" s="143"/>
      <c r="BC160" s="143"/>
      <c r="BD160" s="143"/>
      <c r="BE160" s="143"/>
      <c r="BF160" s="143"/>
      <c r="BG160" s="143"/>
      <c r="BH160" s="143"/>
      <c r="BI160" s="143"/>
      <c r="BJ160" s="143"/>
      <c r="BK160" s="143"/>
      <c r="BL160" s="143"/>
      <c r="BM160" s="143"/>
      <c r="BN160" s="143"/>
      <c r="BO160" s="143"/>
      <c r="BP160" s="143"/>
      <c r="BQ160" s="143"/>
      <c r="BR160" s="143"/>
      <c r="BS160" s="143"/>
      <c r="BT160" s="143"/>
      <c r="BU160" s="143"/>
      <c r="BV160" s="143"/>
      <c r="BW160" s="143"/>
      <c r="BX160" s="143"/>
      <c r="BY160" s="143"/>
      <c r="BZ160" s="143"/>
      <c r="CA160" s="143"/>
    </row>
    <row r="161" spans="1:79" s="144" customFormat="1" ht="15" customHeight="1" x14ac:dyDescent="0.2">
      <c r="A161" s="101"/>
      <c r="B161" s="101"/>
      <c r="C161" s="101"/>
      <c r="D161" s="101"/>
      <c r="E161" s="101"/>
      <c r="F161" s="101"/>
      <c r="G161" s="141"/>
      <c r="H161" s="101"/>
      <c r="I161" s="101"/>
      <c r="J161" s="101"/>
      <c r="K161" s="101"/>
      <c r="L161" s="101"/>
      <c r="M161" s="142"/>
      <c r="N161" s="143"/>
      <c r="O161" s="143"/>
      <c r="P161" s="143"/>
      <c r="Q161" s="143"/>
      <c r="R161" s="143"/>
      <c r="S161" s="143"/>
      <c r="T161" s="143"/>
      <c r="U161" s="143"/>
      <c r="V161" s="143"/>
      <c r="W161" s="143"/>
      <c r="X161" s="143"/>
      <c r="Y161" s="143"/>
      <c r="Z161" s="143"/>
      <c r="AA161" s="143"/>
      <c r="AB161" s="143"/>
      <c r="AC161" s="143"/>
      <c r="AD161" s="143"/>
      <c r="AE161" s="143"/>
      <c r="AF161" s="143"/>
      <c r="AG161" s="143"/>
      <c r="AH161" s="143"/>
      <c r="AI161" s="143"/>
      <c r="AJ161" s="143"/>
      <c r="AK161" s="143"/>
      <c r="AL161" s="143"/>
      <c r="AM161" s="143"/>
      <c r="AN161" s="143"/>
      <c r="AO161" s="143"/>
      <c r="AP161" s="143"/>
      <c r="AQ161" s="143"/>
      <c r="AR161" s="143"/>
      <c r="AS161" s="143"/>
      <c r="AT161" s="143"/>
      <c r="AU161" s="143"/>
      <c r="AV161" s="143"/>
      <c r="AW161" s="143"/>
      <c r="AX161" s="143"/>
      <c r="AY161" s="143"/>
      <c r="AZ161" s="143"/>
      <c r="BA161" s="143"/>
      <c r="BB161" s="143"/>
      <c r="BC161" s="143"/>
      <c r="BD161" s="143"/>
      <c r="BE161" s="143"/>
      <c r="BF161" s="143"/>
      <c r="BG161" s="143"/>
      <c r="BH161" s="143"/>
      <c r="BI161" s="143"/>
      <c r="BJ161" s="143"/>
      <c r="BK161" s="143"/>
      <c r="BL161" s="143"/>
      <c r="BM161" s="143"/>
      <c r="BN161" s="143"/>
      <c r="BO161" s="143"/>
      <c r="BP161" s="143"/>
      <c r="BQ161" s="143"/>
      <c r="BR161" s="143"/>
      <c r="BS161" s="143"/>
      <c r="BT161" s="143"/>
      <c r="BU161" s="143"/>
      <c r="BV161" s="143"/>
      <c r="BW161" s="143"/>
      <c r="BX161" s="143"/>
      <c r="BY161" s="143"/>
      <c r="BZ161" s="143"/>
      <c r="CA161" s="143"/>
    </row>
    <row r="162" spans="1:79" s="144" customFormat="1" ht="15" customHeight="1" x14ac:dyDescent="0.2">
      <c r="A162" s="101"/>
      <c r="B162" s="101"/>
      <c r="C162" s="101"/>
      <c r="D162" s="101"/>
      <c r="E162" s="101"/>
      <c r="F162" s="101"/>
      <c r="G162" s="141"/>
      <c r="H162" s="101"/>
      <c r="I162" s="101"/>
      <c r="J162" s="101"/>
      <c r="K162" s="101"/>
      <c r="L162" s="101"/>
      <c r="M162" s="142"/>
      <c r="N162" s="143"/>
      <c r="O162" s="143"/>
      <c r="P162" s="143"/>
      <c r="Q162" s="143"/>
      <c r="R162" s="143"/>
      <c r="S162" s="143"/>
      <c r="T162" s="143"/>
      <c r="U162" s="143"/>
      <c r="V162" s="143"/>
      <c r="W162" s="143"/>
      <c r="X162" s="143"/>
      <c r="Y162" s="143"/>
      <c r="Z162" s="143"/>
      <c r="AA162" s="143"/>
      <c r="AB162" s="143"/>
      <c r="AC162" s="143"/>
      <c r="AD162" s="143"/>
      <c r="AE162" s="143"/>
      <c r="AF162" s="143"/>
      <c r="AG162" s="143"/>
      <c r="AH162" s="143"/>
      <c r="AI162" s="143"/>
      <c r="AJ162" s="143"/>
      <c r="AK162" s="143"/>
      <c r="AL162" s="143"/>
      <c r="AM162" s="143"/>
      <c r="AN162" s="143"/>
      <c r="AO162" s="143"/>
      <c r="AP162" s="143"/>
      <c r="AQ162" s="143"/>
      <c r="AR162" s="143"/>
      <c r="AS162" s="143"/>
      <c r="AT162" s="143"/>
      <c r="AU162" s="143"/>
      <c r="AV162" s="143"/>
      <c r="AW162" s="143"/>
      <c r="AX162" s="143"/>
      <c r="AY162" s="143"/>
      <c r="AZ162" s="143"/>
      <c r="BA162" s="143"/>
      <c r="BB162" s="143"/>
      <c r="BC162" s="143"/>
      <c r="BD162" s="143"/>
      <c r="BE162" s="143"/>
      <c r="BF162" s="143"/>
      <c r="BG162" s="143"/>
      <c r="BH162" s="143"/>
      <c r="BI162" s="143"/>
      <c r="BJ162" s="143"/>
      <c r="BK162" s="143"/>
      <c r="BL162" s="143"/>
      <c r="BM162" s="143"/>
      <c r="BN162" s="143"/>
      <c r="BO162" s="143"/>
      <c r="BP162" s="143"/>
      <c r="BQ162" s="143"/>
      <c r="BR162" s="143"/>
      <c r="BS162" s="143"/>
      <c r="BT162" s="143"/>
      <c r="BU162" s="143"/>
      <c r="BV162" s="143"/>
      <c r="BW162" s="143"/>
      <c r="BX162" s="143"/>
      <c r="BY162" s="143"/>
      <c r="BZ162" s="143"/>
      <c r="CA162" s="143"/>
    </row>
    <row r="163" spans="1:79" s="144" customFormat="1" ht="15" customHeight="1" x14ac:dyDescent="0.2">
      <c r="A163" s="101"/>
      <c r="B163" s="101"/>
      <c r="C163" s="101"/>
      <c r="D163" s="101"/>
      <c r="E163" s="101"/>
      <c r="F163" s="101"/>
      <c r="G163" s="141"/>
      <c r="H163" s="101"/>
      <c r="I163" s="101"/>
      <c r="J163" s="101"/>
      <c r="K163" s="101"/>
      <c r="L163" s="101"/>
      <c r="M163" s="142"/>
      <c r="N163" s="143"/>
      <c r="O163" s="143"/>
      <c r="P163" s="143"/>
      <c r="Q163" s="143"/>
      <c r="R163" s="143"/>
      <c r="S163" s="143"/>
      <c r="T163" s="143"/>
      <c r="U163" s="143"/>
      <c r="V163" s="143"/>
      <c r="W163" s="143"/>
      <c r="X163" s="143"/>
      <c r="Y163" s="143"/>
      <c r="Z163" s="143"/>
      <c r="AA163" s="143"/>
      <c r="AB163" s="143"/>
      <c r="AC163" s="143"/>
      <c r="AD163" s="143"/>
      <c r="AE163" s="143"/>
      <c r="AF163" s="143"/>
      <c r="AG163" s="143"/>
      <c r="AH163" s="143"/>
      <c r="AI163" s="143"/>
      <c r="AJ163" s="143"/>
      <c r="AK163" s="143"/>
      <c r="AL163" s="143"/>
      <c r="AM163" s="143"/>
      <c r="AN163" s="143"/>
      <c r="AO163" s="143"/>
      <c r="AP163" s="143"/>
      <c r="AQ163" s="143"/>
      <c r="AR163" s="143"/>
      <c r="AS163" s="143"/>
      <c r="AT163" s="143"/>
      <c r="AU163" s="143"/>
      <c r="AV163" s="143"/>
      <c r="AW163" s="143"/>
      <c r="AX163" s="143"/>
      <c r="AY163" s="143"/>
      <c r="AZ163" s="143"/>
      <c r="BA163" s="143"/>
      <c r="BB163" s="143"/>
      <c r="BC163" s="143"/>
      <c r="BD163" s="143"/>
      <c r="BE163" s="143"/>
      <c r="BF163" s="143"/>
      <c r="BG163" s="143"/>
      <c r="BH163" s="143"/>
      <c r="BI163" s="143"/>
      <c r="BJ163" s="143"/>
      <c r="BK163" s="143"/>
      <c r="BL163" s="143"/>
      <c r="BM163" s="143"/>
      <c r="BN163" s="143"/>
      <c r="BO163" s="143"/>
      <c r="BP163" s="143"/>
      <c r="BQ163" s="143"/>
      <c r="BR163" s="143"/>
      <c r="BS163" s="143"/>
      <c r="BT163" s="143"/>
      <c r="BU163" s="143"/>
      <c r="BV163" s="143"/>
      <c r="BW163" s="143"/>
      <c r="BX163" s="143"/>
      <c r="BY163" s="143"/>
      <c r="BZ163" s="143"/>
      <c r="CA163" s="143"/>
    </row>
    <row r="164" spans="1:79" s="144" customFormat="1" ht="15" customHeight="1" x14ac:dyDescent="0.2">
      <c r="A164" s="101"/>
      <c r="B164" s="101"/>
      <c r="C164" s="101"/>
      <c r="D164" s="101"/>
      <c r="E164" s="101"/>
      <c r="F164" s="101"/>
      <c r="G164" s="141"/>
      <c r="H164" s="101"/>
      <c r="I164" s="101"/>
      <c r="J164" s="101"/>
      <c r="K164" s="101"/>
      <c r="L164" s="101"/>
      <c r="M164" s="142"/>
      <c r="N164" s="143"/>
      <c r="O164" s="143"/>
      <c r="P164" s="143"/>
      <c r="Q164" s="143"/>
      <c r="R164" s="143"/>
      <c r="S164" s="143"/>
      <c r="T164" s="143"/>
      <c r="U164" s="143"/>
      <c r="V164" s="143"/>
      <c r="W164" s="143"/>
      <c r="X164" s="143"/>
      <c r="Y164" s="143"/>
      <c r="Z164" s="143"/>
      <c r="AA164" s="143"/>
      <c r="AB164" s="143"/>
      <c r="AC164" s="143"/>
      <c r="AD164" s="143"/>
      <c r="AE164" s="143"/>
      <c r="AF164" s="143"/>
      <c r="AG164" s="143"/>
      <c r="AH164" s="143"/>
      <c r="AI164" s="143"/>
      <c r="AJ164" s="143"/>
      <c r="AK164" s="143"/>
      <c r="AL164" s="143"/>
      <c r="AM164" s="143"/>
      <c r="AN164" s="143"/>
      <c r="AO164" s="143"/>
      <c r="AP164" s="143"/>
      <c r="AQ164" s="143"/>
      <c r="AR164" s="143"/>
      <c r="AS164" s="143"/>
      <c r="AT164" s="143"/>
      <c r="AU164" s="143"/>
      <c r="AV164" s="143"/>
      <c r="AW164" s="143"/>
      <c r="AX164" s="143"/>
      <c r="AY164" s="143"/>
      <c r="AZ164" s="143"/>
      <c r="BA164" s="143"/>
      <c r="BB164" s="143"/>
      <c r="BC164" s="143"/>
      <c r="BD164" s="143"/>
      <c r="BE164" s="143"/>
      <c r="BF164" s="143"/>
      <c r="BG164" s="143"/>
      <c r="BH164" s="143"/>
      <c r="BI164" s="143"/>
      <c r="BJ164" s="143"/>
      <c r="BK164" s="143"/>
      <c r="BL164" s="143"/>
      <c r="BM164" s="143"/>
      <c r="BN164" s="143"/>
      <c r="BO164" s="143"/>
      <c r="BP164" s="143"/>
      <c r="BQ164" s="143"/>
      <c r="BR164" s="143"/>
      <c r="BS164" s="143"/>
      <c r="BT164" s="143"/>
      <c r="BU164" s="143"/>
      <c r="BV164" s="143"/>
      <c r="BW164" s="143"/>
      <c r="BX164" s="143"/>
      <c r="BY164" s="143"/>
      <c r="BZ164" s="143"/>
      <c r="CA164" s="143"/>
    </row>
    <row r="165" spans="1:79" s="144" customFormat="1" ht="15" customHeight="1" x14ac:dyDescent="0.2">
      <c r="A165" s="101"/>
      <c r="B165" s="101"/>
      <c r="C165" s="101"/>
      <c r="D165" s="101"/>
      <c r="E165" s="101"/>
      <c r="F165" s="101"/>
      <c r="G165" s="141"/>
      <c r="H165" s="101"/>
      <c r="I165" s="101"/>
      <c r="J165" s="101"/>
      <c r="K165" s="101"/>
      <c r="L165" s="101"/>
      <c r="M165" s="142"/>
      <c r="N165" s="143"/>
      <c r="O165" s="143"/>
      <c r="P165" s="143"/>
      <c r="Q165" s="143"/>
      <c r="R165" s="143"/>
      <c r="S165" s="143"/>
      <c r="T165" s="143"/>
      <c r="U165" s="143"/>
      <c r="V165" s="143"/>
      <c r="W165" s="143"/>
      <c r="X165" s="143"/>
      <c r="Y165" s="143"/>
      <c r="Z165" s="143"/>
      <c r="AA165" s="143"/>
      <c r="AB165" s="143"/>
      <c r="AC165" s="143"/>
      <c r="AD165" s="143"/>
      <c r="AE165" s="143"/>
      <c r="AF165" s="143"/>
      <c r="AG165" s="143"/>
      <c r="AH165" s="143"/>
      <c r="AI165" s="143"/>
      <c r="AJ165" s="143"/>
      <c r="AK165" s="143"/>
      <c r="AL165" s="143"/>
      <c r="AM165" s="143"/>
      <c r="AN165" s="143"/>
      <c r="AO165" s="143"/>
      <c r="AP165" s="143"/>
      <c r="AQ165" s="143"/>
      <c r="AR165" s="143"/>
      <c r="AS165" s="143"/>
      <c r="AT165" s="143"/>
      <c r="AU165" s="143"/>
      <c r="AV165" s="143"/>
      <c r="AW165" s="143"/>
      <c r="AX165" s="143"/>
      <c r="AY165" s="143"/>
      <c r="AZ165" s="143"/>
      <c r="BA165" s="143"/>
      <c r="BB165" s="143"/>
      <c r="BC165" s="143"/>
      <c r="BD165" s="143"/>
      <c r="BE165" s="143"/>
      <c r="BF165" s="143"/>
      <c r="BG165" s="143"/>
      <c r="BH165" s="143"/>
      <c r="BI165" s="143"/>
      <c r="BJ165" s="143"/>
      <c r="BK165" s="143"/>
      <c r="BL165" s="143"/>
      <c r="BM165" s="143"/>
      <c r="BN165" s="143"/>
      <c r="BO165" s="143"/>
      <c r="BP165" s="143"/>
      <c r="BQ165" s="143"/>
      <c r="BR165" s="143"/>
      <c r="BS165" s="143"/>
      <c r="BT165" s="143"/>
      <c r="BU165" s="143"/>
      <c r="BV165" s="143"/>
      <c r="BW165" s="143"/>
      <c r="BX165" s="143"/>
      <c r="BY165" s="143"/>
      <c r="BZ165" s="143"/>
      <c r="CA165" s="143"/>
    </row>
    <row r="166" spans="1:79" s="144" customFormat="1" ht="15" customHeight="1" x14ac:dyDescent="0.2">
      <c r="A166" s="101"/>
      <c r="B166" s="101"/>
      <c r="C166" s="101"/>
      <c r="D166" s="101"/>
      <c r="E166" s="101"/>
      <c r="F166" s="101"/>
      <c r="G166" s="141"/>
      <c r="H166" s="101"/>
      <c r="I166" s="101"/>
      <c r="J166" s="101"/>
      <c r="K166" s="101"/>
      <c r="L166" s="101"/>
      <c r="M166" s="142"/>
      <c r="N166" s="143"/>
      <c r="O166" s="143"/>
      <c r="P166" s="143"/>
      <c r="Q166" s="143"/>
      <c r="R166" s="143"/>
      <c r="S166" s="143"/>
      <c r="T166" s="143"/>
      <c r="U166" s="143"/>
      <c r="V166" s="143"/>
      <c r="W166" s="143"/>
      <c r="X166" s="143"/>
      <c r="Y166" s="143"/>
      <c r="Z166" s="143"/>
      <c r="AA166" s="143"/>
      <c r="AB166" s="143"/>
      <c r="AC166" s="143"/>
      <c r="AD166" s="143"/>
      <c r="AE166" s="143"/>
      <c r="AF166" s="143"/>
      <c r="AG166" s="143"/>
      <c r="AH166" s="143"/>
      <c r="AI166" s="143"/>
      <c r="AJ166" s="143"/>
      <c r="AK166" s="143"/>
      <c r="AL166" s="143"/>
      <c r="AM166" s="143"/>
      <c r="AN166" s="143"/>
      <c r="AO166" s="143"/>
      <c r="AP166" s="143"/>
      <c r="AQ166" s="143"/>
      <c r="AR166" s="143"/>
      <c r="AS166" s="143"/>
      <c r="AT166" s="143"/>
      <c r="AU166" s="143"/>
      <c r="AV166" s="143"/>
      <c r="AW166" s="143"/>
      <c r="AX166" s="143"/>
      <c r="AY166" s="143"/>
      <c r="AZ166" s="143"/>
      <c r="BA166" s="143"/>
      <c r="BB166" s="143"/>
      <c r="BC166" s="143"/>
      <c r="BD166" s="143"/>
      <c r="BE166" s="143"/>
      <c r="BF166" s="143"/>
      <c r="BG166" s="143"/>
      <c r="BH166" s="143"/>
      <c r="BI166" s="143"/>
      <c r="BJ166" s="143"/>
      <c r="BK166" s="143"/>
      <c r="BL166" s="143"/>
      <c r="BM166" s="143"/>
      <c r="BN166" s="143"/>
      <c r="BO166" s="143"/>
      <c r="BP166" s="143"/>
      <c r="BQ166" s="143"/>
      <c r="BR166" s="143"/>
      <c r="BS166" s="143"/>
      <c r="BT166" s="143"/>
      <c r="BU166" s="143"/>
      <c r="BV166" s="143"/>
      <c r="BW166" s="143"/>
      <c r="BX166" s="143"/>
      <c r="BY166" s="143"/>
      <c r="BZ166" s="143"/>
      <c r="CA166" s="143"/>
    </row>
    <row r="167" spans="1:79" s="144" customFormat="1" ht="15" customHeight="1" x14ac:dyDescent="0.2">
      <c r="A167" s="101"/>
      <c r="B167" s="101"/>
      <c r="C167" s="101"/>
      <c r="D167" s="101"/>
      <c r="E167" s="101"/>
      <c r="F167" s="101"/>
      <c r="G167" s="141"/>
      <c r="H167" s="101"/>
      <c r="I167" s="101"/>
      <c r="J167" s="101"/>
      <c r="K167" s="101"/>
      <c r="L167" s="101"/>
      <c r="M167" s="142"/>
      <c r="N167" s="143"/>
      <c r="O167" s="143"/>
      <c r="P167" s="143"/>
      <c r="Q167" s="143"/>
      <c r="R167" s="143"/>
      <c r="S167" s="143"/>
      <c r="T167" s="143"/>
      <c r="U167" s="143"/>
      <c r="V167" s="143"/>
      <c r="W167" s="143"/>
      <c r="X167" s="143"/>
      <c r="Y167" s="143"/>
      <c r="Z167" s="143"/>
      <c r="AA167" s="143"/>
      <c r="AB167" s="143"/>
      <c r="AC167" s="143"/>
      <c r="AD167" s="143"/>
      <c r="AE167" s="143"/>
      <c r="AF167" s="143"/>
      <c r="AG167" s="143"/>
      <c r="AH167" s="143"/>
      <c r="AI167" s="143"/>
      <c r="AJ167" s="143"/>
      <c r="AK167" s="143"/>
      <c r="AL167" s="143"/>
      <c r="AM167" s="143"/>
      <c r="AN167" s="143"/>
      <c r="AO167" s="143"/>
      <c r="AP167" s="143"/>
      <c r="AQ167" s="143"/>
      <c r="AR167" s="143"/>
      <c r="AS167" s="143"/>
      <c r="AT167" s="143"/>
      <c r="AU167" s="143"/>
      <c r="AV167" s="143"/>
      <c r="AW167" s="143"/>
      <c r="AX167" s="143"/>
      <c r="AY167" s="143"/>
      <c r="AZ167" s="143"/>
      <c r="BA167" s="143"/>
      <c r="BB167" s="143"/>
      <c r="BC167" s="143"/>
      <c r="BD167" s="143"/>
      <c r="BE167" s="143"/>
      <c r="BF167" s="143"/>
      <c r="BG167" s="143"/>
      <c r="BH167" s="143"/>
      <c r="BI167" s="143"/>
      <c r="BJ167" s="143"/>
      <c r="BK167" s="143"/>
      <c r="BL167" s="143"/>
      <c r="BM167" s="143"/>
      <c r="BN167" s="143"/>
      <c r="BO167" s="143"/>
      <c r="BP167" s="143"/>
      <c r="BQ167" s="143"/>
      <c r="BR167" s="143"/>
      <c r="BS167" s="143"/>
      <c r="BT167" s="143"/>
      <c r="BU167" s="143"/>
      <c r="BV167" s="143"/>
      <c r="BW167" s="143"/>
      <c r="BX167" s="143"/>
      <c r="BY167" s="143"/>
      <c r="BZ167" s="143"/>
      <c r="CA167" s="143"/>
    </row>
    <row r="168" spans="1:79" s="144" customFormat="1" ht="15" customHeight="1" x14ac:dyDescent="0.2">
      <c r="A168" s="101"/>
      <c r="B168" s="101"/>
      <c r="C168" s="101"/>
      <c r="D168" s="101"/>
      <c r="E168" s="101"/>
      <c r="F168" s="101"/>
      <c r="G168" s="141"/>
      <c r="H168" s="101"/>
      <c r="I168" s="101"/>
      <c r="J168" s="101"/>
      <c r="K168" s="101"/>
      <c r="L168" s="101"/>
      <c r="M168" s="142"/>
      <c r="N168" s="143"/>
      <c r="O168" s="143"/>
      <c r="P168" s="143"/>
      <c r="Q168" s="143"/>
      <c r="R168" s="143"/>
      <c r="S168" s="143"/>
      <c r="T168" s="143"/>
      <c r="U168" s="143"/>
      <c r="V168" s="143"/>
      <c r="W168" s="143"/>
      <c r="X168" s="143"/>
      <c r="Y168" s="143"/>
      <c r="Z168" s="143"/>
      <c r="AA168" s="143"/>
      <c r="AB168" s="143"/>
      <c r="AC168" s="143"/>
      <c r="AD168" s="143"/>
      <c r="AE168" s="143"/>
      <c r="AF168" s="143"/>
      <c r="AG168" s="143"/>
      <c r="AH168" s="143"/>
      <c r="AI168" s="143"/>
      <c r="AJ168" s="143"/>
      <c r="AK168" s="143"/>
      <c r="AL168" s="143"/>
      <c r="AM168" s="143"/>
      <c r="AN168" s="143"/>
      <c r="AO168" s="143"/>
      <c r="AP168" s="143"/>
      <c r="AQ168" s="143"/>
      <c r="AR168" s="143"/>
      <c r="AS168" s="143"/>
      <c r="AT168" s="143"/>
      <c r="AU168" s="143"/>
      <c r="AV168" s="143"/>
      <c r="AW168" s="143"/>
      <c r="AX168" s="143"/>
      <c r="AY168" s="143"/>
      <c r="AZ168" s="143"/>
      <c r="BA168" s="143"/>
      <c r="BB168" s="143"/>
      <c r="BC168" s="143"/>
      <c r="BD168" s="143"/>
      <c r="BE168" s="143"/>
      <c r="BF168" s="143"/>
      <c r="BG168" s="143"/>
      <c r="BH168" s="143"/>
      <c r="BI168" s="143"/>
      <c r="BJ168" s="143"/>
      <c r="BK168" s="143"/>
      <c r="BL168" s="143"/>
      <c r="BM168" s="143"/>
      <c r="BN168" s="143"/>
      <c r="BO168" s="143"/>
      <c r="BP168" s="143"/>
      <c r="BQ168" s="143"/>
      <c r="BR168" s="143"/>
      <c r="BS168" s="143"/>
      <c r="BT168" s="143"/>
      <c r="BU168" s="143"/>
      <c r="BV168" s="143"/>
      <c r="BW168" s="143"/>
      <c r="BX168" s="143"/>
      <c r="BY168" s="143"/>
      <c r="BZ168" s="143"/>
      <c r="CA168" s="143"/>
    </row>
    <row r="169" spans="1:79" s="144" customFormat="1" ht="15" customHeight="1" x14ac:dyDescent="0.2">
      <c r="A169" s="101"/>
      <c r="B169" s="101"/>
      <c r="C169" s="101"/>
      <c r="D169" s="101"/>
      <c r="E169" s="101"/>
      <c r="F169" s="101"/>
      <c r="G169" s="141"/>
      <c r="H169" s="101"/>
      <c r="I169" s="101"/>
      <c r="J169" s="101"/>
      <c r="K169" s="101"/>
      <c r="L169" s="101"/>
      <c r="M169" s="142"/>
      <c r="N169" s="143"/>
      <c r="O169" s="143"/>
      <c r="P169" s="143"/>
      <c r="Q169" s="143"/>
      <c r="R169" s="143"/>
      <c r="S169" s="143"/>
      <c r="T169" s="143"/>
      <c r="U169" s="143"/>
      <c r="V169" s="143"/>
      <c r="W169" s="143"/>
      <c r="X169" s="143"/>
      <c r="Y169" s="143"/>
      <c r="Z169" s="143"/>
      <c r="AA169" s="143"/>
      <c r="AB169" s="143"/>
      <c r="AC169" s="143"/>
      <c r="AD169" s="143"/>
      <c r="AE169" s="143"/>
      <c r="AF169" s="143"/>
      <c r="AG169" s="143"/>
      <c r="AH169" s="143"/>
      <c r="AI169" s="143"/>
      <c r="AJ169" s="143"/>
      <c r="AK169" s="143"/>
      <c r="AL169" s="143"/>
      <c r="AM169" s="143"/>
      <c r="AN169" s="143"/>
      <c r="AO169" s="143"/>
      <c r="AP169" s="143"/>
      <c r="AQ169" s="143"/>
      <c r="AR169" s="143"/>
      <c r="AS169" s="143"/>
      <c r="AT169" s="143"/>
      <c r="AU169" s="143"/>
      <c r="AV169" s="143"/>
      <c r="AW169" s="143"/>
      <c r="AX169" s="143"/>
      <c r="AY169" s="143"/>
      <c r="AZ169" s="143"/>
      <c r="BA169" s="143"/>
      <c r="BB169" s="143"/>
      <c r="BC169" s="143"/>
      <c r="BD169" s="143"/>
      <c r="BE169" s="143"/>
      <c r="BF169" s="143"/>
      <c r="BG169" s="143"/>
      <c r="BH169" s="143"/>
      <c r="BI169" s="143"/>
      <c r="BJ169" s="143"/>
      <c r="BK169" s="143"/>
      <c r="BL169" s="143"/>
      <c r="BM169" s="143"/>
      <c r="BN169" s="143"/>
      <c r="BO169" s="143"/>
      <c r="BP169" s="143"/>
      <c r="BQ169" s="143"/>
      <c r="BR169" s="143"/>
      <c r="BS169" s="143"/>
      <c r="BT169" s="143"/>
      <c r="BU169" s="143"/>
      <c r="BV169" s="143"/>
      <c r="BW169" s="143"/>
      <c r="BX169" s="143"/>
      <c r="BY169" s="143"/>
      <c r="BZ169" s="143"/>
      <c r="CA169" s="143"/>
    </row>
    <row r="170" spans="1:79" s="144" customFormat="1" ht="15" customHeight="1" x14ac:dyDescent="0.2">
      <c r="A170" s="101"/>
      <c r="B170" s="101"/>
      <c r="C170" s="101"/>
      <c r="D170" s="101"/>
      <c r="E170" s="101"/>
      <c r="F170" s="101"/>
      <c r="G170" s="141"/>
      <c r="H170" s="101"/>
      <c r="I170" s="101"/>
      <c r="J170" s="101"/>
      <c r="K170" s="101"/>
      <c r="L170" s="101"/>
      <c r="M170" s="142"/>
      <c r="N170" s="143"/>
      <c r="O170" s="143"/>
      <c r="P170" s="143"/>
      <c r="Q170" s="143"/>
      <c r="R170" s="143"/>
      <c r="S170" s="143"/>
      <c r="T170" s="143"/>
      <c r="U170" s="143"/>
      <c r="V170" s="143"/>
      <c r="W170" s="143"/>
      <c r="X170" s="143"/>
      <c r="Y170" s="143"/>
      <c r="Z170" s="143"/>
      <c r="AA170" s="143"/>
      <c r="AB170" s="143"/>
      <c r="AC170" s="143"/>
      <c r="AD170" s="143"/>
      <c r="AE170" s="143"/>
      <c r="AF170" s="143"/>
      <c r="AG170" s="143"/>
      <c r="AH170" s="143"/>
      <c r="AI170" s="143"/>
      <c r="AJ170" s="143"/>
      <c r="AK170" s="143"/>
      <c r="AL170" s="143"/>
      <c r="AM170" s="143"/>
      <c r="AN170" s="143"/>
      <c r="AO170" s="143"/>
      <c r="AP170" s="143"/>
      <c r="AQ170" s="143"/>
      <c r="AR170" s="143"/>
      <c r="AS170" s="143"/>
      <c r="AT170" s="143"/>
      <c r="AU170" s="143"/>
      <c r="AV170" s="143"/>
      <c r="AW170" s="143"/>
      <c r="AX170" s="143"/>
      <c r="AY170" s="143"/>
      <c r="AZ170" s="143"/>
      <c r="BA170" s="143"/>
      <c r="BB170" s="143"/>
      <c r="BC170" s="143"/>
      <c r="BD170" s="143"/>
      <c r="BE170" s="143"/>
      <c r="BF170" s="143"/>
      <c r="BG170" s="143"/>
      <c r="BH170" s="143"/>
      <c r="BI170" s="143"/>
      <c r="BJ170" s="143"/>
      <c r="BK170" s="143"/>
      <c r="BL170" s="143"/>
      <c r="BM170" s="143"/>
      <c r="BN170" s="143"/>
      <c r="BO170" s="143"/>
      <c r="BP170" s="143"/>
      <c r="BQ170" s="143"/>
      <c r="BR170" s="143"/>
      <c r="BS170" s="143"/>
      <c r="BT170" s="143"/>
      <c r="BU170" s="143"/>
      <c r="BV170" s="143"/>
      <c r="BW170" s="143"/>
      <c r="BX170" s="143"/>
      <c r="BY170" s="143"/>
      <c r="BZ170" s="143"/>
      <c r="CA170" s="143"/>
    </row>
    <row r="171" spans="1:79" s="144" customFormat="1" ht="15" customHeight="1" x14ac:dyDescent="0.2">
      <c r="A171" s="101"/>
      <c r="B171" s="101"/>
      <c r="C171" s="101"/>
      <c r="D171" s="101"/>
      <c r="E171" s="101"/>
      <c r="F171" s="101"/>
      <c r="G171" s="141"/>
      <c r="H171" s="101"/>
      <c r="I171" s="101"/>
      <c r="J171" s="101"/>
      <c r="K171" s="101"/>
      <c r="L171" s="101"/>
      <c r="M171" s="142"/>
      <c r="N171" s="143"/>
      <c r="O171" s="143"/>
      <c r="P171" s="143"/>
      <c r="Q171" s="143"/>
      <c r="R171" s="143"/>
      <c r="S171" s="143"/>
      <c r="T171" s="143"/>
      <c r="U171" s="143"/>
      <c r="V171" s="143"/>
      <c r="W171" s="143"/>
      <c r="X171" s="143"/>
      <c r="Y171" s="143"/>
      <c r="Z171" s="143"/>
      <c r="AA171" s="143"/>
      <c r="AB171" s="143"/>
      <c r="AC171" s="143"/>
      <c r="AD171" s="143"/>
      <c r="AE171" s="143"/>
      <c r="AF171" s="143"/>
      <c r="AG171" s="143"/>
      <c r="AH171" s="143"/>
      <c r="AI171" s="143"/>
      <c r="AJ171" s="143"/>
      <c r="AK171" s="143"/>
      <c r="AL171" s="143"/>
      <c r="AM171" s="143"/>
      <c r="AN171" s="143"/>
      <c r="AO171" s="143"/>
      <c r="AP171" s="143"/>
      <c r="AQ171" s="143"/>
      <c r="AR171" s="143"/>
      <c r="AS171" s="143"/>
      <c r="AT171" s="143"/>
      <c r="AU171" s="143"/>
      <c r="AV171" s="143"/>
      <c r="AW171" s="143"/>
      <c r="AX171" s="143"/>
      <c r="AY171" s="143"/>
      <c r="AZ171" s="143"/>
      <c r="BA171" s="143"/>
      <c r="BB171" s="143"/>
      <c r="BC171" s="143"/>
      <c r="BD171" s="143"/>
      <c r="BE171" s="143"/>
      <c r="BF171" s="143"/>
      <c r="BG171" s="143"/>
      <c r="BH171" s="143"/>
      <c r="BI171" s="143"/>
      <c r="BJ171" s="143"/>
      <c r="BK171" s="143"/>
      <c r="BL171" s="143"/>
      <c r="BM171" s="143"/>
      <c r="BN171" s="143"/>
      <c r="BO171" s="143"/>
      <c r="BP171" s="143"/>
      <c r="BQ171" s="143"/>
      <c r="BR171" s="143"/>
      <c r="BS171" s="143"/>
      <c r="BT171" s="143"/>
      <c r="BU171" s="143"/>
      <c r="BV171" s="143"/>
      <c r="BW171" s="143"/>
      <c r="BX171" s="143"/>
      <c r="BY171" s="143"/>
      <c r="BZ171" s="143"/>
      <c r="CA171" s="143"/>
    </row>
    <row r="172" spans="1:79" s="144" customFormat="1" ht="15" customHeight="1" x14ac:dyDescent="0.2">
      <c r="A172" s="101"/>
      <c r="B172" s="101"/>
      <c r="C172" s="101"/>
      <c r="D172" s="101"/>
      <c r="E172" s="101"/>
      <c r="F172" s="101"/>
      <c r="G172" s="141"/>
      <c r="H172" s="101"/>
      <c r="I172" s="101"/>
      <c r="J172" s="101"/>
      <c r="K172" s="101"/>
      <c r="L172" s="101"/>
      <c r="M172" s="142"/>
      <c r="N172" s="143"/>
      <c r="O172" s="143"/>
      <c r="P172" s="143"/>
      <c r="Q172" s="143"/>
      <c r="R172" s="143"/>
      <c r="S172" s="143"/>
      <c r="T172" s="143"/>
      <c r="U172" s="143"/>
      <c r="V172" s="143"/>
      <c r="W172" s="143"/>
      <c r="X172" s="143"/>
      <c r="Y172" s="143"/>
      <c r="Z172" s="143"/>
      <c r="AA172" s="143"/>
      <c r="AB172" s="143"/>
      <c r="AC172" s="143"/>
      <c r="AD172" s="143"/>
      <c r="AE172" s="143"/>
      <c r="AF172" s="143"/>
      <c r="AG172" s="143"/>
      <c r="AH172" s="143"/>
      <c r="AI172" s="143"/>
      <c r="AJ172" s="143"/>
      <c r="AK172" s="143"/>
      <c r="AL172" s="143"/>
      <c r="AM172" s="143"/>
      <c r="AN172" s="143"/>
      <c r="AO172" s="143"/>
      <c r="AP172" s="143"/>
      <c r="AQ172" s="143"/>
      <c r="AR172" s="143"/>
      <c r="AS172" s="143"/>
      <c r="AT172" s="143"/>
      <c r="AU172" s="143"/>
      <c r="AV172" s="143"/>
      <c r="AW172" s="143"/>
      <c r="AX172" s="143"/>
      <c r="AY172" s="143"/>
      <c r="AZ172" s="143"/>
      <c r="BA172" s="143"/>
      <c r="BB172" s="143"/>
      <c r="BC172" s="143"/>
      <c r="BD172" s="143"/>
      <c r="BE172" s="143"/>
      <c r="BF172" s="143"/>
      <c r="BG172" s="143"/>
      <c r="BH172" s="143"/>
      <c r="BI172" s="143"/>
      <c r="BJ172" s="143"/>
      <c r="BK172" s="143"/>
      <c r="BL172" s="143"/>
      <c r="BM172" s="143"/>
      <c r="BN172" s="143"/>
      <c r="BO172" s="143"/>
      <c r="BP172" s="143"/>
      <c r="BQ172" s="143"/>
      <c r="BR172" s="143"/>
      <c r="BS172" s="143"/>
      <c r="BT172" s="143"/>
      <c r="BU172" s="143"/>
      <c r="BV172" s="143"/>
      <c r="BW172" s="143"/>
      <c r="BX172" s="143"/>
      <c r="BY172" s="143"/>
      <c r="BZ172" s="143"/>
      <c r="CA172" s="143"/>
    </row>
    <row r="173" spans="1:79" s="144" customFormat="1" ht="15" customHeight="1" x14ac:dyDescent="0.2">
      <c r="A173" s="101"/>
      <c r="B173" s="101"/>
      <c r="C173" s="101"/>
      <c r="D173" s="101"/>
      <c r="E173" s="101"/>
      <c r="F173" s="101"/>
      <c r="G173" s="141"/>
      <c r="H173" s="101"/>
      <c r="I173" s="101"/>
      <c r="J173" s="101"/>
      <c r="K173" s="101"/>
      <c r="L173" s="101"/>
      <c r="M173" s="142"/>
      <c r="N173" s="143"/>
      <c r="O173" s="143"/>
      <c r="P173" s="143"/>
      <c r="Q173" s="143"/>
      <c r="R173" s="143"/>
      <c r="S173" s="143"/>
      <c r="T173" s="143"/>
      <c r="U173" s="143"/>
      <c r="V173" s="143"/>
      <c r="W173" s="143"/>
      <c r="X173" s="143"/>
      <c r="Y173" s="143"/>
      <c r="Z173" s="143"/>
      <c r="AA173" s="143"/>
      <c r="AB173" s="143"/>
      <c r="AC173" s="143"/>
      <c r="AD173" s="143"/>
      <c r="AE173" s="143"/>
      <c r="AF173" s="143"/>
      <c r="AG173" s="143"/>
      <c r="AH173" s="143"/>
      <c r="AI173" s="143"/>
      <c r="AJ173" s="143"/>
      <c r="AK173" s="143"/>
      <c r="AL173" s="143"/>
      <c r="AM173" s="143"/>
      <c r="AN173" s="143"/>
      <c r="AO173" s="143"/>
      <c r="AP173" s="143"/>
      <c r="AQ173" s="143"/>
      <c r="AR173" s="143"/>
      <c r="AS173" s="143"/>
      <c r="AT173" s="143"/>
      <c r="AU173" s="143"/>
      <c r="AV173" s="143"/>
      <c r="AW173" s="143"/>
      <c r="AX173" s="143"/>
      <c r="AY173" s="143"/>
      <c r="AZ173" s="143"/>
      <c r="BA173" s="143"/>
      <c r="BB173" s="143"/>
      <c r="BC173" s="143"/>
      <c r="BD173" s="143"/>
      <c r="BE173" s="143"/>
      <c r="BF173" s="143"/>
      <c r="BG173" s="143"/>
      <c r="BH173" s="143"/>
      <c r="BI173" s="143"/>
      <c r="BJ173" s="143"/>
      <c r="BK173" s="143"/>
      <c r="BL173" s="143"/>
      <c r="BM173" s="143"/>
      <c r="BN173" s="143"/>
      <c r="BO173" s="143"/>
      <c r="BP173" s="143"/>
      <c r="BQ173" s="143"/>
      <c r="BR173" s="143"/>
      <c r="BS173" s="143"/>
      <c r="BT173" s="143"/>
      <c r="BU173" s="143"/>
      <c r="BV173" s="143"/>
      <c r="BW173" s="143"/>
      <c r="BX173" s="143"/>
      <c r="BY173" s="143"/>
      <c r="BZ173" s="143"/>
      <c r="CA173" s="143"/>
    </row>
    <row r="174" spans="1:79" s="144" customFormat="1" ht="15" customHeight="1" x14ac:dyDescent="0.2">
      <c r="A174" s="101"/>
      <c r="B174" s="101"/>
      <c r="C174" s="101"/>
      <c r="D174" s="101"/>
      <c r="E174" s="101"/>
      <c r="F174" s="101"/>
      <c r="G174" s="141"/>
      <c r="H174" s="101"/>
      <c r="I174" s="101"/>
      <c r="J174" s="101"/>
      <c r="K174" s="101"/>
      <c r="L174" s="101"/>
      <c r="M174" s="142"/>
      <c r="N174" s="143"/>
      <c r="O174" s="143"/>
      <c r="P174" s="143"/>
      <c r="Q174" s="143"/>
      <c r="R174" s="143"/>
      <c r="S174" s="143"/>
      <c r="T174" s="143"/>
      <c r="U174" s="143"/>
      <c r="V174" s="143"/>
      <c r="W174" s="143"/>
      <c r="X174" s="143"/>
      <c r="Y174" s="143"/>
      <c r="Z174" s="143"/>
      <c r="AA174" s="143"/>
      <c r="AB174" s="143"/>
      <c r="AC174" s="143"/>
      <c r="AD174" s="143"/>
      <c r="AE174" s="143"/>
      <c r="AF174" s="143"/>
      <c r="AG174" s="143"/>
      <c r="AH174" s="143"/>
      <c r="AI174" s="143"/>
      <c r="AJ174" s="143"/>
      <c r="AK174" s="143"/>
      <c r="AL174" s="143"/>
      <c r="AM174" s="143"/>
      <c r="AN174" s="143"/>
      <c r="AO174" s="143"/>
      <c r="AP174" s="143"/>
      <c r="AQ174" s="143"/>
      <c r="AR174" s="143"/>
      <c r="AS174" s="143"/>
      <c r="AT174" s="143"/>
      <c r="AU174" s="143"/>
      <c r="AV174" s="143"/>
      <c r="AW174" s="143"/>
      <c r="AX174" s="143"/>
      <c r="AY174" s="143"/>
      <c r="AZ174" s="143"/>
      <c r="BA174" s="143"/>
      <c r="BB174" s="143"/>
      <c r="BC174" s="143"/>
      <c r="BD174" s="143"/>
      <c r="BE174" s="143"/>
      <c r="BF174" s="143"/>
      <c r="BG174" s="143"/>
      <c r="BH174" s="143"/>
      <c r="BI174" s="143"/>
      <c r="BJ174" s="143"/>
      <c r="BK174" s="143"/>
      <c r="BL174" s="143"/>
      <c r="BM174" s="143"/>
      <c r="BN174" s="143"/>
      <c r="BO174" s="143"/>
      <c r="BP174" s="143"/>
      <c r="BQ174" s="143"/>
      <c r="BR174" s="143"/>
      <c r="BS174" s="143"/>
      <c r="BT174" s="143"/>
      <c r="BU174" s="143"/>
      <c r="BV174" s="143"/>
      <c r="BW174" s="143"/>
      <c r="BX174" s="143"/>
      <c r="BY174" s="143"/>
      <c r="BZ174" s="143"/>
      <c r="CA174" s="143"/>
    </row>
    <row r="175" spans="1:79" s="144" customFormat="1" ht="15" customHeight="1" x14ac:dyDescent="0.2">
      <c r="A175" s="101"/>
      <c r="B175" s="101"/>
      <c r="C175" s="101"/>
      <c r="D175" s="101"/>
      <c r="E175" s="101"/>
      <c r="F175" s="101"/>
      <c r="G175" s="141"/>
      <c r="H175" s="101"/>
      <c r="I175" s="101"/>
      <c r="J175" s="101"/>
      <c r="K175" s="101"/>
      <c r="L175" s="101"/>
      <c r="M175" s="142"/>
      <c r="N175" s="143"/>
      <c r="O175" s="143"/>
      <c r="P175" s="143"/>
      <c r="Q175" s="143"/>
      <c r="R175" s="143"/>
      <c r="S175" s="143"/>
      <c r="T175" s="143"/>
      <c r="U175" s="143"/>
      <c r="V175" s="143"/>
      <c r="W175" s="143"/>
      <c r="X175" s="143"/>
      <c r="Y175" s="143"/>
      <c r="Z175" s="143"/>
      <c r="AA175" s="143"/>
      <c r="AB175" s="143"/>
      <c r="AC175" s="143"/>
      <c r="AD175" s="143"/>
      <c r="AE175" s="143"/>
      <c r="AF175" s="143"/>
      <c r="AG175" s="143"/>
      <c r="AH175" s="143"/>
      <c r="AI175" s="143"/>
      <c r="AJ175" s="143"/>
      <c r="AK175" s="143"/>
      <c r="AL175" s="143"/>
      <c r="AM175" s="143"/>
      <c r="AN175" s="143"/>
      <c r="AO175" s="143"/>
      <c r="AP175" s="143"/>
      <c r="AQ175" s="143"/>
      <c r="AR175" s="143"/>
      <c r="AS175" s="143"/>
      <c r="AT175" s="143"/>
      <c r="AU175" s="143"/>
      <c r="AV175" s="143"/>
      <c r="AW175" s="143"/>
      <c r="AX175" s="143"/>
      <c r="AY175" s="143"/>
      <c r="AZ175" s="143"/>
      <c r="BA175" s="143"/>
      <c r="BB175" s="143"/>
      <c r="BC175" s="143"/>
      <c r="BD175" s="143"/>
      <c r="BE175" s="143"/>
      <c r="BF175" s="143"/>
      <c r="BG175" s="143"/>
      <c r="BH175" s="143"/>
      <c r="BI175" s="143"/>
      <c r="BJ175" s="143"/>
      <c r="BK175" s="143"/>
      <c r="BL175" s="143"/>
      <c r="BM175" s="143"/>
      <c r="BN175" s="143"/>
      <c r="BO175" s="143"/>
      <c r="BP175" s="143"/>
      <c r="BQ175" s="143"/>
      <c r="BR175" s="143"/>
      <c r="BS175" s="143"/>
      <c r="BT175" s="143"/>
      <c r="BU175" s="143"/>
      <c r="BV175" s="143"/>
      <c r="BW175" s="143"/>
      <c r="BX175" s="143"/>
      <c r="BY175" s="143"/>
      <c r="BZ175" s="143"/>
      <c r="CA175" s="143"/>
    </row>
    <row r="176" spans="1:79" s="144" customFormat="1" ht="15" customHeight="1" x14ac:dyDescent="0.2">
      <c r="A176" s="101"/>
      <c r="B176" s="101"/>
      <c r="C176" s="101"/>
      <c r="D176" s="101"/>
      <c r="E176" s="101"/>
      <c r="F176" s="101"/>
      <c r="G176" s="141"/>
      <c r="H176" s="101"/>
      <c r="I176" s="101"/>
      <c r="J176" s="101"/>
      <c r="K176" s="101"/>
      <c r="L176" s="101"/>
      <c r="M176" s="142"/>
      <c r="N176" s="143"/>
      <c r="O176" s="143"/>
      <c r="P176" s="143"/>
      <c r="Q176" s="143"/>
      <c r="R176" s="143"/>
      <c r="S176" s="143"/>
      <c r="T176" s="143"/>
      <c r="U176" s="143"/>
      <c r="V176" s="143"/>
      <c r="W176" s="143"/>
      <c r="X176" s="143"/>
      <c r="Y176" s="143"/>
      <c r="Z176" s="143"/>
      <c r="AA176" s="143"/>
      <c r="AB176" s="143"/>
      <c r="AC176" s="143"/>
      <c r="AD176" s="143"/>
      <c r="AE176" s="143"/>
      <c r="AF176" s="143"/>
      <c r="AG176" s="143"/>
      <c r="AH176" s="143"/>
      <c r="AI176" s="143"/>
      <c r="AJ176" s="143"/>
      <c r="AK176" s="143"/>
      <c r="AL176" s="143"/>
      <c r="AM176" s="143"/>
      <c r="AN176" s="143"/>
      <c r="AO176" s="143"/>
      <c r="AP176" s="143"/>
      <c r="AQ176" s="143"/>
      <c r="AR176" s="143"/>
      <c r="AS176" s="143"/>
      <c r="AT176" s="143"/>
      <c r="AU176" s="143"/>
      <c r="AV176" s="143"/>
      <c r="AW176" s="143"/>
      <c r="AX176" s="143"/>
      <c r="AY176" s="143"/>
      <c r="AZ176" s="143"/>
      <c r="BA176" s="143"/>
      <c r="BB176" s="143"/>
      <c r="BC176" s="143"/>
      <c r="BD176" s="143"/>
      <c r="BE176" s="143"/>
      <c r="BF176" s="143"/>
      <c r="BG176" s="143"/>
      <c r="BH176" s="143"/>
      <c r="BI176" s="143"/>
      <c r="BJ176" s="143"/>
      <c r="BK176" s="143"/>
      <c r="BL176" s="143"/>
      <c r="BM176" s="143"/>
      <c r="BN176" s="143"/>
      <c r="BO176" s="143"/>
      <c r="BP176" s="143"/>
      <c r="BQ176" s="143"/>
      <c r="BR176" s="143"/>
      <c r="BS176" s="143"/>
      <c r="BT176" s="143"/>
      <c r="BU176" s="143"/>
      <c r="BV176" s="143"/>
      <c r="BW176" s="143"/>
      <c r="BX176" s="143"/>
      <c r="BY176" s="143"/>
      <c r="BZ176" s="143"/>
      <c r="CA176" s="143"/>
    </row>
    <row r="177" spans="1:79" s="144" customFormat="1" ht="15" customHeight="1" x14ac:dyDescent="0.2">
      <c r="A177" s="101"/>
      <c r="B177" s="101"/>
      <c r="C177" s="101"/>
      <c r="D177" s="101"/>
      <c r="E177" s="101"/>
      <c r="F177" s="101"/>
      <c r="G177" s="141"/>
      <c r="H177" s="101"/>
      <c r="I177" s="101"/>
      <c r="J177" s="101"/>
      <c r="K177" s="101"/>
      <c r="L177" s="101"/>
      <c r="M177" s="142"/>
      <c r="N177" s="143"/>
      <c r="O177" s="143"/>
      <c r="P177" s="143"/>
      <c r="Q177" s="143"/>
      <c r="R177" s="143"/>
      <c r="S177" s="143"/>
      <c r="T177" s="143"/>
      <c r="U177" s="143"/>
      <c r="V177" s="143"/>
      <c r="W177" s="143"/>
      <c r="X177" s="143"/>
      <c r="Y177" s="143"/>
      <c r="Z177" s="143"/>
      <c r="AA177" s="143"/>
      <c r="AB177" s="143"/>
      <c r="AC177" s="143"/>
      <c r="AD177" s="143"/>
      <c r="AE177" s="143"/>
      <c r="AF177" s="143"/>
      <c r="AG177" s="143"/>
      <c r="AH177" s="143"/>
      <c r="AI177" s="143"/>
      <c r="AJ177" s="143"/>
      <c r="AK177" s="143"/>
      <c r="AL177" s="143"/>
      <c r="AM177" s="143"/>
      <c r="AN177" s="143"/>
      <c r="AO177" s="143"/>
      <c r="AP177" s="143"/>
      <c r="AQ177" s="143"/>
      <c r="AR177" s="143"/>
      <c r="AS177" s="143"/>
      <c r="AT177" s="143"/>
      <c r="AU177" s="143"/>
      <c r="AV177" s="143"/>
      <c r="AW177" s="143"/>
      <c r="AX177" s="143"/>
      <c r="AY177" s="143"/>
      <c r="AZ177" s="143"/>
      <c r="BA177" s="143"/>
      <c r="BB177" s="143"/>
      <c r="BC177" s="143"/>
      <c r="BD177" s="143"/>
      <c r="BE177" s="143"/>
      <c r="BF177" s="143"/>
      <c r="BG177" s="143"/>
      <c r="BH177" s="143"/>
      <c r="BI177" s="143"/>
      <c r="BJ177" s="143"/>
      <c r="BK177" s="143"/>
      <c r="BL177" s="143"/>
      <c r="BM177" s="143"/>
      <c r="BN177" s="143"/>
      <c r="BO177" s="143"/>
      <c r="BP177" s="143"/>
      <c r="BQ177" s="143"/>
      <c r="BR177" s="143"/>
      <c r="BS177" s="143"/>
      <c r="BT177" s="143"/>
      <c r="BU177" s="143"/>
      <c r="BV177" s="143"/>
      <c r="BW177" s="143"/>
      <c r="BX177" s="143"/>
      <c r="BY177" s="143"/>
      <c r="BZ177" s="143"/>
      <c r="CA177" s="143"/>
    </row>
    <row r="178" spans="1:79" s="144" customFormat="1" ht="15" customHeight="1" x14ac:dyDescent="0.2">
      <c r="A178" s="101"/>
      <c r="B178" s="101"/>
      <c r="C178" s="101"/>
      <c r="D178" s="101"/>
      <c r="E178" s="101"/>
      <c r="F178" s="101"/>
      <c r="G178" s="141"/>
      <c r="H178" s="101"/>
      <c r="I178" s="101"/>
      <c r="J178" s="101"/>
      <c r="K178" s="101"/>
      <c r="L178" s="101"/>
      <c r="M178" s="142"/>
      <c r="N178" s="143"/>
      <c r="O178" s="143"/>
      <c r="P178" s="143"/>
      <c r="Q178" s="143"/>
      <c r="R178" s="143"/>
      <c r="S178" s="143"/>
      <c r="T178" s="143"/>
      <c r="U178" s="143"/>
      <c r="V178" s="143"/>
      <c r="W178" s="143"/>
      <c r="X178" s="143"/>
      <c r="Y178" s="143"/>
      <c r="Z178" s="143"/>
      <c r="AA178" s="143"/>
      <c r="AB178" s="143"/>
      <c r="AC178" s="143"/>
      <c r="AD178" s="143"/>
      <c r="AE178" s="143"/>
      <c r="AF178" s="143"/>
      <c r="AG178" s="143"/>
      <c r="AH178" s="143"/>
      <c r="AI178" s="143"/>
      <c r="AJ178" s="143"/>
      <c r="AK178" s="143"/>
      <c r="AL178" s="143"/>
      <c r="AM178" s="143"/>
      <c r="AN178" s="143"/>
      <c r="AO178" s="143"/>
      <c r="AP178" s="143"/>
      <c r="AQ178" s="143"/>
      <c r="AR178" s="143"/>
      <c r="AS178" s="143"/>
      <c r="AT178" s="143"/>
      <c r="AU178" s="143"/>
      <c r="AV178" s="143"/>
      <c r="AW178" s="143"/>
      <c r="AX178" s="143"/>
      <c r="AY178" s="143"/>
      <c r="AZ178" s="143"/>
      <c r="BA178" s="143"/>
      <c r="BB178" s="143"/>
      <c r="BC178" s="143"/>
      <c r="BD178" s="143"/>
      <c r="BE178" s="143"/>
      <c r="BF178" s="143"/>
      <c r="BG178" s="143"/>
      <c r="BH178" s="143"/>
      <c r="BI178" s="143"/>
      <c r="BJ178" s="143"/>
      <c r="BK178" s="143"/>
      <c r="BL178" s="143"/>
      <c r="BM178" s="143"/>
      <c r="BN178" s="143"/>
      <c r="BO178" s="143"/>
      <c r="BP178" s="143"/>
      <c r="BQ178" s="143"/>
      <c r="BR178" s="143"/>
      <c r="BS178" s="143"/>
      <c r="BT178" s="143"/>
      <c r="BU178" s="143"/>
      <c r="BV178" s="143"/>
      <c r="BW178" s="143"/>
      <c r="BX178" s="143"/>
      <c r="BY178" s="143"/>
      <c r="BZ178" s="143"/>
      <c r="CA178" s="143"/>
    </row>
    <row r="179" spans="1:79" s="144" customFormat="1" ht="15" customHeight="1" x14ac:dyDescent="0.2">
      <c r="A179" s="101"/>
      <c r="B179" s="101"/>
      <c r="C179" s="101"/>
      <c r="D179" s="101"/>
      <c r="E179" s="101"/>
      <c r="F179" s="101"/>
      <c r="G179" s="141"/>
      <c r="H179" s="101"/>
      <c r="I179" s="101"/>
      <c r="J179" s="101"/>
      <c r="K179" s="101"/>
      <c r="L179" s="101"/>
      <c r="M179" s="142"/>
      <c r="N179" s="143"/>
      <c r="O179" s="143"/>
      <c r="P179" s="143"/>
      <c r="Q179" s="143"/>
      <c r="R179" s="143"/>
      <c r="S179" s="143"/>
      <c r="T179" s="143"/>
      <c r="U179" s="143"/>
      <c r="V179" s="143"/>
      <c r="W179" s="143"/>
      <c r="X179" s="143"/>
      <c r="Y179" s="143"/>
      <c r="Z179" s="143"/>
      <c r="AA179" s="143"/>
      <c r="AB179" s="143"/>
      <c r="AC179" s="143"/>
      <c r="AD179" s="143"/>
      <c r="AE179" s="143"/>
      <c r="AF179" s="143"/>
      <c r="AG179" s="143"/>
      <c r="AH179" s="143"/>
      <c r="AI179" s="143"/>
      <c r="AJ179" s="143"/>
      <c r="AK179" s="143"/>
      <c r="AL179" s="143"/>
      <c r="AM179" s="143"/>
      <c r="AN179" s="143"/>
      <c r="AO179" s="143"/>
      <c r="AP179" s="143"/>
      <c r="AQ179" s="143"/>
      <c r="AR179" s="143"/>
      <c r="AS179" s="143"/>
      <c r="AT179" s="143"/>
      <c r="AU179" s="143"/>
      <c r="AV179" s="143"/>
      <c r="AW179" s="143"/>
      <c r="AX179" s="143"/>
      <c r="AY179" s="143"/>
      <c r="AZ179" s="143"/>
      <c r="BA179" s="143"/>
      <c r="BB179" s="143"/>
      <c r="BC179" s="143"/>
      <c r="BD179" s="143"/>
      <c r="BE179" s="143"/>
      <c r="BF179" s="143"/>
      <c r="BG179" s="143"/>
      <c r="BH179" s="143"/>
      <c r="BI179" s="143"/>
      <c r="BJ179" s="143"/>
      <c r="BK179" s="143"/>
      <c r="BL179" s="143"/>
      <c r="BM179" s="143"/>
      <c r="BN179" s="143"/>
      <c r="BO179" s="143"/>
      <c r="BP179" s="143"/>
      <c r="BQ179" s="143"/>
      <c r="BR179" s="143"/>
      <c r="BS179" s="143"/>
      <c r="BT179" s="143"/>
      <c r="BU179" s="143"/>
      <c r="BV179" s="143"/>
      <c r="BW179" s="143"/>
      <c r="BX179" s="143"/>
      <c r="BY179" s="143"/>
      <c r="BZ179" s="143"/>
      <c r="CA179" s="143"/>
    </row>
    <row r="180" spans="1:79" s="144" customFormat="1" ht="15" customHeight="1" x14ac:dyDescent="0.2">
      <c r="A180" s="101"/>
      <c r="B180" s="101"/>
      <c r="C180" s="101"/>
      <c r="D180" s="101"/>
      <c r="E180" s="101"/>
      <c r="F180" s="101"/>
      <c r="G180" s="141"/>
      <c r="H180" s="101"/>
      <c r="I180" s="101"/>
      <c r="J180" s="101"/>
      <c r="K180" s="101"/>
      <c r="L180" s="101"/>
      <c r="M180" s="142"/>
      <c r="N180" s="143"/>
      <c r="O180" s="143"/>
      <c r="P180" s="143"/>
      <c r="Q180" s="143"/>
      <c r="R180" s="143"/>
      <c r="S180" s="143"/>
      <c r="T180" s="143"/>
      <c r="U180" s="143"/>
      <c r="V180" s="143"/>
      <c r="W180" s="143"/>
      <c r="X180" s="143"/>
      <c r="Y180" s="143"/>
      <c r="Z180" s="143"/>
      <c r="AA180" s="143"/>
      <c r="AB180" s="143"/>
      <c r="AC180" s="143"/>
      <c r="AD180" s="143"/>
      <c r="AE180" s="143"/>
      <c r="AF180" s="143"/>
      <c r="AG180" s="143"/>
      <c r="AH180" s="143"/>
      <c r="AI180" s="143"/>
      <c r="AJ180" s="143"/>
      <c r="AK180" s="143"/>
      <c r="AL180" s="143"/>
      <c r="AM180" s="143"/>
      <c r="AN180" s="143"/>
      <c r="AO180" s="143"/>
      <c r="AP180" s="143"/>
      <c r="AQ180" s="143"/>
      <c r="AR180" s="143"/>
      <c r="AS180" s="143"/>
      <c r="AT180" s="143"/>
      <c r="AU180" s="143"/>
      <c r="AV180" s="143"/>
      <c r="AW180" s="143"/>
      <c r="AX180" s="143"/>
      <c r="AY180" s="143"/>
      <c r="AZ180" s="143"/>
      <c r="BA180" s="143"/>
      <c r="BB180" s="143"/>
      <c r="BC180" s="143"/>
      <c r="BD180" s="143"/>
      <c r="BE180" s="143"/>
      <c r="BF180" s="143"/>
      <c r="BG180" s="143"/>
      <c r="BH180" s="143"/>
      <c r="BI180" s="143"/>
      <c r="BJ180" s="143"/>
      <c r="BK180" s="143"/>
      <c r="BL180" s="143"/>
      <c r="BM180" s="143"/>
      <c r="BN180" s="143"/>
      <c r="BO180" s="143"/>
      <c r="BP180" s="143"/>
      <c r="BQ180" s="143"/>
      <c r="BR180" s="143"/>
      <c r="BS180" s="143"/>
      <c r="BT180" s="143"/>
      <c r="BU180" s="143"/>
      <c r="BV180" s="143"/>
      <c r="BW180" s="143"/>
      <c r="BX180" s="143"/>
      <c r="BY180" s="143"/>
      <c r="BZ180" s="143"/>
      <c r="CA180" s="143"/>
    </row>
    <row r="181" spans="1:79" s="144" customFormat="1" ht="15" customHeight="1" x14ac:dyDescent="0.2">
      <c r="A181" s="101"/>
      <c r="B181" s="101"/>
      <c r="C181" s="101"/>
      <c r="D181" s="101"/>
      <c r="E181" s="101"/>
      <c r="F181" s="101"/>
      <c r="G181" s="141"/>
      <c r="H181" s="101"/>
      <c r="I181" s="101"/>
      <c r="J181" s="101"/>
      <c r="K181" s="101"/>
      <c r="L181" s="101"/>
      <c r="M181" s="142"/>
      <c r="N181" s="143"/>
      <c r="O181" s="143"/>
      <c r="P181" s="143"/>
      <c r="Q181" s="143"/>
      <c r="R181" s="143"/>
      <c r="S181" s="143"/>
      <c r="T181" s="143"/>
      <c r="U181" s="143"/>
      <c r="V181" s="143"/>
      <c r="W181" s="143"/>
      <c r="X181" s="143"/>
      <c r="Y181" s="143"/>
      <c r="Z181" s="143"/>
      <c r="AA181" s="143"/>
      <c r="AB181" s="143"/>
      <c r="AC181" s="143"/>
      <c r="AD181" s="143"/>
      <c r="AE181" s="143"/>
      <c r="AF181" s="143"/>
      <c r="AG181" s="143"/>
      <c r="AH181" s="143"/>
      <c r="AI181" s="143"/>
      <c r="AJ181" s="143"/>
      <c r="AK181" s="143"/>
      <c r="AL181" s="143"/>
      <c r="AM181" s="143"/>
      <c r="AN181" s="143"/>
      <c r="AO181" s="143"/>
      <c r="AP181" s="143"/>
      <c r="AQ181" s="143"/>
      <c r="AR181" s="143"/>
      <c r="AS181" s="143"/>
      <c r="AT181" s="143"/>
      <c r="AU181" s="143"/>
      <c r="AV181" s="143"/>
      <c r="AW181" s="143"/>
      <c r="AX181" s="143"/>
      <c r="AY181" s="143"/>
      <c r="AZ181" s="143"/>
      <c r="BA181" s="143"/>
      <c r="BB181" s="143"/>
      <c r="BC181" s="143"/>
      <c r="BD181" s="143"/>
      <c r="BE181" s="143"/>
      <c r="BF181" s="143"/>
      <c r="BG181" s="143"/>
      <c r="BH181" s="143"/>
      <c r="BI181" s="143"/>
      <c r="BJ181" s="143"/>
      <c r="BK181" s="143"/>
      <c r="BL181" s="143"/>
      <c r="BM181" s="143"/>
      <c r="BN181" s="143"/>
      <c r="BO181" s="143"/>
      <c r="BP181" s="143"/>
      <c r="BQ181" s="143"/>
      <c r="BR181" s="143"/>
      <c r="BS181" s="143"/>
      <c r="BT181" s="143"/>
      <c r="BU181" s="143"/>
      <c r="BV181" s="143"/>
      <c r="BW181" s="143"/>
      <c r="BX181" s="143"/>
      <c r="BY181" s="143"/>
      <c r="BZ181" s="143"/>
      <c r="CA181" s="143"/>
    </row>
  </sheetData>
  <mergeCells count="1">
    <mergeCell ref="J1:L1"/>
  </mergeCells>
  <pageMargins left="0.5" right="0.45" top="0.75" bottom="0.75" header="0.3" footer="0.3"/>
  <pageSetup scale="1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J7" sqref="J7"/>
    </sheetView>
  </sheetViews>
  <sheetFormatPr defaultColWidth="8.85546875" defaultRowHeight="15" x14ac:dyDescent="0.25"/>
  <cols>
    <col min="1" max="16384" width="8.85546875" style="98"/>
  </cols>
  <sheetData>
    <row r="1" spans="1:7" x14ac:dyDescent="0.25">
      <c r="A1" s="100" t="s">
        <v>413</v>
      </c>
    </row>
    <row r="4" spans="1:7" x14ac:dyDescent="0.25">
      <c r="A4" s="98">
        <v>21292</v>
      </c>
      <c r="C4" s="100" t="s">
        <v>607</v>
      </c>
    </row>
    <row r="5" spans="1:7" s="108" customFormat="1" x14ac:dyDescent="0.25">
      <c r="A5" s="107">
        <v>21081</v>
      </c>
      <c r="C5" s="108" t="s">
        <v>412</v>
      </c>
    </row>
    <row r="6" spans="1:7" x14ac:dyDescent="0.25">
      <c r="A6" s="107">
        <v>21087</v>
      </c>
      <c r="C6" s="100" t="s">
        <v>411</v>
      </c>
      <c r="G6" s="100"/>
    </row>
    <row r="7" spans="1:7" s="108" customFormat="1" x14ac:dyDescent="0.25">
      <c r="A7" s="108">
        <v>21202</v>
      </c>
      <c r="C7" s="108" t="s">
        <v>823</v>
      </c>
    </row>
    <row r="8" spans="1:7" s="108" customFormat="1" x14ac:dyDescent="0.25">
      <c r="A8" s="108">
        <v>21004</v>
      </c>
      <c r="C8" s="108" t="s">
        <v>410</v>
      </c>
    </row>
    <row r="9" spans="1:7" s="108" customFormat="1" x14ac:dyDescent="0.25">
      <c r="A9" s="110">
        <v>21148</v>
      </c>
      <c r="B9" s="109"/>
      <c r="C9" s="108" t="s">
        <v>409</v>
      </c>
    </row>
    <row r="10" spans="1:7" s="108" customFormat="1" x14ac:dyDescent="0.25">
      <c r="A10" s="110">
        <v>21058</v>
      </c>
      <c r="B10" s="109"/>
      <c r="C10" s="108" t="s">
        <v>408</v>
      </c>
    </row>
    <row r="11" spans="1:7" s="418" customFormat="1" x14ac:dyDescent="0.25">
      <c r="A11" s="415">
        <v>21064</v>
      </c>
      <c r="B11" s="416"/>
      <c r="C11" s="417" t="s">
        <v>822</v>
      </c>
    </row>
    <row r="12" spans="1:7" x14ac:dyDescent="0.25">
      <c r="A12" s="102">
        <v>21007</v>
      </c>
      <c r="B12" s="101"/>
      <c r="C12" s="107" t="s">
        <v>407</v>
      </c>
      <c r="F12" s="100"/>
    </row>
    <row r="13" spans="1:7" x14ac:dyDescent="0.25">
      <c r="A13" s="102">
        <v>21015</v>
      </c>
      <c r="B13" s="101"/>
      <c r="C13" s="107" t="s">
        <v>406</v>
      </c>
      <c r="F13" s="100"/>
    </row>
    <row r="14" spans="1:7" x14ac:dyDescent="0.25">
      <c r="A14" s="106">
        <v>21053</v>
      </c>
      <c r="B14" s="101"/>
      <c r="C14" s="105" t="s">
        <v>405</v>
      </c>
    </row>
    <row r="15" spans="1:7" x14ac:dyDescent="0.25">
      <c r="A15" s="104">
        <v>21061</v>
      </c>
      <c r="B15" s="101"/>
      <c r="C15" s="100" t="s">
        <v>404</v>
      </c>
      <c r="G15" s="100"/>
    </row>
    <row r="16" spans="1:7" x14ac:dyDescent="0.25">
      <c r="A16" s="102">
        <v>21078</v>
      </c>
      <c r="B16" s="101"/>
      <c r="C16" s="100" t="s">
        <v>403</v>
      </c>
    </row>
    <row r="17" spans="1:7" x14ac:dyDescent="0.25">
      <c r="A17" s="104"/>
      <c r="B17" s="101"/>
      <c r="C17" s="161" t="s">
        <v>499</v>
      </c>
      <c r="F17" s="100"/>
    </row>
    <row r="18" spans="1:7" x14ac:dyDescent="0.25">
      <c r="A18" s="103">
        <v>21109</v>
      </c>
      <c r="B18" s="101"/>
      <c r="C18" s="100" t="s">
        <v>402</v>
      </c>
      <c r="F18" s="100"/>
    </row>
    <row r="19" spans="1:7" x14ac:dyDescent="0.25">
      <c r="A19" s="103">
        <v>21136</v>
      </c>
      <c r="B19" s="101"/>
      <c r="C19" s="100" t="s">
        <v>494</v>
      </c>
      <c r="G19" s="100"/>
    </row>
    <row r="20" spans="1:7" x14ac:dyDescent="0.25">
      <c r="A20" s="102"/>
      <c r="B20" s="101"/>
      <c r="C20" s="161" t="s">
        <v>498</v>
      </c>
    </row>
    <row r="21" spans="1:7" x14ac:dyDescent="0.25">
      <c r="A21" s="102">
        <v>21181</v>
      </c>
      <c r="B21" s="101"/>
      <c r="C21" s="100" t="s">
        <v>401</v>
      </c>
      <c r="G21" s="100"/>
    </row>
    <row r="22" spans="1:7" x14ac:dyDescent="0.25">
      <c r="A22" s="102">
        <v>21243</v>
      </c>
      <c r="B22" s="101"/>
      <c r="C22" s="100" t="s">
        <v>495</v>
      </c>
      <c r="G22" s="100"/>
    </row>
    <row r="23" spans="1:7" x14ac:dyDescent="0.25">
      <c r="A23" s="102"/>
      <c r="B23" s="101"/>
      <c r="C23" s="160" t="s">
        <v>497</v>
      </c>
    </row>
    <row r="24" spans="1:7" x14ac:dyDescent="0.25">
      <c r="A24" s="99">
        <v>21286</v>
      </c>
      <c r="C24" s="100" t="s">
        <v>496</v>
      </c>
      <c r="F24" s="100"/>
    </row>
    <row r="25" spans="1:7" x14ac:dyDescent="0.25">
      <c r="A25" s="9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I25" sqref="I25"/>
    </sheetView>
  </sheetViews>
  <sheetFormatPr defaultColWidth="9.140625" defaultRowHeight="15" x14ac:dyDescent="0.25"/>
  <cols>
    <col min="1" max="1" width="9.140625" style="98"/>
    <col min="2" max="2" width="13.5703125" style="98" customWidth="1"/>
    <col min="3" max="3" width="16.7109375" style="98" customWidth="1"/>
    <col min="4" max="5" width="9.140625" style="98"/>
    <col min="6" max="6" width="9.140625" style="399"/>
    <col min="7" max="16384" width="9.140625" style="98"/>
  </cols>
  <sheetData>
    <row r="1" spans="1:6" s="160" customFormat="1" x14ac:dyDescent="0.25">
      <c r="A1" s="160" t="s">
        <v>797</v>
      </c>
      <c r="F1" s="411"/>
    </row>
    <row r="2" spans="1:6" s="160" customFormat="1" x14ac:dyDescent="0.25">
      <c r="F2" s="411"/>
    </row>
    <row r="3" spans="1:6" x14ac:dyDescent="0.25">
      <c r="A3" s="160" t="s">
        <v>798</v>
      </c>
    </row>
    <row r="4" spans="1:6" s="397" customFormat="1" x14ac:dyDescent="0.25">
      <c r="A4" s="396" t="s">
        <v>356</v>
      </c>
      <c r="B4" s="396" t="s">
        <v>357</v>
      </c>
      <c r="C4" s="397">
        <v>48113000406</v>
      </c>
      <c r="D4" s="397">
        <v>171</v>
      </c>
      <c r="F4" s="398" t="s">
        <v>799</v>
      </c>
    </row>
    <row r="5" spans="1:6" x14ac:dyDescent="0.25">
      <c r="A5" s="100" t="s">
        <v>362</v>
      </c>
      <c r="B5" s="100" t="s">
        <v>363</v>
      </c>
      <c r="C5" s="98">
        <v>48113000406</v>
      </c>
      <c r="D5" s="98">
        <v>171</v>
      </c>
      <c r="F5" s="399">
        <v>2</v>
      </c>
    </row>
    <row r="7" spans="1:6" s="397" customFormat="1" x14ac:dyDescent="0.25">
      <c r="A7" s="397" t="s">
        <v>343</v>
      </c>
      <c r="B7" s="397" t="s">
        <v>344</v>
      </c>
      <c r="C7" s="397">
        <v>48439101202</v>
      </c>
      <c r="D7" s="397">
        <v>171</v>
      </c>
      <c r="F7" s="400">
        <v>1</v>
      </c>
    </row>
    <row r="8" spans="1:6" x14ac:dyDescent="0.25">
      <c r="A8" s="401" t="s">
        <v>353</v>
      </c>
      <c r="B8" s="402" t="s">
        <v>354</v>
      </c>
      <c r="C8" s="403">
        <v>48439101202</v>
      </c>
      <c r="D8" s="98">
        <v>163</v>
      </c>
      <c r="F8" s="399">
        <v>2</v>
      </c>
    </row>
    <row r="10" spans="1:6" x14ac:dyDescent="0.25">
      <c r="A10" s="160" t="s">
        <v>800</v>
      </c>
    </row>
    <row r="11" spans="1:6" s="397" customFormat="1" x14ac:dyDescent="0.25">
      <c r="A11" s="397" t="s">
        <v>436</v>
      </c>
      <c r="B11" s="397" t="s">
        <v>437</v>
      </c>
      <c r="C11" s="397">
        <v>48183000200</v>
      </c>
      <c r="D11" s="397">
        <v>168</v>
      </c>
      <c r="F11" s="400" t="s">
        <v>801</v>
      </c>
    </row>
    <row r="12" spans="1:6" x14ac:dyDescent="0.25">
      <c r="A12" s="98" t="s">
        <v>432</v>
      </c>
      <c r="B12" s="98" t="s">
        <v>433</v>
      </c>
      <c r="C12" s="98">
        <v>48183000200</v>
      </c>
      <c r="D12" s="98">
        <v>168</v>
      </c>
      <c r="F12" s="399">
        <v>2</v>
      </c>
    </row>
    <row r="14" spans="1:6" x14ac:dyDescent="0.25">
      <c r="A14" s="160" t="s">
        <v>802</v>
      </c>
    </row>
    <row r="15" spans="1:6" s="397" customFormat="1" x14ac:dyDescent="0.25">
      <c r="A15" s="397" t="s">
        <v>636</v>
      </c>
      <c r="B15" s="397" t="s">
        <v>136</v>
      </c>
      <c r="C15" s="397">
        <v>48309000400</v>
      </c>
      <c r="D15" s="397">
        <v>171</v>
      </c>
      <c r="F15" s="400">
        <v>1</v>
      </c>
    </row>
    <row r="16" spans="1:6" x14ac:dyDescent="0.25">
      <c r="A16" s="98" t="s">
        <v>638</v>
      </c>
      <c r="B16" s="98" t="s">
        <v>639</v>
      </c>
      <c r="C16" s="98">
        <v>48309000400</v>
      </c>
      <c r="D16" s="98">
        <v>169</v>
      </c>
      <c r="F16" s="399">
        <v>2</v>
      </c>
    </row>
    <row r="18" spans="1:6" x14ac:dyDescent="0.25">
      <c r="A18" s="160" t="s">
        <v>803</v>
      </c>
    </row>
    <row r="19" spans="1:6" s="397" customFormat="1" x14ac:dyDescent="0.25">
      <c r="A19" s="400">
        <v>21186</v>
      </c>
      <c r="B19" s="400" t="s">
        <v>677</v>
      </c>
      <c r="C19" s="397">
        <v>48355006400</v>
      </c>
      <c r="D19" s="397">
        <v>167</v>
      </c>
      <c r="F19" s="400">
        <v>1</v>
      </c>
    </row>
    <row r="20" spans="1:6" x14ac:dyDescent="0.25">
      <c r="A20" s="399" t="s">
        <v>679</v>
      </c>
      <c r="B20" s="399" t="s">
        <v>680</v>
      </c>
      <c r="C20" s="98">
        <v>48355006400</v>
      </c>
      <c r="D20" s="98">
        <v>166</v>
      </c>
    </row>
    <row r="22" spans="1:6" x14ac:dyDescent="0.25">
      <c r="A22" s="160" t="s">
        <v>804</v>
      </c>
    </row>
    <row r="23" spans="1:6" s="397" customFormat="1" x14ac:dyDescent="0.25">
      <c r="A23" s="397" t="s">
        <v>692</v>
      </c>
      <c r="B23" s="397" t="s">
        <v>693</v>
      </c>
      <c r="C23" s="397">
        <v>48215021202</v>
      </c>
      <c r="D23" s="397">
        <v>170</v>
      </c>
      <c r="F23" s="400">
        <v>1</v>
      </c>
    </row>
    <row r="24" spans="1:6" x14ac:dyDescent="0.25">
      <c r="A24" s="98" t="s">
        <v>711</v>
      </c>
      <c r="B24" s="98" t="s">
        <v>712</v>
      </c>
      <c r="C24" s="98">
        <v>48215021202</v>
      </c>
      <c r="D24" s="98">
        <v>168</v>
      </c>
      <c r="F24" s="399">
        <v>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J270"/>
  <sheetViews>
    <sheetView zoomScale="80" zoomScaleNormal="80" workbookViewId="0">
      <selection activeCell="H47" sqref="H47"/>
    </sheetView>
  </sheetViews>
  <sheetFormatPr defaultColWidth="9.140625" defaultRowHeight="15.75" x14ac:dyDescent="0.25"/>
  <cols>
    <col min="1" max="1" width="2.28515625" style="200" customWidth="1"/>
    <col min="2" max="2" width="8" style="200" customWidth="1"/>
    <col min="3" max="3" width="3.85546875" style="200" customWidth="1"/>
    <col min="4" max="4" width="26.28515625" style="200" customWidth="1"/>
    <col min="5" max="5" width="18.5703125" style="200" customWidth="1"/>
    <col min="6" max="6" width="18.5703125" style="201" customWidth="1"/>
    <col min="7" max="8" width="16.28515625" style="200" customWidth="1"/>
    <col min="9" max="9" width="18.85546875" style="200" customWidth="1"/>
    <col min="10" max="10" width="16.140625" style="200" customWidth="1"/>
    <col min="11" max="11" width="16.28515625" style="200" customWidth="1"/>
    <col min="12" max="12" width="20.85546875" style="200" customWidth="1"/>
    <col min="13" max="13" width="13.28515625" style="200" customWidth="1"/>
    <col min="14" max="14" width="2.7109375" style="200" customWidth="1"/>
    <col min="15" max="15" width="22.42578125" style="200" customWidth="1"/>
    <col min="16" max="16" width="17" style="200" customWidth="1"/>
    <col min="17" max="17" width="19" style="200" customWidth="1"/>
    <col min="18" max="18" width="31.28515625" style="202" hidden="1" customWidth="1"/>
    <col min="19" max="19" width="18" style="202" hidden="1" customWidth="1"/>
    <col min="20" max="23" width="9.140625" style="202"/>
    <col min="24" max="24" width="24" style="202" customWidth="1"/>
    <col min="25" max="26" width="15.42578125" style="202" customWidth="1"/>
    <col min="27" max="27" width="16.28515625" style="202" customWidth="1"/>
    <col min="28" max="28" width="19.5703125" style="202" customWidth="1"/>
    <col min="29" max="31" width="9.140625" style="202"/>
    <col min="32" max="32" width="20.7109375" style="202" customWidth="1"/>
    <col min="33" max="35" width="15.7109375" style="202" customWidth="1"/>
    <col min="36" max="36" width="15.7109375" style="200" customWidth="1"/>
    <col min="37" max="16384" width="9.140625" style="200"/>
  </cols>
  <sheetData>
    <row r="4" spans="1:36" ht="27" customHeight="1" x14ac:dyDescent="0.25"/>
    <row r="5" spans="1:36" ht="32.25" customHeight="1" thickBot="1" x14ac:dyDescent="0.3">
      <c r="A5" s="465" t="s">
        <v>742</v>
      </c>
      <c r="B5" s="465"/>
      <c r="C5" s="465"/>
      <c r="D5" s="465"/>
      <c r="E5" s="465"/>
      <c r="F5" s="465"/>
      <c r="G5" s="465"/>
      <c r="H5" s="465"/>
      <c r="I5" s="465"/>
      <c r="J5" s="465"/>
      <c r="K5" s="465"/>
      <c r="L5" s="465"/>
      <c r="M5" s="465"/>
      <c r="N5" s="465"/>
      <c r="O5" s="465"/>
      <c r="P5" s="465"/>
      <c r="Q5" s="465"/>
    </row>
    <row r="6" spans="1:36" ht="6.75" customHeight="1" thickBot="1" x14ac:dyDescent="0.3">
      <c r="A6" s="203"/>
      <c r="B6" s="203"/>
      <c r="C6" s="203"/>
      <c r="D6" s="203"/>
      <c r="E6" s="203"/>
      <c r="F6" s="204"/>
      <c r="G6" s="203"/>
      <c r="H6" s="203"/>
      <c r="I6" s="203"/>
      <c r="J6" s="203"/>
      <c r="K6" s="203"/>
      <c r="L6" s="203"/>
      <c r="M6" s="203"/>
      <c r="N6" s="203"/>
    </row>
    <row r="7" spans="1:36" ht="15" customHeight="1" x14ac:dyDescent="0.25">
      <c r="A7" s="205"/>
      <c r="B7" s="206"/>
      <c r="C7" s="466" t="s">
        <v>743</v>
      </c>
      <c r="D7" s="467"/>
      <c r="E7" s="467"/>
      <c r="F7" s="467"/>
      <c r="G7" s="467"/>
      <c r="H7" s="467"/>
      <c r="I7" s="467"/>
      <c r="J7" s="467"/>
      <c r="K7" s="467"/>
      <c r="L7" s="467"/>
      <c r="M7" s="468"/>
      <c r="N7" s="203"/>
      <c r="O7" s="472" t="s">
        <v>744</v>
      </c>
      <c r="P7" s="474" t="s">
        <v>745</v>
      </c>
      <c r="Q7" s="475"/>
    </row>
    <row r="8" spans="1:36" ht="16.5" thickBot="1" x14ac:dyDescent="0.3">
      <c r="A8" s="207"/>
      <c r="B8" s="208"/>
      <c r="C8" s="469"/>
      <c r="D8" s="470"/>
      <c r="E8" s="470"/>
      <c r="F8" s="470"/>
      <c r="G8" s="470"/>
      <c r="H8" s="470"/>
      <c r="I8" s="470"/>
      <c r="J8" s="470"/>
      <c r="K8" s="470"/>
      <c r="L8" s="470"/>
      <c r="M8" s="471"/>
      <c r="N8" s="203"/>
      <c r="O8" s="473"/>
      <c r="P8" s="476"/>
      <c r="Q8" s="477"/>
    </row>
    <row r="9" spans="1:36" ht="16.5" thickBot="1" x14ac:dyDescent="0.3">
      <c r="A9" s="206"/>
      <c r="B9" s="209"/>
      <c r="C9" s="478" t="s">
        <v>741</v>
      </c>
      <c r="D9" s="479"/>
      <c r="E9" s="210"/>
      <c r="F9" s="211"/>
      <c r="G9" s="206"/>
      <c r="H9" s="206"/>
      <c r="I9" s="206"/>
      <c r="J9" s="206"/>
      <c r="K9" s="206"/>
      <c r="L9" s="206"/>
      <c r="M9" s="206"/>
      <c r="N9" s="212"/>
      <c r="O9" s="206"/>
      <c r="P9" s="206"/>
      <c r="Q9" s="206"/>
      <c r="AJ9" s="213"/>
    </row>
    <row r="10" spans="1:36" ht="63.75" thickBot="1" x14ac:dyDescent="0.3">
      <c r="A10" s="214"/>
      <c r="B10" s="215"/>
      <c r="C10" s="216" t="s">
        <v>4</v>
      </c>
      <c r="D10" s="217" t="s">
        <v>746</v>
      </c>
      <c r="E10" s="217" t="s">
        <v>747</v>
      </c>
      <c r="F10" s="218" t="s">
        <v>748</v>
      </c>
      <c r="G10" s="217" t="s">
        <v>749</v>
      </c>
      <c r="H10" s="217" t="s">
        <v>750</v>
      </c>
      <c r="I10" s="217" t="s">
        <v>751</v>
      </c>
      <c r="J10" s="217" t="s">
        <v>752</v>
      </c>
      <c r="K10" s="217" t="s">
        <v>753</v>
      </c>
      <c r="L10" s="219" t="s">
        <v>754</v>
      </c>
      <c r="M10" s="220" t="s">
        <v>755</v>
      </c>
      <c r="N10" s="203"/>
      <c r="O10" s="221" t="s">
        <v>756</v>
      </c>
      <c r="P10" s="222" t="s">
        <v>757</v>
      </c>
      <c r="Q10" s="222" t="s">
        <v>758</v>
      </c>
    </row>
    <row r="11" spans="1:36" ht="15" customHeight="1" x14ac:dyDescent="0.25">
      <c r="A11" s="223"/>
      <c r="B11" s="461" t="s">
        <v>53</v>
      </c>
      <c r="C11" s="224">
        <v>1</v>
      </c>
      <c r="D11" s="225" t="s">
        <v>276</v>
      </c>
      <c r="E11" s="226">
        <v>1302315.4355355827</v>
      </c>
      <c r="F11" s="227"/>
      <c r="G11" s="228">
        <f t="shared" ref="G11:G17" si="0">SUM(E11,F11)</f>
        <v>1302315.4355355827</v>
      </c>
      <c r="H11" s="229">
        <f t="shared" ref="H11:H23" si="1">IF(E11&lt;600000,600000-E11,0)</f>
        <v>0</v>
      </c>
      <c r="I11" s="229">
        <f t="shared" ref="I11:I23" si="2">IF(E11&gt;600000,E11-600000,0)</f>
        <v>702315.43553558271</v>
      </c>
      <c r="J11" s="230">
        <f t="shared" ref="J11:J23" si="3">IF(E11&gt;600000,(E11-600000)/$I$42,0)</f>
        <v>1.2587260721328252E-2</v>
      </c>
      <c r="K11" s="229">
        <f t="shared" ref="K11:K23" si="4">IF(E11&lt;600000,H11,-J11*$H$42)</f>
        <v>-15383.756975489123</v>
      </c>
      <c r="L11" s="231">
        <f t="shared" ref="L11:L23" si="5">E11+K11</f>
        <v>1286931.6785600935</v>
      </c>
      <c r="M11" s="232">
        <f>L11/$E$42</f>
        <v>1.8339266316302439E-2</v>
      </c>
      <c r="N11" s="203"/>
      <c r="O11" s="233">
        <v>1500000</v>
      </c>
      <c r="P11" s="234" t="s">
        <v>419</v>
      </c>
      <c r="Q11" s="235" t="s">
        <v>419</v>
      </c>
      <c r="R11" s="236">
        <f>L11*150%</f>
        <v>1930397.5178401403</v>
      </c>
    </row>
    <row r="12" spans="1:36" x14ac:dyDescent="0.25">
      <c r="A12" s="223"/>
      <c r="B12" s="462"/>
      <c r="C12" s="237">
        <v>2</v>
      </c>
      <c r="D12" s="238" t="s">
        <v>61</v>
      </c>
      <c r="E12" s="239">
        <v>639447.9659063227</v>
      </c>
      <c r="F12" s="240"/>
      <c r="G12" s="241">
        <f t="shared" si="0"/>
        <v>639447.9659063227</v>
      </c>
      <c r="H12" s="242">
        <f t="shared" si="1"/>
        <v>0</v>
      </c>
      <c r="I12" s="242">
        <f t="shared" si="2"/>
        <v>39447.965906322701</v>
      </c>
      <c r="J12" s="243">
        <f t="shared" si="3"/>
        <v>7.0700686139738781E-4</v>
      </c>
      <c r="K12" s="242">
        <f t="shared" si="4"/>
        <v>-864.08170741322488</v>
      </c>
      <c r="L12" s="244">
        <f t="shared" si="5"/>
        <v>638583.88419890951</v>
      </c>
      <c r="M12" s="245">
        <f t="shared" ref="M12:M23" si="6">L12/$E$42</f>
        <v>9.1000634398291282E-3</v>
      </c>
      <c r="N12" s="203"/>
      <c r="O12" s="246">
        <f>PRODUCT(L12,1.5)</f>
        <v>957875.82629836421</v>
      </c>
      <c r="P12" s="247" t="s">
        <v>419</v>
      </c>
      <c r="Q12" s="248" t="s">
        <v>419</v>
      </c>
      <c r="R12" s="236">
        <f t="shared" ref="R12:R37" si="7">L12*150%</f>
        <v>957875.82629836421</v>
      </c>
    </row>
    <row r="13" spans="1:36" x14ac:dyDescent="0.25">
      <c r="A13" s="223"/>
      <c r="B13" s="462"/>
      <c r="C13" s="237">
        <v>3</v>
      </c>
      <c r="D13" s="238" t="s">
        <v>759</v>
      </c>
      <c r="E13" s="239">
        <v>17223593.277685866</v>
      </c>
      <c r="F13" s="240"/>
      <c r="G13" s="241">
        <f t="shared" si="0"/>
        <v>17223593.277685866</v>
      </c>
      <c r="H13" s="242">
        <f t="shared" si="1"/>
        <v>0</v>
      </c>
      <c r="I13" s="242">
        <f t="shared" si="2"/>
        <v>16623593.277685866</v>
      </c>
      <c r="J13" s="243">
        <f t="shared" si="3"/>
        <v>0.29793664231796635</v>
      </c>
      <c r="K13" s="242">
        <f t="shared" si="4"/>
        <v>-364128.8602012184</v>
      </c>
      <c r="L13" s="244">
        <f t="shared" si="5"/>
        <v>16859464.417484649</v>
      </c>
      <c r="M13" s="245">
        <f t="shared" si="6"/>
        <v>0.24025378584853763</v>
      </c>
      <c r="N13" s="203"/>
      <c r="O13" s="246">
        <v>1500000</v>
      </c>
      <c r="P13" s="247">
        <v>0.41210000000000002</v>
      </c>
      <c r="Q13" s="248">
        <f>L13*P13</f>
        <v>6947785.286445424</v>
      </c>
      <c r="R13" s="236">
        <f t="shared" si="7"/>
        <v>25289196.626226973</v>
      </c>
      <c r="X13" s="236"/>
    </row>
    <row r="14" spans="1:36" x14ac:dyDescent="0.25">
      <c r="A14" s="223"/>
      <c r="B14" s="462"/>
      <c r="C14" s="237">
        <v>4</v>
      </c>
      <c r="D14" s="238" t="s">
        <v>503</v>
      </c>
      <c r="E14" s="239">
        <v>1404000.9657206344</v>
      </c>
      <c r="F14" s="240"/>
      <c r="G14" s="241">
        <f t="shared" si="0"/>
        <v>1404000.9657206344</v>
      </c>
      <c r="H14" s="242">
        <f t="shared" si="1"/>
        <v>0</v>
      </c>
      <c r="I14" s="242">
        <f t="shared" si="2"/>
        <v>804000.96572063444</v>
      </c>
      <c r="J14" s="243">
        <f t="shared" si="3"/>
        <v>1.4409721420984756E-2</v>
      </c>
      <c r="K14" s="242">
        <f t="shared" si="4"/>
        <v>-17611.111530351878</v>
      </c>
      <c r="L14" s="244">
        <f t="shared" si="5"/>
        <v>1386389.8541902825</v>
      </c>
      <c r="M14" s="245">
        <f t="shared" si="6"/>
        <v>1.9756583179818009E-2</v>
      </c>
      <c r="N14" s="203"/>
      <c r="O14" s="246">
        <v>1500000</v>
      </c>
      <c r="P14" s="247" t="s">
        <v>419</v>
      </c>
      <c r="Q14" s="248" t="s">
        <v>419</v>
      </c>
      <c r="R14" s="236">
        <f t="shared" si="7"/>
        <v>2079584.7812854238</v>
      </c>
    </row>
    <row r="15" spans="1:36" x14ac:dyDescent="0.25">
      <c r="A15" s="223"/>
      <c r="B15" s="462"/>
      <c r="C15" s="237">
        <v>5</v>
      </c>
      <c r="D15" s="238" t="s">
        <v>523</v>
      </c>
      <c r="E15" s="239">
        <v>1008521.6606079717</v>
      </c>
      <c r="F15" s="240"/>
      <c r="G15" s="241">
        <f t="shared" si="0"/>
        <v>1008521.6606079717</v>
      </c>
      <c r="H15" s="242">
        <f t="shared" si="1"/>
        <v>0</v>
      </c>
      <c r="I15" s="242">
        <f t="shared" si="2"/>
        <v>408521.66060797172</v>
      </c>
      <c r="J15" s="243">
        <f t="shared" si="3"/>
        <v>7.3217366331427957E-3</v>
      </c>
      <c r="K15" s="242">
        <f t="shared" si="4"/>
        <v>-8948.3978680088076</v>
      </c>
      <c r="L15" s="244">
        <f t="shared" si="5"/>
        <v>999573.2627399629</v>
      </c>
      <c r="M15" s="245">
        <f t="shared" si="6"/>
        <v>1.4244299502017069E-2</v>
      </c>
      <c r="N15" s="203"/>
      <c r="O15" s="246">
        <f>PRODUCT(L15,1.5)</f>
        <v>1499359.8941099443</v>
      </c>
      <c r="P15" s="247" t="s">
        <v>419</v>
      </c>
      <c r="Q15" s="248" t="s">
        <v>419</v>
      </c>
      <c r="R15" s="236">
        <f t="shared" si="7"/>
        <v>1499359.8941099443</v>
      </c>
    </row>
    <row r="16" spans="1:36" x14ac:dyDescent="0.25">
      <c r="A16" s="223"/>
      <c r="B16" s="462"/>
      <c r="C16" s="237">
        <v>6</v>
      </c>
      <c r="D16" s="238" t="s">
        <v>54</v>
      </c>
      <c r="E16" s="239">
        <v>15853314.073777204</v>
      </c>
      <c r="F16" s="240"/>
      <c r="G16" s="241">
        <f t="shared" si="0"/>
        <v>15853314.073777204</v>
      </c>
      <c r="H16" s="242">
        <f t="shared" si="1"/>
        <v>0</v>
      </c>
      <c r="I16" s="242">
        <f t="shared" si="2"/>
        <v>15253314.073777204</v>
      </c>
      <c r="J16" s="243">
        <f t="shared" si="3"/>
        <v>0.27337778923301437</v>
      </c>
      <c r="K16" s="242">
        <f t="shared" si="4"/>
        <v>-334113.79689078155</v>
      </c>
      <c r="L16" s="244">
        <f t="shared" si="5"/>
        <v>15519200.276886422</v>
      </c>
      <c r="M16" s="245">
        <f t="shared" si="6"/>
        <v>0.22115451164610112</v>
      </c>
      <c r="N16" s="203"/>
      <c r="O16" s="246">
        <v>1500000</v>
      </c>
      <c r="P16" s="247">
        <v>0.42349999999999999</v>
      </c>
      <c r="Q16" s="248">
        <f>L16*P16</f>
        <v>6572381.3172613997</v>
      </c>
      <c r="R16" s="236">
        <f t="shared" si="7"/>
        <v>23278800.415329635</v>
      </c>
      <c r="X16" s="236"/>
    </row>
    <row r="17" spans="1:24" x14ac:dyDescent="0.25">
      <c r="A17" s="223"/>
      <c r="B17" s="462"/>
      <c r="C17" s="237">
        <v>7</v>
      </c>
      <c r="D17" s="238" t="s">
        <v>760</v>
      </c>
      <c r="E17" s="239">
        <v>4515150.5836684778</v>
      </c>
      <c r="F17" s="240"/>
      <c r="G17" s="241">
        <f t="shared" si="0"/>
        <v>4515150.5836684778</v>
      </c>
      <c r="H17" s="242">
        <f t="shared" si="1"/>
        <v>0</v>
      </c>
      <c r="I17" s="242">
        <f t="shared" si="2"/>
        <v>3915150.5836684778</v>
      </c>
      <c r="J17" s="243">
        <f t="shared" si="3"/>
        <v>7.0169355059545455E-2</v>
      </c>
      <c r="K17" s="242">
        <f t="shared" si="4"/>
        <v>-85758.794487649735</v>
      </c>
      <c r="L17" s="244">
        <f t="shared" si="5"/>
        <v>4429391.7891808283</v>
      </c>
      <c r="M17" s="245">
        <f t="shared" si="6"/>
        <v>6.3120519134254441E-2</v>
      </c>
      <c r="N17" s="203"/>
      <c r="O17" s="246">
        <v>1500000</v>
      </c>
      <c r="P17" s="247">
        <v>0.371</v>
      </c>
      <c r="Q17" s="248">
        <f>L17*P17</f>
        <v>1643304.3537860874</v>
      </c>
      <c r="R17" s="236">
        <f t="shared" si="7"/>
        <v>6644087.6837712424</v>
      </c>
      <c r="X17" s="236"/>
    </row>
    <row r="18" spans="1:24" x14ac:dyDescent="0.25">
      <c r="A18" s="223"/>
      <c r="B18" s="462"/>
      <c r="C18" s="237">
        <v>8</v>
      </c>
      <c r="D18" s="238" t="s">
        <v>68</v>
      </c>
      <c r="E18" s="239">
        <v>2390884.6554016834</v>
      </c>
      <c r="F18" s="240"/>
      <c r="G18" s="241">
        <f>SUM(E18, F18)</f>
        <v>2390884.6554016834</v>
      </c>
      <c r="H18" s="242">
        <f t="shared" si="1"/>
        <v>0</v>
      </c>
      <c r="I18" s="242">
        <f t="shared" si="2"/>
        <v>1790884.6554016834</v>
      </c>
      <c r="J18" s="243">
        <f t="shared" si="3"/>
        <v>3.2097161672342299E-2</v>
      </c>
      <c r="K18" s="242">
        <f t="shared" si="4"/>
        <v>-39228.148657763966</v>
      </c>
      <c r="L18" s="244">
        <f t="shared" si="5"/>
        <v>2351656.5067439196</v>
      </c>
      <c r="M18" s="245">
        <f t="shared" si="6"/>
        <v>3.3512000427168266E-2</v>
      </c>
      <c r="N18" s="203"/>
      <c r="O18" s="246">
        <v>1500000</v>
      </c>
      <c r="P18" s="247" t="s">
        <v>419</v>
      </c>
      <c r="Q18" s="248" t="s">
        <v>419</v>
      </c>
      <c r="R18" s="236">
        <f t="shared" si="7"/>
        <v>3527484.7601158796</v>
      </c>
    </row>
    <row r="19" spans="1:24" x14ac:dyDescent="0.25">
      <c r="A19" s="223"/>
      <c r="B19" s="462"/>
      <c r="C19" s="237">
        <v>9</v>
      </c>
      <c r="D19" s="238" t="s">
        <v>761</v>
      </c>
      <c r="E19" s="239">
        <v>5744342.9228081424</v>
      </c>
      <c r="F19" s="240"/>
      <c r="G19" s="241">
        <f>SUM(E19,F19)</f>
        <v>5744342.9228081424</v>
      </c>
      <c r="H19" s="242">
        <f t="shared" si="1"/>
        <v>0</v>
      </c>
      <c r="I19" s="242">
        <f t="shared" si="2"/>
        <v>5144342.9228081424</v>
      </c>
      <c r="J19" s="243">
        <f t="shared" si="3"/>
        <v>9.219957633413739E-2</v>
      </c>
      <c r="K19" s="242">
        <f t="shared" si="4"/>
        <v>-112683.44296420961</v>
      </c>
      <c r="L19" s="244">
        <f t="shared" si="5"/>
        <v>5631659.4798439331</v>
      </c>
      <c r="M19" s="245">
        <f t="shared" si="6"/>
        <v>8.0253291393949058E-2</v>
      </c>
      <c r="N19" s="203"/>
      <c r="O19" s="246">
        <v>1500000</v>
      </c>
      <c r="P19" s="247">
        <v>0.43049999999999999</v>
      </c>
      <c r="Q19" s="248">
        <f>L19*P19</f>
        <v>2424429.4060728131</v>
      </c>
      <c r="R19" s="236">
        <f t="shared" si="7"/>
        <v>8447489.2197658997</v>
      </c>
      <c r="X19" s="236"/>
    </row>
    <row r="20" spans="1:24" x14ac:dyDescent="0.25">
      <c r="A20" s="223"/>
      <c r="B20" s="462"/>
      <c r="C20" s="237">
        <v>10</v>
      </c>
      <c r="D20" s="238" t="s">
        <v>762</v>
      </c>
      <c r="E20" s="239">
        <v>1419457.1753000845</v>
      </c>
      <c r="F20" s="240"/>
      <c r="G20" s="241">
        <f>SUM(E20,F20)</f>
        <v>1419457.1753000845</v>
      </c>
      <c r="H20" s="242">
        <f t="shared" si="1"/>
        <v>0</v>
      </c>
      <c r="I20" s="242">
        <f t="shared" si="2"/>
        <v>819457.17530008452</v>
      </c>
      <c r="J20" s="243">
        <f t="shared" si="3"/>
        <v>1.4686735608479674E-2</v>
      </c>
      <c r="K20" s="242">
        <f t="shared" si="4"/>
        <v>-17949.669619640008</v>
      </c>
      <c r="L20" s="244">
        <f t="shared" si="5"/>
        <v>1401507.5056804444</v>
      </c>
      <c r="M20" s="245">
        <f t="shared" si="6"/>
        <v>1.997201546839554E-2</v>
      </c>
      <c r="N20" s="203"/>
      <c r="O20" s="246">
        <v>1500000</v>
      </c>
      <c r="P20" s="247" t="s">
        <v>419</v>
      </c>
      <c r="Q20" s="248" t="s">
        <v>419</v>
      </c>
      <c r="R20" s="236">
        <f t="shared" si="7"/>
        <v>2102261.2585206665</v>
      </c>
    </row>
    <row r="21" spans="1:24" x14ac:dyDescent="0.25">
      <c r="A21" s="223"/>
      <c r="B21" s="462"/>
      <c r="C21" s="237">
        <v>11</v>
      </c>
      <c r="D21" s="238" t="s">
        <v>763</v>
      </c>
      <c r="E21" s="239">
        <v>6471832.1018746849</v>
      </c>
      <c r="F21" s="249">
        <v>91705</v>
      </c>
      <c r="G21" s="241">
        <f>SUM(E21,F21)</f>
        <v>6563537.1018746849</v>
      </c>
      <c r="H21" s="242">
        <f t="shared" si="1"/>
        <v>0</v>
      </c>
      <c r="I21" s="242">
        <f t="shared" si="2"/>
        <v>5871832.1018746849</v>
      </c>
      <c r="J21" s="243">
        <f t="shared" si="3"/>
        <v>0.10523801391578112</v>
      </c>
      <c r="K21" s="242">
        <f t="shared" si="4"/>
        <v>-128618.61420891275</v>
      </c>
      <c r="L21" s="244">
        <f t="shared" si="5"/>
        <v>6343213.4876657724</v>
      </c>
      <c r="M21" s="245">
        <f t="shared" si="6"/>
        <v>9.0393206872972448E-2</v>
      </c>
      <c r="N21" s="203"/>
      <c r="O21" s="246">
        <v>1500000</v>
      </c>
      <c r="P21" s="247" t="s">
        <v>419</v>
      </c>
      <c r="Q21" s="248" t="s">
        <v>419</v>
      </c>
      <c r="R21" s="236">
        <f t="shared" si="7"/>
        <v>9514820.2314986587</v>
      </c>
    </row>
    <row r="22" spans="1:24" x14ac:dyDescent="0.25">
      <c r="A22" s="223"/>
      <c r="B22" s="462"/>
      <c r="C22" s="237">
        <v>12</v>
      </c>
      <c r="D22" s="238" t="s">
        <v>764</v>
      </c>
      <c r="E22" s="239">
        <v>908089.54935678747</v>
      </c>
      <c r="F22" s="240"/>
      <c r="G22" s="241">
        <f>SUM(E22,F22)</f>
        <v>908089.54935678747</v>
      </c>
      <c r="H22" s="242">
        <f t="shared" si="1"/>
        <v>0</v>
      </c>
      <c r="I22" s="242">
        <f t="shared" si="2"/>
        <v>308089.54935678747</v>
      </c>
      <c r="J22" s="243">
        <f t="shared" si="3"/>
        <v>5.5217403563301492E-3</v>
      </c>
      <c r="K22" s="242">
        <f t="shared" si="4"/>
        <v>-6748.4986292212134</v>
      </c>
      <c r="L22" s="244">
        <f t="shared" si="5"/>
        <v>901341.05072756624</v>
      </c>
      <c r="M22" s="245">
        <f t="shared" si="6"/>
        <v>1.2844453086743125E-2</v>
      </c>
      <c r="N22" s="203"/>
      <c r="O22" s="246">
        <f>PRODUCT(L22,1.5)</f>
        <v>1352011.5760913494</v>
      </c>
      <c r="P22" s="247" t="s">
        <v>419</v>
      </c>
      <c r="Q22" s="248" t="s">
        <v>419</v>
      </c>
      <c r="R22" s="236">
        <f t="shared" si="7"/>
        <v>1352011.5760913494</v>
      </c>
    </row>
    <row r="23" spans="1:24" ht="16.5" thickBot="1" x14ac:dyDescent="0.3">
      <c r="A23" s="223"/>
      <c r="B23" s="463"/>
      <c r="C23" s="250">
        <v>13</v>
      </c>
      <c r="D23" s="251" t="s">
        <v>765</v>
      </c>
      <c r="E23" s="252">
        <v>2534971.9281230466</v>
      </c>
      <c r="F23" s="253"/>
      <c r="G23" s="254">
        <f>SUM(E23,F23)</f>
        <v>2534971.9281230466</v>
      </c>
      <c r="H23" s="255">
        <f t="shared" si="1"/>
        <v>0</v>
      </c>
      <c r="I23" s="255">
        <f t="shared" si="2"/>
        <v>1934971.9281230466</v>
      </c>
      <c r="J23" s="256">
        <f t="shared" si="3"/>
        <v>3.4679568346895638E-2</v>
      </c>
      <c r="K23" s="255">
        <f t="shared" si="4"/>
        <v>-42384.285451363125</v>
      </c>
      <c r="L23" s="257">
        <f t="shared" si="5"/>
        <v>2492587.6426716833</v>
      </c>
      <c r="M23" s="258">
        <f t="shared" si="6"/>
        <v>3.5520322762453441E-2</v>
      </c>
      <c r="N23" s="203"/>
      <c r="O23" s="259">
        <v>1500000</v>
      </c>
      <c r="P23" s="260" t="s">
        <v>419</v>
      </c>
      <c r="Q23" s="261" t="s">
        <v>419</v>
      </c>
      <c r="R23" s="236">
        <f t="shared" si="7"/>
        <v>3738881.4640075248</v>
      </c>
    </row>
    <row r="24" spans="1:24" ht="16.5" thickBot="1" x14ac:dyDescent="0.3">
      <c r="A24" s="214"/>
      <c r="B24" s="262"/>
      <c r="C24" s="263"/>
      <c r="D24" s="264"/>
      <c r="E24" s="265"/>
      <c r="F24" s="266"/>
      <c r="G24" s="265"/>
      <c r="H24" s="267"/>
      <c r="I24" s="268"/>
      <c r="J24" s="269"/>
      <c r="K24" s="270"/>
      <c r="L24" s="271"/>
      <c r="M24" s="272"/>
      <c r="N24" s="203"/>
      <c r="O24" s="273"/>
      <c r="P24" s="274"/>
      <c r="Q24" s="274"/>
      <c r="R24" s="236">
        <f t="shared" si="7"/>
        <v>0</v>
      </c>
    </row>
    <row r="25" spans="1:24" x14ac:dyDescent="0.25">
      <c r="A25" s="223"/>
      <c r="B25" s="461" t="s">
        <v>47</v>
      </c>
      <c r="C25" s="275">
        <v>1</v>
      </c>
      <c r="D25" s="276" t="s">
        <v>276</v>
      </c>
      <c r="E25" s="226">
        <v>745038.41389438836</v>
      </c>
      <c r="F25" s="227"/>
      <c r="G25" s="228">
        <f t="shared" ref="G25:G37" si="8">SUM(E25,F25)</f>
        <v>745038.41389438836</v>
      </c>
      <c r="H25" s="229">
        <f t="shared" ref="H25:H37" si="9">IF(E25&lt;600000,600000-E25,0)</f>
        <v>0</v>
      </c>
      <c r="I25" s="229">
        <f t="shared" ref="I25:I37" si="10">IF(E25&gt;600000,E25-600000,0)</f>
        <v>145038.41389438836</v>
      </c>
      <c r="J25" s="230">
        <f t="shared" ref="J25:J37" si="11">IF(E25&gt;600000,(E25-600000)/$I$42,0)</f>
        <v>2.5994535189225367E-3</v>
      </c>
      <c r="K25" s="229">
        <f t="shared" ref="K25:K37" si="12">IF(E25&lt;600000,H25,-J25*$H$42)</f>
        <v>-3176.9709144440844</v>
      </c>
      <c r="L25" s="231">
        <f t="shared" ref="L25:L37" si="13">E25+K25</f>
        <v>741861.44297994429</v>
      </c>
      <c r="M25" s="232">
        <f>L25/$E$42</f>
        <v>1.0571807967170433E-2</v>
      </c>
      <c r="N25" s="203"/>
      <c r="O25" s="233">
        <f>PRODUCT(L25,1.5)</f>
        <v>1112792.1644699164</v>
      </c>
      <c r="P25" s="277"/>
      <c r="Q25" s="277"/>
      <c r="R25" s="236">
        <f t="shared" si="7"/>
        <v>1112792.1644699164</v>
      </c>
    </row>
    <row r="26" spans="1:24" x14ac:dyDescent="0.25">
      <c r="A26" s="223"/>
      <c r="B26" s="462"/>
      <c r="C26" s="278">
        <v>2</v>
      </c>
      <c r="D26" s="279" t="s">
        <v>61</v>
      </c>
      <c r="E26" s="239">
        <v>528280.22781665204</v>
      </c>
      <c r="F26" s="240"/>
      <c r="G26" s="241">
        <f t="shared" si="8"/>
        <v>528280.22781665204</v>
      </c>
      <c r="H26" s="242">
        <f t="shared" si="9"/>
        <v>71719.772183347959</v>
      </c>
      <c r="I26" s="242">
        <f t="shared" si="10"/>
        <v>0</v>
      </c>
      <c r="J26" s="243">
        <f t="shared" si="11"/>
        <v>0</v>
      </c>
      <c r="K26" s="242">
        <f t="shared" si="12"/>
        <v>71719.772183347959</v>
      </c>
      <c r="L26" s="244">
        <f t="shared" si="13"/>
        <v>600000</v>
      </c>
      <c r="M26" s="245">
        <f t="shared" ref="M26:M37" si="14">L26/$E$42</f>
        <v>8.5502284022513086E-3</v>
      </c>
      <c r="N26" s="203"/>
      <c r="O26" s="246">
        <f>PRODUCT(L26,1.5)</f>
        <v>900000</v>
      </c>
      <c r="P26" s="277"/>
      <c r="Q26" s="277"/>
      <c r="R26" s="236">
        <f t="shared" si="7"/>
        <v>900000</v>
      </c>
    </row>
    <row r="27" spans="1:24" x14ac:dyDescent="0.25">
      <c r="A27" s="223"/>
      <c r="B27" s="462"/>
      <c r="C27" s="278">
        <v>3</v>
      </c>
      <c r="D27" s="279" t="s">
        <v>759</v>
      </c>
      <c r="E27" s="239">
        <v>614692.29117618699</v>
      </c>
      <c r="F27" s="240"/>
      <c r="G27" s="241">
        <f t="shared" si="8"/>
        <v>614692.29117618699</v>
      </c>
      <c r="H27" s="242">
        <f t="shared" si="9"/>
        <v>0</v>
      </c>
      <c r="I27" s="242">
        <f t="shared" si="10"/>
        <v>14692.291176186991</v>
      </c>
      <c r="J27" s="243">
        <f t="shared" si="11"/>
        <v>2.6332284650315996E-4</v>
      </c>
      <c r="K27" s="242">
        <f t="shared" si="12"/>
        <v>-321.82495988461375</v>
      </c>
      <c r="L27" s="244">
        <f t="shared" si="13"/>
        <v>614370.46621630236</v>
      </c>
      <c r="M27" s="245">
        <f t="shared" si="14"/>
        <v>8.7550130162450113E-3</v>
      </c>
      <c r="N27" s="203"/>
      <c r="O27" s="246">
        <f>PRODUCT(L27,1.5)</f>
        <v>921555.69932445348</v>
      </c>
      <c r="P27" s="277"/>
      <c r="Q27" s="277"/>
      <c r="R27" s="236">
        <f t="shared" si="7"/>
        <v>921555.69932445348</v>
      </c>
    </row>
    <row r="28" spans="1:24" x14ac:dyDescent="0.25">
      <c r="A28" s="223"/>
      <c r="B28" s="462"/>
      <c r="C28" s="278">
        <v>4</v>
      </c>
      <c r="D28" s="279" t="s">
        <v>503</v>
      </c>
      <c r="E28" s="239">
        <v>1451307.925574186</v>
      </c>
      <c r="F28" s="240"/>
      <c r="G28" s="241">
        <f t="shared" si="8"/>
        <v>1451307.925574186</v>
      </c>
      <c r="H28" s="242">
        <f t="shared" si="9"/>
        <v>0</v>
      </c>
      <c r="I28" s="242">
        <f t="shared" si="10"/>
        <v>851307.92557418603</v>
      </c>
      <c r="J28" s="243">
        <f t="shared" si="11"/>
        <v>1.5257581239352499E-2</v>
      </c>
      <c r="K28" s="242">
        <f t="shared" si="12"/>
        <v>-18647.33932318299</v>
      </c>
      <c r="L28" s="244">
        <f t="shared" si="13"/>
        <v>1432660.586251003</v>
      </c>
      <c r="M28" s="245">
        <f t="shared" si="14"/>
        <v>2.0415958725582228E-2</v>
      </c>
      <c r="N28" s="203"/>
      <c r="O28" s="246">
        <v>1500000</v>
      </c>
      <c r="P28" s="277"/>
      <c r="Q28" s="277"/>
      <c r="R28" s="236">
        <f t="shared" si="7"/>
        <v>2148990.8793765046</v>
      </c>
    </row>
    <row r="29" spans="1:24" x14ac:dyDescent="0.25">
      <c r="A29" s="223"/>
      <c r="B29" s="462"/>
      <c r="C29" s="278">
        <v>5</v>
      </c>
      <c r="D29" s="279" t="s">
        <v>523</v>
      </c>
      <c r="E29" s="239">
        <v>1093291.1507504326</v>
      </c>
      <c r="F29" s="249">
        <v>147</v>
      </c>
      <c r="G29" s="241">
        <f t="shared" si="8"/>
        <v>1093438.1507504326</v>
      </c>
      <c r="H29" s="242">
        <f t="shared" si="9"/>
        <v>0</v>
      </c>
      <c r="I29" s="242">
        <f t="shared" si="10"/>
        <v>493291.15075043263</v>
      </c>
      <c r="J29" s="243">
        <f t="shared" si="11"/>
        <v>8.8410193082039228E-3</v>
      </c>
      <c r="K29" s="242">
        <f t="shared" si="12"/>
        <v>-10805.217708930086</v>
      </c>
      <c r="L29" s="244">
        <f t="shared" si="13"/>
        <v>1082485.9330415025</v>
      </c>
      <c r="M29" s="245">
        <f t="shared" si="14"/>
        <v>1.542583661621494E-2</v>
      </c>
      <c r="N29" s="203"/>
      <c r="O29" s="246">
        <v>1500000</v>
      </c>
      <c r="P29" s="277"/>
      <c r="Q29" s="277"/>
      <c r="R29" s="236">
        <f t="shared" si="7"/>
        <v>1623728.8995622536</v>
      </c>
    </row>
    <row r="30" spans="1:24" x14ac:dyDescent="0.25">
      <c r="A30" s="223"/>
      <c r="B30" s="462"/>
      <c r="C30" s="278">
        <v>6</v>
      </c>
      <c r="D30" s="279" t="s">
        <v>54</v>
      </c>
      <c r="E30" s="239">
        <v>538256.54930664471</v>
      </c>
      <c r="F30" s="240"/>
      <c r="G30" s="241">
        <f t="shared" si="8"/>
        <v>538256.54930664471</v>
      </c>
      <c r="H30" s="242">
        <f t="shared" si="9"/>
        <v>61743.450693355291</v>
      </c>
      <c r="I30" s="242">
        <f t="shared" si="10"/>
        <v>0</v>
      </c>
      <c r="J30" s="243">
        <f t="shared" si="11"/>
        <v>0</v>
      </c>
      <c r="K30" s="242">
        <f t="shared" si="12"/>
        <v>61743.450693355291</v>
      </c>
      <c r="L30" s="244">
        <f t="shared" si="13"/>
        <v>600000</v>
      </c>
      <c r="M30" s="245">
        <f t="shared" si="14"/>
        <v>8.5502284022513086E-3</v>
      </c>
      <c r="N30" s="203"/>
      <c r="O30" s="246">
        <v>900000</v>
      </c>
      <c r="P30" s="277"/>
      <c r="Q30" s="277"/>
      <c r="R30" s="236">
        <f t="shared" si="7"/>
        <v>900000</v>
      </c>
    </row>
    <row r="31" spans="1:24" x14ac:dyDescent="0.25">
      <c r="A31" s="223"/>
      <c r="B31" s="462"/>
      <c r="C31" s="278">
        <v>7</v>
      </c>
      <c r="D31" s="279" t="s">
        <v>760</v>
      </c>
      <c r="E31" s="239">
        <v>280773.49640070787</v>
      </c>
      <c r="F31" s="240"/>
      <c r="G31" s="241">
        <f t="shared" si="8"/>
        <v>280773.49640070787</v>
      </c>
      <c r="H31" s="242">
        <f t="shared" si="9"/>
        <v>319226.50359929213</v>
      </c>
      <c r="I31" s="242">
        <f t="shared" si="10"/>
        <v>0</v>
      </c>
      <c r="J31" s="243">
        <f t="shared" si="11"/>
        <v>0</v>
      </c>
      <c r="K31" s="242">
        <f t="shared" si="12"/>
        <v>319226.50359929213</v>
      </c>
      <c r="L31" s="244">
        <f t="shared" si="13"/>
        <v>600000</v>
      </c>
      <c r="M31" s="245">
        <f t="shared" si="14"/>
        <v>8.5502284022513086E-3</v>
      </c>
      <c r="N31" s="203"/>
      <c r="O31" s="246">
        <v>900000</v>
      </c>
      <c r="P31" s="277"/>
      <c r="Q31" s="277"/>
      <c r="R31" s="236">
        <f t="shared" si="7"/>
        <v>900000</v>
      </c>
    </row>
    <row r="32" spans="1:24" x14ac:dyDescent="0.25">
      <c r="A32" s="223"/>
      <c r="B32" s="462"/>
      <c r="C32" s="278">
        <v>8</v>
      </c>
      <c r="D32" s="279" t="s">
        <v>68</v>
      </c>
      <c r="E32" s="239">
        <v>725533.035751516</v>
      </c>
      <c r="F32" s="240"/>
      <c r="G32" s="241">
        <f t="shared" si="8"/>
        <v>725533.035751516</v>
      </c>
      <c r="H32" s="242">
        <f t="shared" si="9"/>
        <v>0</v>
      </c>
      <c r="I32" s="242">
        <f t="shared" si="10"/>
        <v>125533.035751516</v>
      </c>
      <c r="J32" s="243">
        <f t="shared" si="11"/>
        <v>2.2498680367734791E-3</v>
      </c>
      <c r="K32" s="242">
        <f t="shared" si="12"/>
        <v>-2749.7184551041628</v>
      </c>
      <c r="L32" s="244">
        <f t="shared" si="13"/>
        <v>722783.31729641184</v>
      </c>
      <c r="M32" s="245">
        <f t="shared" si="14"/>
        <v>1.0299937413702002E-2</v>
      </c>
      <c r="N32" s="203"/>
      <c r="O32" s="246">
        <f>PRODUCT(L32,1.5)</f>
        <v>1084174.9759446178</v>
      </c>
      <c r="P32" s="277"/>
      <c r="Q32" s="277"/>
      <c r="R32" s="236">
        <f t="shared" si="7"/>
        <v>1084174.9759446178</v>
      </c>
    </row>
    <row r="33" spans="1:18" x14ac:dyDescent="0.25">
      <c r="A33" s="223"/>
      <c r="B33" s="462"/>
      <c r="C33" s="278">
        <v>9</v>
      </c>
      <c r="D33" s="279" t="s">
        <v>761</v>
      </c>
      <c r="E33" s="239">
        <v>538205.89556534006</v>
      </c>
      <c r="F33" s="240"/>
      <c r="G33" s="241">
        <f t="shared" si="8"/>
        <v>538205.89556534006</v>
      </c>
      <c r="H33" s="242">
        <f t="shared" si="9"/>
        <v>61794.104434659937</v>
      </c>
      <c r="I33" s="242">
        <f t="shared" si="10"/>
        <v>0</v>
      </c>
      <c r="J33" s="243">
        <f t="shared" si="11"/>
        <v>0</v>
      </c>
      <c r="K33" s="242">
        <f t="shared" si="12"/>
        <v>61794.104434659937</v>
      </c>
      <c r="L33" s="244">
        <f t="shared" si="13"/>
        <v>600000</v>
      </c>
      <c r="M33" s="245">
        <f t="shared" si="14"/>
        <v>8.5502284022513086E-3</v>
      </c>
      <c r="N33" s="203"/>
      <c r="O33" s="246">
        <v>900000</v>
      </c>
      <c r="P33" s="277"/>
      <c r="Q33" s="277"/>
      <c r="R33" s="236">
        <f t="shared" si="7"/>
        <v>900000</v>
      </c>
    </row>
    <row r="34" spans="1:18" x14ac:dyDescent="0.25">
      <c r="A34" s="223"/>
      <c r="B34" s="462"/>
      <c r="C34" s="278">
        <v>10</v>
      </c>
      <c r="D34" s="279" t="s">
        <v>762</v>
      </c>
      <c r="E34" s="239">
        <v>721338.00009802729</v>
      </c>
      <c r="F34" s="240"/>
      <c r="G34" s="241">
        <f t="shared" si="8"/>
        <v>721338.00009802729</v>
      </c>
      <c r="H34" s="242">
        <f t="shared" si="9"/>
        <v>0</v>
      </c>
      <c r="I34" s="242">
        <f t="shared" si="10"/>
        <v>121338.00009802729</v>
      </c>
      <c r="J34" s="243">
        <f t="shared" si="11"/>
        <v>2.1746824366371789E-3</v>
      </c>
      <c r="K34" s="242">
        <f t="shared" si="12"/>
        <v>-2657.8289625322559</v>
      </c>
      <c r="L34" s="244">
        <f t="shared" si="13"/>
        <v>718680.17113549507</v>
      </c>
      <c r="M34" s="245">
        <f t="shared" si="14"/>
        <v>1.0241466018962569E-2</v>
      </c>
      <c r="N34" s="203"/>
      <c r="O34" s="246">
        <f>PRODUCT(L34,1.5)</f>
        <v>1078020.2567032427</v>
      </c>
      <c r="P34" s="277"/>
      <c r="Q34" s="277"/>
      <c r="R34" s="236">
        <f t="shared" si="7"/>
        <v>1078020.2567032427</v>
      </c>
    </row>
    <row r="35" spans="1:18" x14ac:dyDescent="0.25">
      <c r="A35" s="223"/>
      <c r="B35" s="462"/>
      <c r="C35" s="278">
        <v>11</v>
      </c>
      <c r="D35" s="279" t="s">
        <v>763</v>
      </c>
      <c r="E35" s="239">
        <v>1028609.6587392744</v>
      </c>
      <c r="F35" s="240"/>
      <c r="G35" s="241">
        <f t="shared" si="8"/>
        <v>1028609.6587392744</v>
      </c>
      <c r="H35" s="242">
        <f t="shared" si="9"/>
        <v>0</v>
      </c>
      <c r="I35" s="242">
        <f t="shared" si="10"/>
        <v>428609.65873927437</v>
      </c>
      <c r="J35" s="243">
        <f t="shared" si="11"/>
        <v>7.6817641322613883E-3</v>
      </c>
      <c r="K35" s="242">
        <f t="shared" si="12"/>
        <v>-9388.4122344029838</v>
      </c>
      <c r="L35" s="244">
        <f t="shared" si="13"/>
        <v>1019221.2465048714</v>
      </c>
      <c r="M35" s="245">
        <f t="shared" si="14"/>
        <v>1.4524290750073224E-2</v>
      </c>
      <c r="N35" s="203"/>
      <c r="O35" s="246">
        <v>1500000</v>
      </c>
      <c r="P35" s="277"/>
      <c r="Q35" s="277"/>
      <c r="R35" s="236">
        <f t="shared" si="7"/>
        <v>1528831.8697573072</v>
      </c>
    </row>
    <row r="36" spans="1:18" x14ac:dyDescent="0.25">
      <c r="A36" s="223"/>
      <c r="B36" s="462"/>
      <c r="C36" s="278">
        <v>12</v>
      </c>
      <c r="D36" s="279" t="s">
        <v>764</v>
      </c>
      <c r="E36" s="239">
        <v>427589.65276852099</v>
      </c>
      <c r="F36" s="240"/>
      <c r="G36" s="241">
        <f t="shared" si="8"/>
        <v>427589.65276852099</v>
      </c>
      <c r="H36" s="242">
        <f t="shared" si="9"/>
        <v>172410.34723147901</v>
      </c>
      <c r="I36" s="242">
        <f t="shared" si="10"/>
        <v>0</v>
      </c>
      <c r="J36" s="243">
        <f t="shared" si="11"/>
        <v>0</v>
      </c>
      <c r="K36" s="242">
        <f t="shared" si="12"/>
        <v>172410.34723147901</v>
      </c>
      <c r="L36" s="244">
        <f t="shared" si="13"/>
        <v>600000</v>
      </c>
      <c r="M36" s="245">
        <f t="shared" si="14"/>
        <v>8.5502284022513086E-3</v>
      </c>
      <c r="N36" s="203"/>
      <c r="O36" s="246">
        <v>900000</v>
      </c>
      <c r="P36" s="277"/>
      <c r="Q36" s="277"/>
      <c r="R36" s="236">
        <f t="shared" si="7"/>
        <v>900000</v>
      </c>
    </row>
    <row r="37" spans="1:18" ht="16.5" thickBot="1" x14ac:dyDescent="0.3">
      <c r="A37" s="223"/>
      <c r="B37" s="463"/>
      <c r="C37" s="280">
        <v>13</v>
      </c>
      <c r="D37" s="281" t="s">
        <v>765</v>
      </c>
      <c r="E37" s="252">
        <v>64725.406391629433</v>
      </c>
      <c r="F37" s="253"/>
      <c r="G37" s="254">
        <f t="shared" si="8"/>
        <v>64725.406391629433</v>
      </c>
      <c r="H37" s="255">
        <f t="shared" si="9"/>
        <v>535274.59360837052</v>
      </c>
      <c r="I37" s="282">
        <f t="shared" si="10"/>
        <v>0</v>
      </c>
      <c r="J37" s="256">
        <f t="shared" si="11"/>
        <v>0</v>
      </c>
      <c r="K37" s="255">
        <f t="shared" si="12"/>
        <v>535274.59360837052</v>
      </c>
      <c r="L37" s="257">
        <f t="shared" si="13"/>
        <v>600000</v>
      </c>
      <c r="M37" s="258">
        <f t="shared" si="14"/>
        <v>8.5502284022513086E-3</v>
      </c>
      <c r="N37" s="203"/>
      <c r="O37" s="259">
        <v>900000</v>
      </c>
      <c r="P37" s="283"/>
      <c r="Q37" s="284"/>
      <c r="R37" s="236">
        <f t="shared" si="7"/>
        <v>900000</v>
      </c>
    </row>
    <row r="38" spans="1:18" ht="16.5" thickBot="1" x14ac:dyDescent="0.3">
      <c r="A38" s="285"/>
      <c r="B38" s="210"/>
      <c r="C38" s="286"/>
      <c r="D38" s="286"/>
      <c r="E38" s="287"/>
      <c r="F38" s="288"/>
      <c r="G38" s="287"/>
      <c r="H38" s="287"/>
      <c r="I38" s="287"/>
      <c r="J38" s="286"/>
      <c r="K38" s="287"/>
      <c r="L38" s="289"/>
      <c r="M38" s="286"/>
      <c r="N38" s="203"/>
    </row>
    <row r="39" spans="1:18" x14ac:dyDescent="0.25">
      <c r="A39" s="206"/>
      <c r="B39" s="290"/>
      <c r="C39" s="286"/>
      <c r="D39" s="291" t="s">
        <v>766</v>
      </c>
      <c r="E39" s="229">
        <f>SUM(E11:E23)</f>
        <v>61415922.295766495</v>
      </c>
      <c r="F39" s="229">
        <f>SUM(F11:F23)</f>
        <v>91705</v>
      </c>
      <c r="G39" s="229">
        <f>SUM(G11:G23)</f>
        <v>61507627.295766495</v>
      </c>
      <c r="H39" s="229">
        <f>SUM(H11:H23)</f>
        <v>0</v>
      </c>
      <c r="I39" s="229">
        <f>SUM(I11:I23)</f>
        <v>53615922.295766495</v>
      </c>
      <c r="J39" s="292"/>
      <c r="K39" s="229">
        <f>SUM(K11:K23)</f>
        <v>-1174421.4591920231</v>
      </c>
      <c r="L39" s="231">
        <f>SUM(L11:L23)</f>
        <v>60241500.836574465</v>
      </c>
      <c r="M39" s="232">
        <f>L39/$E$42</f>
        <v>0.8584643190785417</v>
      </c>
      <c r="N39" s="293"/>
    </row>
    <row r="40" spans="1:18" ht="16.5" thickBot="1" x14ac:dyDescent="0.3">
      <c r="A40" s="206"/>
      <c r="B40" s="290"/>
      <c r="C40" s="286"/>
      <c r="D40" s="294" t="s">
        <v>767</v>
      </c>
      <c r="E40" s="282">
        <f>SUM(E25:E37)</f>
        <v>8757641.7042335067</v>
      </c>
      <c r="F40" s="282">
        <f>SUM(F25:F37)</f>
        <v>147</v>
      </c>
      <c r="G40" s="282">
        <f>SUM(G25:G37)</f>
        <v>8757788.7042335067</v>
      </c>
      <c r="H40" s="282">
        <f>SUM(H25:H37)</f>
        <v>1222168.7717505048</v>
      </c>
      <c r="I40" s="282">
        <f>SUM(I25:I37)</f>
        <v>2179810.4759840118</v>
      </c>
      <c r="J40" s="295"/>
      <c r="K40" s="282">
        <f>SUM(K25:K37)</f>
        <v>1174421.4591920236</v>
      </c>
      <c r="L40" s="257">
        <f>SUM(L25:L37)</f>
        <v>9932063.1634255312</v>
      </c>
      <c r="M40" s="296">
        <f>L40/$E$42</f>
        <v>0.14153568092145827</v>
      </c>
      <c r="N40" s="293"/>
    </row>
    <row r="41" spans="1:18" ht="16.5" thickBot="1" x14ac:dyDescent="0.3">
      <c r="A41" s="206"/>
      <c r="B41" s="290"/>
      <c r="C41" s="286"/>
      <c r="D41" s="297"/>
      <c r="E41" s="265"/>
      <c r="F41" s="266"/>
      <c r="G41" s="265"/>
      <c r="H41" s="265"/>
      <c r="I41" s="265"/>
      <c r="J41" s="298"/>
      <c r="K41" s="299"/>
      <c r="L41" s="300"/>
      <c r="M41" s="301"/>
      <c r="N41" s="293"/>
    </row>
    <row r="42" spans="1:18" x14ac:dyDescent="0.25">
      <c r="A42" s="206"/>
      <c r="B42" s="302"/>
      <c r="C42" s="286"/>
      <c r="D42" s="291" t="s">
        <v>768</v>
      </c>
      <c r="E42" s="229">
        <f>SUM(E39,E40)</f>
        <v>70173564</v>
      </c>
      <c r="F42" s="229">
        <f>SUM(F39,F40)</f>
        <v>91852</v>
      </c>
      <c r="G42" s="303">
        <f>SUM(G39,G40)</f>
        <v>70265416</v>
      </c>
      <c r="H42" s="303">
        <f>H39+H40</f>
        <v>1222168.7717505048</v>
      </c>
      <c r="I42" s="303">
        <f>I39+I40</f>
        <v>55795732.77175051</v>
      </c>
      <c r="J42" s="304"/>
      <c r="K42" s="305"/>
      <c r="L42" s="306">
        <f>L39+L40</f>
        <v>70173564</v>
      </c>
      <c r="M42" s="232">
        <f>L42/$E$45</f>
        <v>0.85000000121128239</v>
      </c>
      <c r="N42" s="293"/>
    </row>
    <row r="43" spans="1:18" x14ac:dyDescent="0.25">
      <c r="A43" s="206"/>
      <c r="B43" s="290"/>
      <c r="C43" s="286"/>
      <c r="D43" s="307" t="s">
        <v>769</v>
      </c>
      <c r="E43" s="308">
        <v>12383570</v>
      </c>
      <c r="F43" s="309">
        <v>1970464</v>
      </c>
      <c r="G43" s="310">
        <f>SUM(E43,F43)</f>
        <v>14354034</v>
      </c>
      <c r="H43" s="310"/>
      <c r="I43" s="311"/>
      <c r="J43" s="312"/>
      <c r="K43" s="313"/>
      <c r="L43" s="314">
        <f>E43</f>
        <v>12383570</v>
      </c>
      <c r="M43" s="315">
        <f t="shared" ref="M43:M45" si="15">L43/$E$45</f>
        <v>0.14999999878871764</v>
      </c>
      <c r="N43" s="293"/>
    </row>
    <row r="44" spans="1:18" x14ac:dyDescent="0.25">
      <c r="A44" s="206"/>
      <c r="B44" s="290"/>
      <c r="C44" s="316"/>
      <c r="D44" s="317" t="s">
        <v>770</v>
      </c>
      <c r="E44" s="318">
        <v>4127857</v>
      </c>
      <c r="F44" s="319"/>
      <c r="G44" s="320">
        <f>SUM(E44,F44)</f>
        <v>4127857</v>
      </c>
      <c r="H44" s="320"/>
      <c r="I44" s="321"/>
      <c r="J44" s="322"/>
      <c r="K44" s="323"/>
      <c r="L44" s="324">
        <f>E44</f>
        <v>4127857</v>
      </c>
      <c r="M44" s="315">
        <f t="shared" si="15"/>
        <v>5.0000003633847073E-2</v>
      </c>
      <c r="N44" s="293"/>
    </row>
    <row r="45" spans="1:18" ht="16.5" thickBot="1" x14ac:dyDescent="0.3">
      <c r="A45" s="206"/>
      <c r="B45" s="290"/>
      <c r="C45" s="316"/>
      <c r="D45" s="294" t="s">
        <v>771</v>
      </c>
      <c r="E45" s="325">
        <v>82557134</v>
      </c>
      <c r="F45" s="326">
        <f>SUM(F42:F44)</f>
        <v>2062316</v>
      </c>
      <c r="G45" s="327">
        <f>SUM(E45,F45)</f>
        <v>84619450</v>
      </c>
      <c r="H45" s="328"/>
      <c r="I45" s="329"/>
      <c r="J45" s="330"/>
      <c r="K45" s="331"/>
      <c r="L45" s="332">
        <f>L42+L43</f>
        <v>82557134</v>
      </c>
      <c r="M45" s="296">
        <f t="shared" si="15"/>
        <v>1</v>
      </c>
      <c r="N45" s="293"/>
    </row>
    <row r="46" spans="1:18" x14ac:dyDescent="0.25">
      <c r="A46" s="212"/>
      <c r="B46" s="333"/>
      <c r="C46" s="333"/>
      <c r="D46" s="212"/>
      <c r="E46" s="212"/>
      <c r="F46" s="334"/>
      <c r="G46" s="212"/>
      <c r="H46" s="212"/>
      <c r="I46" s="212"/>
      <c r="J46" s="212"/>
      <c r="K46" s="212"/>
      <c r="L46" s="212"/>
      <c r="M46" s="212"/>
      <c r="N46" s="212"/>
      <c r="Q46" s="284"/>
    </row>
    <row r="47" spans="1:18" x14ac:dyDescent="0.25">
      <c r="A47" s="206"/>
      <c r="B47" s="290"/>
      <c r="C47" s="290"/>
      <c r="D47" s="335" t="s">
        <v>772</v>
      </c>
      <c r="G47" s="336"/>
      <c r="H47" s="336"/>
      <c r="I47" s="336"/>
      <c r="J47" s="336"/>
      <c r="K47" s="337"/>
      <c r="L47" s="338"/>
      <c r="M47" s="336"/>
      <c r="N47" s="293"/>
      <c r="Q47" s="284"/>
    </row>
    <row r="48" spans="1:18" x14ac:dyDescent="0.25">
      <c r="A48" s="206"/>
      <c r="B48" s="290"/>
      <c r="C48" s="290"/>
      <c r="D48" s="335"/>
      <c r="G48" s="336"/>
      <c r="H48" s="336"/>
      <c r="I48" s="336"/>
      <c r="J48" s="336"/>
      <c r="K48" s="337"/>
      <c r="L48" s="338"/>
      <c r="M48" s="336"/>
      <c r="N48" s="293"/>
      <c r="Q48" s="284"/>
    </row>
    <row r="49" spans="1:25" ht="15.6" customHeight="1" x14ac:dyDescent="0.25">
      <c r="A49" s="339"/>
      <c r="B49" s="290"/>
      <c r="C49" s="290"/>
      <c r="D49" s="464" t="s">
        <v>773</v>
      </c>
      <c r="E49" s="464"/>
      <c r="F49" s="464"/>
      <c r="G49" s="464"/>
      <c r="H49" s="464"/>
      <c r="I49" s="464"/>
      <c r="J49" s="464"/>
      <c r="K49" s="464"/>
      <c r="L49" s="464"/>
      <c r="M49" s="464"/>
      <c r="N49" s="464"/>
      <c r="O49" s="464"/>
      <c r="P49" s="464"/>
      <c r="Q49" s="464"/>
    </row>
    <row r="50" spans="1:25" x14ac:dyDescent="0.25">
      <c r="A50" s="339"/>
      <c r="B50" s="290"/>
      <c r="C50" s="290"/>
      <c r="D50" s="464"/>
      <c r="E50" s="464"/>
      <c r="F50" s="464"/>
      <c r="G50" s="464"/>
      <c r="H50" s="464"/>
      <c r="I50" s="464"/>
      <c r="J50" s="464"/>
      <c r="K50" s="464"/>
      <c r="L50" s="464"/>
      <c r="M50" s="464"/>
      <c r="N50" s="464"/>
      <c r="O50" s="464"/>
      <c r="P50" s="464"/>
      <c r="Q50" s="464"/>
    </row>
    <row r="51" spans="1:25" x14ac:dyDescent="0.25">
      <c r="A51" s="339"/>
      <c r="B51" s="290"/>
      <c r="C51" s="290"/>
      <c r="D51" s="464"/>
      <c r="E51" s="464"/>
      <c r="F51" s="464"/>
      <c r="G51" s="464"/>
      <c r="H51" s="464"/>
      <c r="I51" s="464"/>
      <c r="J51" s="464"/>
      <c r="K51" s="464"/>
      <c r="L51" s="464"/>
      <c r="M51" s="464"/>
      <c r="N51" s="464"/>
      <c r="O51" s="464"/>
      <c r="P51" s="464"/>
      <c r="Q51" s="464"/>
    </row>
    <row r="52" spans="1:25" x14ac:dyDescent="0.25">
      <c r="A52" s="339"/>
      <c r="B52" s="290"/>
      <c r="C52" s="290"/>
      <c r="D52" s="464"/>
      <c r="E52" s="464"/>
      <c r="F52" s="464"/>
      <c r="G52" s="464"/>
      <c r="H52" s="464"/>
      <c r="I52" s="464"/>
      <c r="J52" s="464"/>
      <c r="K52" s="464"/>
      <c r="L52" s="464"/>
      <c r="M52" s="464"/>
      <c r="N52" s="464"/>
      <c r="O52" s="464"/>
      <c r="P52" s="464"/>
      <c r="Q52" s="464"/>
    </row>
    <row r="53" spans="1:25" ht="50.45" customHeight="1" x14ac:dyDescent="0.25">
      <c r="D53" s="464"/>
      <c r="E53" s="464"/>
      <c r="F53" s="464"/>
      <c r="G53" s="464"/>
      <c r="H53" s="464"/>
      <c r="I53" s="464"/>
      <c r="J53" s="464"/>
      <c r="K53" s="464"/>
      <c r="L53" s="464"/>
      <c r="M53" s="464"/>
      <c r="N53" s="464"/>
      <c r="O53" s="464"/>
      <c r="P53" s="464"/>
      <c r="Q53" s="464"/>
      <c r="W53" s="340" t="s">
        <v>774</v>
      </c>
      <c r="X53" s="341"/>
      <c r="Y53" s="342">
        <v>82557134</v>
      </c>
    </row>
    <row r="54" spans="1:25" x14ac:dyDescent="0.25">
      <c r="D54" s="277"/>
      <c r="E54" s="277"/>
      <c r="F54" s="343"/>
      <c r="G54" s="277"/>
      <c r="H54" s="277"/>
      <c r="I54" s="277"/>
      <c r="J54" s="277"/>
      <c r="K54" s="277"/>
      <c r="L54" s="277"/>
      <c r="M54" s="277"/>
      <c r="N54" s="277"/>
      <c r="O54" s="277"/>
      <c r="P54" s="277"/>
      <c r="Q54" s="277"/>
      <c r="W54" s="344">
        <v>0.15</v>
      </c>
      <c r="X54" s="202" t="s">
        <v>9</v>
      </c>
      <c r="Y54" s="345">
        <f>PRODUCT(Y53,W54)</f>
        <v>12383570.1</v>
      </c>
    </row>
    <row r="55" spans="1:25" x14ac:dyDescent="0.25">
      <c r="D55" s="277"/>
      <c r="E55" s="277"/>
      <c r="F55" s="343"/>
      <c r="G55" s="277"/>
      <c r="H55" s="277"/>
      <c r="I55" s="277"/>
      <c r="J55" s="277"/>
      <c r="K55" s="277"/>
      <c r="L55" s="277"/>
      <c r="M55" s="277"/>
      <c r="N55" s="277"/>
      <c r="O55" s="277"/>
      <c r="P55" s="277"/>
      <c r="Q55" s="277"/>
      <c r="W55" s="344"/>
      <c r="X55" s="346">
        <v>0.05</v>
      </c>
      <c r="Y55" s="347">
        <f>PRODUCT(Y53,X55)</f>
        <v>4127856.7</v>
      </c>
    </row>
    <row r="56" spans="1:25" x14ac:dyDescent="0.25">
      <c r="G56" s="277"/>
      <c r="H56" s="277"/>
      <c r="I56" s="277"/>
      <c r="J56" s="277"/>
      <c r="K56" s="277"/>
      <c r="L56" s="277"/>
      <c r="M56" s="277"/>
      <c r="N56" s="277"/>
      <c r="O56" s="277"/>
      <c r="P56" s="277"/>
      <c r="Q56" s="277"/>
    </row>
    <row r="57" spans="1:25" ht="30" hidden="1" x14ac:dyDescent="0.25">
      <c r="D57" s="348" t="s">
        <v>775</v>
      </c>
      <c r="E57" s="349">
        <v>28995881</v>
      </c>
      <c r="F57" s="350"/>
      <c r="G57" s="277"/>
      <c r="H57" s="277"/>
      <c r="I57" s="277"/>
      <c r="J57" s="277"/>
      <c r="K57" s="277"/>
      <c r="L57" s="277"/>
      <c r="M57" s="277"/>
      <c r="N57" s="277"/>
      <c r="O57" s="277"/>
      <c r="P57" s="277"/>
      <c r="Q57" s="277"/>
    </row>
    <row r="58" spans="1:25" hidden="1" x14ac:dyDescent="0.25">
      <c r="D58" s="202" t="s">
        <v>776</v>
      </c>
      <c r="E58" s="351">
        <v>2.8125</v>
      </c>
      <c r="F58" s="350"/>
    </row>
    <row r="59" spans="1:25" s="202" customFormat="1" ht="15" hidden="1" x14ac:dyDescent="0.25">
      <c r="F59" s="350"/>
    </row>
    <row r="60" spans="1:25" s="202" customFormat="1" ht="15" hidden="1" x14ac:dyDescent="0.25">
      <c r="D60" s="202" t="s">
        <v>777</v>
      </c>
      <c r="E60" s="350">
        <f>PRODUCT(E57,E58)</f>
        <v>81550915.3125</v>
      </c>
      <c r="F60" s="350"/>
    </row>
    <row r="61" spans="1:25" s="202" customFormat="1" ht="15" x14ac:dyDescent="0.25">
      <c r="F61" s="350"/>
      <c r="X61" s="341" t="s">
        <v>778</v>
      </c>
      <c r="Y61" s="352">
        <v>70173564</v>
      </c>
    </row>
    <row r="62" spans="1:25" s="202" customFormat="1" ht="15" x14ac:dyDescent="0.25">
      <c r="F62" s="350"/>
    </row>
    <row r="63" spans="1:25" s="202" customFormat="1" ht="15" x14ac:dyDescent="0.25">
      <c r="F63" s="350"/>
    </row>
    <row r="64" spans="1:25" s="202" customFormat="1" ht="15" x14ac:dyDescent="0.25">
      <c r="F64" s="350"/>
    </row>
    <row r="65" spans="6:6" s="202" customFormat="1" ht="15" x14ac:dyDescent="0.25">
      <c r="F65" s="350"/>
    </row>
    <row r="66" spans="6:6" s="202" customFormat="1" ht="15" x14ac:dyDescent="0.25">
      <c r="F66" s="350"/>
    </row>
    <row r="67" spans="6:6" s="202" customFormat="1" ht="15" x14ac:dyDescent="0.25">
      <c r="F67" s="350"/>
    </row>
    <row r="68" spans="6:6" s="202" customFormat="1" ht="15" x14ac:dyDescent="0.25">
      <c r="F68" s="350"/>
    </row>
    <row r="69" spans="6:6" s="202" customFormat="1" ht="15" x14ac:dyDescent="0.25">
      <c r="F69" s="350"/>
    </row>
    <row r="70" spans="6:6" s="202" customFormat="1" ht="15" x14ac:dyDescent="0.25">
      <c r="F70" s="350"/>
    </row>
    <row r="71" spans="6:6" s="202" customFormat="1" ht="15" x14ac:dyDescent="0.25">
      <c r="F71" s="350"/>
    </row>
    <row r="72" spans="6:6" s="202" customFormat="1" ht="15" x14ac:dyDescent="0.25">
      <c r="F72" s="350"/>
    </row>
    <row r="73" spans="6:6" s="202" customFormat="1" ht="15" x14ac:dyDescent="0.25">
      <c r="F73" s="350"/>
    </row>
    <row r="74" spans="6:6" s="202" customFormat="1" ht="15" x14ac:dyDescent="0.25">
      <c r="F74" s="350"/>
    </row>
    <row r="75" spans="6:6" s="202" customFormat="1" ht="15" x14ac:dyDescent="0.25">
      <c r="F75" s="350"/>
    </row>
    <row r="76" spans="6:6" s="202" customFormat="1" ht="15" x14ac:dyDescent="0.25">
      <c r="F76" s="350"/>
    </row>
    <row r="77" spans="6:6" s="202" customFormat="1" ht="15" x14ac:dyDescent="0.25">
      <c r="F77" s="350"/>
    </row>
    <row r="78" spans="6:6" s="202" customFormat="1" ht="15" x14ac:dyDescent="0.25">
      <c r="F78" s="350"/>
    </row>
    <row r="79" spans="6:6" s="202" customFormat="1" ht="15" x14ac:dyDescent="0.25">
      <c r="F79" s="350"/>
    </row>
    <row r="80" spans="6:6" s="202" customFormat="1" ht="15" x14ac:dyDescent="0.25">
      <c r="F80" s="350"/>
    </row>
    <row r="81" spans="6:6" s="202" customFormat="1" ht="15" x14ac:dyDescent="0.25">
      <c r="F81" s="350"/>
    </row>
    <row r="82" spans="6:6" s="202" customFormat="1" ht="15" x14ac:dyDescent="0.25">
      <c r="F82" s="350"/>
    </row>
    <row r="83" spans="6:6" s="202" customFormat="1" ht="15" x14ac:dyDescent="0.25">
      <c r="F83" s="350"/>
    </row>
    <row r="84" spans="6:6" s="202" customFormat="1" ht="15" x14ac:dyDescent="0.25">
      <c r="F84" s="350"/>
    </row>
    <row r="85" spans="6:6" s="202" customFormat="1" ht="15" x14ac:dyDescent="0.25">
      <c r="F85" s="350"/>
    </row>
    <row r="86" spans="6:6" s="202" customFormat="1" ht="15" x14ac:dyDescent="0.25">
      <c r="F86" s="350"/>
    </row>
    <row r="87" spans="6:6" s="202" customFormat="1" ht="15" x14ac:dyDescent="0.25">
      <c r="F87" s="350"/>
    </row>
    <row r="88" spans="6:6" s="202" customFormat="1" ht="15" x14ac:dyDescent="0.25">
      <c r="F88" s="350"/>
    </row>
    <row r="89" spans="6:6" s="202" customFormat="1" ht="15" x14ac:dyDescent="0.25">
      <c r="F89" s="350"/>
    </row>
    <row r="90" spans="6:6" s="202" customFormat="1" ht="15" x14ac:dyDescent="0.25">
      <c r="F90" s="350"/>
    </row>
    <row r="91" spans="6:6" s="202" customFormat="1" ht="15" x14ac:dyDescent="0.25">
      <c r="F91" s="350"/>
    </row>
    <row r="92" spans="6:6" s="202" customFormat="1" ht="15" x14ac:dyDescent="0.25">
      <c r="F92" s="350"/>
    </row>
    <row r="93" spans="6:6" s="202" customFormat="1" ht="15" x14ac:dyDescent="0.25">
      <c r="F93" s="350"/>
    </row>
    <row r="94" spans="6:6" s="202" customFormat="1" ht="15" x14ac:dyDescent="0.25">
      <c r="F94" s="350"/>
    </row>
    <row r="95" spans="6:6" s="202" customFormat="1" ht="15" x14ac:dyDescent="0.25">
      <c r="F95" s="350"/>
    </row>
    <row r="96" spans="6:6" s="202" customFormat="1" ht="15" x14ac:dyDescent="0.25">
      <c r="F96" s="350"/>
    </row>
    <row r="97" spans="6:6" s="202" customFormat="1" ht="15" x14ac:dyDescent="0.25">
      <c r="F97" s="350"/>
    </row>
    <row r="98" spans="6:6" s="202" customFormat="1" ht="15" x14ac:dyDescent="0.25">
      <c r="F98" s="350"/>
    </row>
    <row r="99" spans="6:6" s="202" customFormat="1" ht="15" x14ac:dyDescent="0.25">
      <c r="F99" s="350"/>
    </row>
    <row r="100" spans="6:6" s="202" customFormat="1" ht="15" x14ac:dyDescent="0.25">
      <c r="F100" s="350"/>
    </row>
    <row r="101" spans="6:6" s="202" customFormat="1" ht="15" x14ac:dyDescent="0.25">
      <c r="F101" s="350"/>
    </row>
    <row r="102" spans="6:6" s="202" customFormat="1" ht="15" x14ac:dyDescent="0.25">
      <c r="F102" s="350"/>
    </row>
    <row r="103" spans="6:6" s="202" customFormat="1" ht="15" x14ac:dyDescent="0.25">
      <c r="F103" s="350"/>
    </row>
    <row r="104" spans="6:6" s="202" customFormat="1" ht="15" x14ac:dyDescent="0.25">
      <c r="F104" s="350"/>
    </row>
    <row r="105" spans="6:6" s="202" customFormat="1" ht="15" x14ac:dyDescent="0.25">
      <c r="F105" s="350"/>
    </row>
    <row r="106" spans="6:6" s="202" customFormat="1" ht="15" x14ac:dyDescent="0.25">
      <c r="F106" s="350"/>
    </row>
    <row r="107" spans="6:6" s="202" customFormat="1" ht="15" x14ac:dyDescent="0.25">
      <c r="F107" s="350"/>
    </row>
    <row r="108" spans="6:6" s="202" customFormat="1" ht="15" x14ac:dyDescent="0.25">
      <c r="F108" s="350"/>
    </row>
    <row r="109" spans="6:6" s="202" customFormat="1" ht="15" x14ac:dyDescent="0.25">
      <c r="F109" s="350"/>
    </row>
    <row r="110" spans="6:6" s="202" customFormat="1" ht="15" x14ac:dyDescent="0.25">
      <c r="F110" s="350"/>
    </row>
    <row r="111" spans="6:6" s="202" customFormat="1" ht="15" x14ac:dyDescent="0.25">
      <c r="F111" s="350"/>
    </row>
    <row r="112" spans="6:6" s="202" customFormat="1" ht="15" x14ac:dyDescent="0.25">
      <c r="F112" s="350"/>
    </row>
    <row r="113" spans="6:6" s="202" customFormat="1" ht="15" x14ac:dyDescent="0.25">
      <c r="F113" s="350"/>
    </row>
    <row r="114" spans="6:6" s="202" customFormat="1" ht="15" x14ac:dyDescent="0.25">
      <c r="F114" s="350"/>
    </row>
    <row r="115" spans="6:6" s="202" customFormat="1" ht="15" x14ac:dyDescent="0.25">
      <c r="F115" s="350"/>
    </row>
    <row r="116" spans="6:6" s="202" customFormat="1" ht="15" x14ac:dyDescent="0.25">
      <c r="F116" s="350"/>
    </row>
    <row r="117" spans="6:6" s="202" customFormat="1" ht="15" x14ac:dyDescent="0.25">
      <c r="F117" s="350"/>
    </row>
    <row r="118" spans="6:6" s="202" customFormat="1" ht="15" x14ac:dyDescent="0.25">
      <c r="F118" s="350"/>
    </row>
    <row r="119" spans="6:6" s="202" customFormat="1" ht="15" x14ac:dyDescent="0.25">
      <c r="F119" s="350"/>
    </row>
    <row r="120" spans="6:6" s="202" customFormat="1" ht="15" x14ac:dyDescent="0.25">
      <c r="F120" s="350"/>
    </row>
    <row r="121" spans="6:6" s="202" customFormat="1" ht="15" x14ac:dyDescent="0.25">
      <c r="F121" s="350"/>
    </row>
    <row r="122" spans="6:6" s="202" customFormat="1" ht="15" x14ac:dyDescent="0.25">
      <c r="F122" s="350"/>
    </row>
    <row r="123" spans="6:6" s="202" customFormat="1" ht="15" x14ac:dyDescent="0.25">
      <c r="F123" s="350"/>
    </row>
    <row r="124" spans="6:6" s="202" customFormat="1" ht="15" x14ac:dyDescent="0.25">
      <c r="F124" s="350"/>
    </row>
    <row r="125" spans="6:6" s="202" customFormat="1" ht="15" x14ac:dyDescent="0.25">
      <c r="F125" s="350"/>
    </row>
    <row r="126" spans="6:6" s="202" customFormat="1" ht="15" x14ac:dyDescent="0.25">
      <c r="F126" s="350"/>
    </row>
    <row r="127" spans="6:6" s="202" customFormat="1" ht="15" x14ac:dyDescent="0.25">
      <c r="F127" s="350"/>
    </row>
    <row r="128" spans="6:6" s="202" customFormat="1" ht="15" x14ac:dyDescent="0.25">
      <c r="F128" s="350"/>
    </row>
    <row r="129" spans="6:6" s="202" customFormat="1" ht="15" x14ac:dyDescent="0.25">
      <c r="F129" s="350"/>
    </row>
    <row r="130" spans="6:6" s="202" customFormat="1" ht="15" x14ac:dyDescent="0.25">
      <c r="F130" s="350"/>
    </row>
    <row r="131" spans="6:6" s="202" customFormat="1" ht="15" x14ac:dyDescent="0.25">
      <c r="F131" s="350"/>
    </row>
    <row r="132" spans="6:6" s="202" customFormat="1" ht="15" x14ac:dyDescent="0.25">
      <c r="F132" s="350"/>
    </row>
    <row r="133" spans="6:6" s="202" customFormat="1" ht="15" x14ac:dyDescent="0.25">
      <c r="F133" s="350"/>
    </row>
    <row r="134" spans="6:6" s="202" customFormat="1" ht="15" x14ac:dyDescent="0.25">
      <c r="F134" s="350"/>
    </row>
    <row r="135" spans="6:6" s="202" customFormat="1" ht="15" x14ac:dyDescent="0.25">
      <c r="F135" s="350"/>
    </row>
    <row r="136" spans="6:6" s="202" customFormat="1" ht="15" x14ac:dyDescent="0.25">
      <c r="F136" s="350"/>
    </row>
    <row r="137" spans="6:6" s="202" customFormat="1" ht="15" x14ac:dyDescent="0.25">
      <c r="F137" s="350"/>
    </row>
    <row r="138" spans="6:6" s="202" customFormat="1" ht="15" x14ac:dyDescent="0.25">
      <c r="F138" s="350"/>
    </row>
    <row r="139" spans="6:6" s="202" customFormat="1" ht="15" x14ac:dyDescent="0.25">
      <c r="F139" s="350"/>
    </row>
    <row r="140" spans="6:6" s="202" customFormat="1" ht="15" x14ac:dyDescent="0.25">
      <c r="F140" s="350"/>
    </row>
    <row r="141" spans="6:6" s="202" customFormat="1" ht="15" x14ac:dyDescent="0.25">
      <c r="F141" s="350"/>
    </row>
    <row r="142" spans="6:6" s="202" customFormat="1" ht="15" x14ac:dyDescent="0.25">
      <c r="F142" s="350"/>
    </row>
    <row r="143" spans="6:6" s="202" customFormat="1" ht="15" x14ac:dyDescent="0.25">
      <c r="F143" s="350"/>
    </row>
    <row r="144" spans="6:6" s="202" customFormat="1" ht="15" x14ac:dyDescent="0.25">
      <c r="F144" s="350"/>
    </row>
    <row r="145" spans="6:6" s="202" customFormat="1" ht="15" x14ac:dyDescent="0.25">
      <c r="F145" s="350"/>
    </row>
    <row r="146" spans="6:6" s="202" customFormat="1" ht="15" x14ac:dyDescent="0.25">
      <c r="F146" s="350"/>
    </row>
    <row r="147" spans="6:6" s="202" customFormat="1" ht="15" x14ac:dyDescent="0.25">
      <c r="F147" s="350"/>
    </row>
    <row r="148" spans="6:6" s="202" customFormat="1" ht="15" x14ac:dyDescent="0.25">
      <c r="F148" s="350"/>
    </row>
    <row r="149" spans="6:6" s="202" customFormat="1" ht="15" x14ac:dyDescent="0.25">
      <c r="F149" s="350"/>
    </row>
    <row r="150" spans="6:6" s="202" customFormat="1" ht="15" x14ac:dyDescent="0.25">
      <c r="F150" s="350"/>
    </row>
    <row r="151" spans="6:6" s="202" customFormat="1" ht="15" x14ac:dyDescent="0.25">
      <c r="F151" s="350"/>
    </row>
    <row r="152" spans="6:6" s="202" customFormat="1" ht="15" x14ac:dyDescent="0.25">
      <c r="F152" s="350"/>
    </row>
    <row r="153" spans="6:6" s="202" customFormat="1" ht="15" x14ac:dyDescent="0.25">
      <c r="F153" s="350"/>
    </row>
    <row r="154" spans="6:6" s="202" customFormat="1" ht="15" x14ac:dyDescent="0.25">
      <c r="F154" s="350"/>
    </row>
    <row r="155" spans="6:6" s="202" customFormat="1" ht="15" x14ac:dyDescent="0.25">
      <c r="F155" s="350"/>
    </row>
    <row r="156" spans="6:6" s="202" customFormat="1" ht="15" x14ac:dyDescent="0.25">
      <c r="F156" s="350"/>
    </row>
    <row r="157" spans="6:6" s="202" customFormat="1" ht="15" x14ac:dyDescent="0.25">
      <c r="F157" s="350"/>
    </row>
    <row r="158" spans="6:6" s="202" customFormat="1" ht="15" x14ac:dyDescent="0.25">
      <c r="F158" s="350"/>
    </row>
    <row r="159" spans="6:6" s="202" customFormat="1" ht="15" x14ac:dyDescent="0.25">
      <c r="F159" s="350"/>
    </row>
    <row r="160" spans="6:6" s="202" customFormat="1" ht="15" x14ac:dyDescent="0.25">
      <c r="F160" s="350"/>
    </row>
    <row r="161" spans="6:6" s="202" customFormat="1" ht="15" x14ac:dyDescent="0.25">
      <c r="F161" s="350"/>
    </row>
    <row r="162" spans="6:6" s="202" customFormat="1" ht="15" x14ac:dyDescent="0.25">
      <c r="F162" s="350"/>
    </row>
    <row r="163" spans="6:6" s="202" customFormat="1" ht="15" x14ac:dyDescent="0.25">
      <c r="F163" s="350"/>
    </row>
    <row r="164" spans="6:6" s="202" customFormat="1" ht="15" x14ac:dyDescent="0.25">
      <c r="F164" s="350"/>
    </row>
    <row r="165" spans="6:6" s="202" customFormat="1" ht="15" x14ac:dyDescent="0.25">
      <c r="F165" s="350"/>
    </row>
    <row r="166" spans="6:6" s="202" customFormat="1" ht="15" x14ac:dyDescent="0.25">
      <c r="F166" s="350"/>
    </row>
    <row r="167" spans="6:6" s="202" customFormat="1" ht="15" x14ac:dyDescent="0.25">
      <c r="F167" s="350"/>
    </row>
    <row r="168" spans="6:6" s="202" customFormat="1" ht="15" x14ac:dyDescent="0.25">
      <c r="F168" s="350"/>
    </row>
    <row r="169" spans="6:6" s="202" customFormat="1" ht="15" x14ac:dyDescent="0.25">
      <c r="F169" s="350"/>
    </row>
    <row r="170" spans="6:6" s="202" customFormat="1" ht="15" x14ac:dyDescent="0.25">
      <c r="F170" s="350"/>
    </row>
    <row r="171" spans="6:6" s="202" customFormat="1" ht="15" x14ac:dyDescent="0.25">
      <c r="F171" s="350"/>
    </row>
    <row r="172" spans="6:6" s="202" customFormat="1" ht="15" x14ac:dyDescent="0.25">
      <c r="F172" s="350"/>
    </row>
    <row r="173" spans="6:6" s="202" customFormat="1" ht="15" x14ac:dyDescent="0.25">
      <c r="F173" s="350"/>
    </row>
    <row r="174" spans="6:6" s="202" customFormat="1" ht="15" x14ac:dyDescent="0.25">
      <c r="F174" s="350"/>
    </row>
    <row r="175" spans="6:6" s="202" customFormat="1" ht="15" x14ac:dyDescent="0.25">
      <c r="F175" s="350"/>
    </row>
    <row r="176" spans="6:6" s="202" customFormat="1" ht="15" x14ac:dyDescent="0.25">
      <c r="F176" s="350"/>
    </row>
    <row r="177" spans="6:6" s="202" customFormat="1" ht="15" x14ac:dyDescent="0.25">
      <c r="F177" s="350"/>
    </row>
    <row r="178" spans="6:6" s="202" customFormat="1" ht="15" x14ac:dyDescent="0.25">
      <c r="F178" s="350"/>
    </row>
    <row r="179" spans="6:6" s="202" customFormat="1" ht="15" x14ac:dyDescent="0.25">
      <c r="F179" s="350"/>
    </row>
    <row r="180" spans="6:6" s="202" customFormat="1" ht="15" x14ac:dyDescent="0.25">
      <c r="F180" s="350"/>
    </row>
    <row r="181" spans="6:6" s="202" customFormat="1" ht="15" x14ac:dyDescent="0.25">
      <c r="F181" s="350"/>
    </row>
    <row r="182" spans="6:6" s="202" customFormat="1" ht="15" x14ac:dyDescent="0.25">
      <c r="F182" s="350"/>
    </row>
    <row r="183" spans="6:6" s="202" customFormat="1" ht="15" x14ac:dyDescent="0.25">
      <c r="F183" s="350"/>
    </row>
    <row r="184" spans="6:6" s="202" customFormat="1" ht="15" x14ac:dyDescent="0.25">
      <c r="F184" s="350"/>
    </row>
    <row r="185" spans="6:6" s="202" customFormat="1" ht="15" x14ac:dyDescent="0.25">
      <c r="F185" s="350"/>
    </row>
    <row r="186" spans="6:6" s="202" customFormat="1" ht="15" x14ac:dyDescent="0.25">
      <c r="F186" s="350"/>
    </row>
    <row r="187" spans="6:6" s="202" customFormat="1" ht="15" x14ac:dyDescent="0.25">
      <c r="F187" s="350"/>
    </row>
    <row r="188" spans="6:6" s="202" customFormat="1" ht="15" x14ac:dyDescent="0.25">
      <c r="F188" s="350"/>
    </row>
    <row r="189" spans="6:6" s="202" customFormat="1" ht="15" x14ac:dyDescent="0.25">
      <c r="F189" s="350"/>
    </row>
    <row r="190" spans="6:6" s="202" customFormat="1" ht="15" x14ac:dyDescent="0.25">
      <c r="F190" s="350"/>
    </row>
    <row r="191" spans="6:6" s="202" customFormat="1" ht="15" x14ac:dyDescent="0.25">
      <c r="F191" s="350"/>
    </row>
    <row r="192" spans="6:6" s="202" customFormat="1" ht="15" x14ac:dyDescent="0.25">
      <c r="F192" s="350"/>
    </row>
    <row r="193" spans="6:6" s="202" customFormat="1" ht="15" x14ac:dyDescent="0.25">
      <c r="F193" s="350"/>
    </row>
    <row r="194" spans="6:6" s="202" customFormat="1" ht="15" x14ac:dyDescent="0.25">
      <c r="F194" s="350"/>
    </row>
    <row r="195" spans="6:6" s="202" customFormat="1" ht="15" x14ac:dyDescent="0.25">
      <c r="F195" s="350"/>
    </row>
    <row r="196" spans="6:6" s="202" customFormat="1" ht="15" x14ac:dyDescent="0.25">
      <c r="F196" s="350"/>
    </row>
    <row r="197" spans="6:6" s="202" customFormat="1" ht="15" x14ac:dyDescent="0.25">
      <c r="F197" s="350"/>
    </row>
    <row r="198" spans="6:6" s="202" customFormat="1" ht="15" x14ac:dyDescent="0.25">
      <c r="F198" s="350"/>
    </row>
    <row r="199" spans="6:6" s="202" customFormat="1" ht="15" x14ac:dyDescent="0.25">
      <c r="F199" s="350"/>
    </row>
    <row r="200" spans="6:6" s="202" customFormat="1" ht="15" x14ac:dyDescent="0.25">
      <c r="F200" s="350"/>
    </row>
    <row r="201" spans="6:6" s="202" customFormat="1" ht="15" x14ac:dyDescent="0.25">
      <c r="F201" s="350"/>
    </row>
    <row r="202" spans="6:6" s="202" customFormat="1" ht="15" x14ac:dyDescent="0.25">
      <c r="F202" s="350"/>
    </row>
    <row r="203" spans="6:6" s="202" customFormat="1" ht="15" x14ac:dyDescent="0.25">
      <c r="F203" s="350"/>
    </row>
    <row r="204" spans="6:6" s="202" customFormat="1" ht="15" x14ac:dyDescent="0.25">
      <c r="F204" s="350"/>
    </row>
    <row r="205" spans="6:6" s="202" customFormat="1" ht="15" x14ac:dyDescent="0.25">
      <c r="F205" s="350"/>
    </row>
    <row r="206" spans="6:6" s="202" customFormat="1" ht="15" x14ac:dyDescent="0.25">
      <c r="F206" s="350"/>
    </row>
    <row r="207" spans="6:6" s="202" customFormat="1" ht="15" x14ac:dyDescent="0.25">
      <c r="F207" s="350"/>
    </row>
    <row r="208" spans="6:6" s="202" customFormat="1" ht="15" x14ac:dyDescent="0.25">
      <c r="F208" s="350"/>
    </row>
    <row r="209" spans="6:6" s="202" customFormat="1" ht="15" x14ac:dyDescent="0.25">
      <c r="F209" s="350"/>
    </row>
    <row r="210" spans="6:6" s="202" customFormat="1" ht="15" x14ac:dyDescent="0.25">
      <c r="F210" s="350"/>
    </row>
    <row r="211" spans="6:6" s="202" customFormat="1" ht="15" x14ac:dyDescent="0.25">
      <c r="F211" s="350"/>
    </row>
    <row r="212" spans="6:6" s="202" customFormat="1" ht="15" x14ac:dyDescent="0.25">
      <c r="F212" s="350"/>
    </row>
    <row r="213" spans="6:6" s="202" customFormat="1" ht="15" x14ac:dyDescent="0.25">
      <c r="F213" s="350"/>
    </row>
    <row r="214" spans="6:6" s="202" customFormat="1" ht="15" x14ac:dyDescent="0.25">
      <c r="F214" s="350"/>
    </row>
    <row r="215" spans="6:6" s="202" customFormat="1" ht="15" x14ac:dyDescent="0.25">
      <c r="F215" s="350"/>
    </row>
    <row r="216" spans="6:6" s="202" customFormat="1" ht="15" x14ac:dyDescent="0.25">
      <c r="F216" s="350"/>
    </row>
    <row r="217" spans="6:6" s="202" customFormat="1" ht="15" x14ac:dyDescent="0.25">
      <c r="F217" s="350"/>
    </row>
    <row r="218" spans="6:6" s="202" customFormat="1" ht="15" x14ac:dyDescent="0.25">
      <c r="F218" s="350"/>
    </row>
    <row r="219" spans="6:6" s="202" customFormat="1" ht="15" x14ac:dyDescent="0.25">
      <c r="F219" s="350"/>
    </row>
    <row r="220" spans="6:6" s="202" customFormat="1" ht="15" x14ac:dyDescent="0.25">
      <c r="F220" s="350"/>
    </row>
    <row r="221" spans="6:6" s="202" customFormat="1" ht="15" x14ac:dyDescent="0.25">
      <c r="F221" s="350"/>
    </row>
    <row r="222" spans="6:6" s="202" customFormat="1" ht="15" x14ac:dyDescent="0.25">
      <c r="F222" s="350"/>
    </row>
    <row r="223" spans="6:6" s="202" customFormat="1" ht="15" x14ac:dyDescent="0.25">
      <c r="F223" s="350"/>
    </row>
    <row r="224" spans="6:6" s="202" customFormat="1" ht="15" x14ac:dyDescent="0.25">
      <c r="F224" s="350"/>
    </row>
    <row r="225" spans="6:6" s="202" customFormat="1" ht="15" x14ac:dyDescent="0.25">
      <c r="F225" s="350"/>
    </row>
    <row r="226" spans="6:6" s="202" customFormat="1" ht="15" x14ac:dyDescent="0.25">
      <c r="F226" s="350"/>
    </row>
    <row r="227" spans="6:6" s="202" customFormat="1" ht="15" x14ac:dyDescent="0.25">
      <c r="F227" s="350"/>
    </row>
    <row r="228" spans="6:6" s="202" customFormat="1" ht="15" x14ac:dyDescent="0.25">
      <c r="F228" s="350"/>
    </row>
    <row r="229" spans="6:6" s="202" customFormat="1" ht="15" x14ac:dyDescent="0.25">
      <c r="F229" s="350"/>
    </row>
    <row r="230" spans="6:6" s="202" customFormat="1" ht="15" x14ac:dyDescent="0.25">
      <c r="F230" s="350"/>
    </row>
    <row r="231" spans="6:6" s="202" customFormat="1" ht="15" x14ac:dyDescent="0.25">
      <c r="F231" s="350"/>
    </row>
    <row r="232" spans="6:6" s="202" customFormat="1" ht="15" x14ac:dyDescent="0.25">
      <c r="F232" s="350"/>
    </row>
    <row r="233" spans="6:6" s="202" customFormat="1" ht="15" x14ac:dyDescent="0.25">
      <c r="F233" s="350"/>
    </row>
    <row r="234" spans="6:6" s="202" customFormat="1" ht="15" x14ac:dyDescent="0.25">
      <c r="F234" s="350"/>
    </row>
    <row r="235" spans="6:6" s="202" customFormat="1" ht="15" x14ac:dyDescent="0.25">
      <c r="F235" s="350"/>
    </row>
    <row r="236" spans="6:6" s="202" customFormat="1" ht="15" x14ac:dyDescent="0.25">
      <c r="F236" s="350"/>
    </row>
    <row r="237" spans="6:6" s="202" customFormat="1" ht="15" x14ac:dyDescent="0.25">
      <c r="F237" s="350"/>
    </row>
    <row r="238" spans="6:6" s="202" customFormat="1" ht="15" x14ac:dyDescent="0.25">
      <c r="F238" s="350"/>
    </row>
    <row r="239" spans="6:6" s="202" customFormat="1" ht="15" x14ac:dyDescent="0.25">
      <c r="F239" s="350"/>
    </row>
    <row r="240" spans="6:6" s="202" customFormat="1" ht="15" x14ac:dyDescent="0.25">
      <c r="F240" s="350"/>
    </row>
    <row r="241" spans="6:6" s="202" customFormat="1" ht="15" x14ac:dyDescent="0.25">
      <c r="F241" s="350"/>
    </row>
    <row r="242" spans="6:6" s="202" customFormat="1" ht="15" x14ac:dyDescent="0.25">
      <c r="F242" s="350"/>
    </row>
    <row r="243" spans="6:6" s="202" customFormat="1" ht="15" x14ac:dyDescent="0.25">
      <c r="F243" s="350"/>
    </row>
    <row r="244" spans="6:6" s="202" customFormat="1" ht="15" x14ac:dyDescent="0.25">
      <c r="F244" s="350"/>
    </row>
    <row r="245" spans="6:6" s="202" customFormat="1" ht="15" x14ac:dyDescent="0.25">
      <c r="F245" s="350"/>
    </row>
    <row r="246" spans="6:6" s="202" customFormat="1" ht="15" x14ac:dyDescent="0.25">
      <c r="F246" s="350"/>
    </row>
    <row r="247" spans="6:6" s="202" customFormat="1" ht="15" x14ac:dyDescent="0.25">
      <c r="F247" s="350"/>
    </row>
    <row r="248" spans="6:6" s="202" customFormat="1" ht="15" x14ac:dyDescent="0.25">
      <c r="F248" s="350"/>
    </row>
    <row r="249" spans="6:6" s="202" customFormat="1" ht="15" x14ac:dyDescent="0.25">
      <c r="F249" s="350"/>
    </row>
    <row r="250" spans="6:6" s="202" customFormat="1" ht="15" x14ac:dyDescent="0.25">
      <c r="F250" s="350"/>
    </row>
    <row r="251" spans="6:6" s="202" customFormat="1" ht="15" x14ac:dyDescent="0.25">
      <c r="F251" s="350"/>
    </row>
    <row r="252" spans="6:6" s="202" customFormat="1" ht="15" x14ac:dyDescent="0.25">
      <c r="F252" s="350"/>
    </row>
    <row r="253" spans="6:6" s="202" customFormat="1" ht="15" x14ac:dyDescent="0.25">
      <c r="F253" s="350"/>
    </row>
    <row r="254" spans="6:6" s="202" customFormat="1" ht="15" x14ac:dyDescent="0.25">
      <c r="F254" s="350"/>
    </row>
    <row r="255" spans="6:6" s="202" customFormat="1" ht="15" x14ac:dyDescent="0.25">
      <c r="F255" s="350"/>
    </row>
    <row r="256" spans="6:6" s="202" customFormat="1" ht="15" x14ac:dyDescent="0.25">
      <c r="F256" s="350"/>
    </row>
    <row r="257" spans="6:6" s="202" customFormat="1" ht="15" x14ac:dyDescent="0.25">
      <c r="F257" s="350"/>
    </row>
    <row r="258" spans="6:6" s="202" customFormat="1" ht="15" x14ac:dyDescent="0.25">
      <c r="F258" s="350"/>
    </row>
    <row r="259" spans="6:6" s="202" customFormat="1" ht="15" x14ac:dyDescent="0.25">
      <c r="F259" s="350"/>
    </row>
    <row r="260" spans="6:6" s="202" customFormat="1" ht="15" x14ac:dyDescent="0.25">
      <c r="F260" s="350"/>
    </row>
    <row r="261" spans="6:6" s="202" customFormat="1" ht="15" x14ac:dyDescent="0.25">
      <c r="F261" s="350"/>
    </row>
    <row r="262" spans="6:6" s="202" customFormat="1" ht="15" x14ac:dyDescent="0.25">
      <c r="F262" s="350"/>
    </row>
    <row r="263" spans="6:6" s="202" customFormat="1" ht="15" x14ac:dyDescent="0.25">
      <c r="F263" s="350"/>
    </row>
    <row r="264" spans="6:6" s="202" customFormat="1" ht="15" x14ac:dyDescent="0.25">
      <c r="F264" s="350"/>
    </row>
    <row r="265" spans="6:6" s="202" customFormat="1" ht="15" x14ac:dyDescent="0.25">
      <c r="F265" s="350"/>
    </row>
    <row r="266" spans="6:6" s="202" customFormat="1" ht="15" x14ac:dyDescent="0.25">
      <c r="F266" s="350"/>
    </row>
    <row r="267" spans="6:6" s="202" customFormat="1" ht="15" x14ac:dyDescent="0.25">
      <c r="F267" s="350"/>
    </row>
    <row r="268" spans="6:6" s="202" customFormat="1" ht="15" x14ac:dyDescent="0.25">
      <c r="F268" s="350"/>
    </row>
    <row r="269" spans="6:6" s="202" customFormat="1" ht="15" x14ac:dyDescent="0.25">
      <c r="F269" s="350"/>
    </row>
    <row r="270" spans="6:6" s="202" customFormat="1" ht="15" x14ac:dyDescent="0.25">
      <c r="F270" s="350"/>
    </row>
  </sheetData>
  <mergeCells count="8">
    <mergeCell ref="B25:B37"/>
    <mergeCell ref="D49:Q53"/>
    <mergeCell ref="A5:Q5"/>
    <mergeCell ref="C7:M8"/>
    <mergeCell ref="O7:O8"/>
    <mergeCell ref="P7:Q8"/>
    <mergeCell ref="C9:D9"/>
    <mergeCell ref="B11:B23"/>
  </mergeCells>
  <pageMargins left="0.2" right="0.2" top="0.25" bottom="0.25" header="0.05" footer="0.3"/>
  <pageSetup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Submissions</vt:lpstr>
      <vt:lpstr>Tie-Breakers</vt:lpstr>
      <vt:lpstr>DeConcentration</vt:lpstr>
      <vt:lpstr>De-Concentration (CT)</vt:lpstr>
      <vt:lpstr>Ceiling and Request Limits</vt:lpstr>
      <vt:lpstr>'Ceiling and Request Limits'!Print_Area</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9% Housing Tax Credit Full Application Log (XLSX) (May 19)</dc:title>
  <dc:subject>2018 Competitive HTC Pre-Application Submissions</dc:subject>
  <dc:creator>TDHCA</dc:creator>
  <cp:keywords>2021 9% Housing Tax Credit Full Application Log (XLSX) (May 19)</cp:keywords>
  <dc:description>2018 Competitive HTC Pre-Application Submissions received at jotform.com 1515539489</dc:description>
  <cp:lastModifiedBy>Jason Burr</cp:lastModifiedBy>
  <cp:lastPrinted>2021-05-18T21:09:12Z</cp:lastPrinted>
  <dcterms:created xsi:type="dcterms:W3CDTF">2018-01-09T23:11:29Z</dcterms:created>
  <dcterms:modified xsi:type="dcterms:W3CDTF">2021-05-19T18:37:04Z</dcterms:modified>
  <cp:category>2021 9HTC app log</cp:category>
</cp:coreProperties>
</file>