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Application Logs\Competitive\Posted Logs\"/>
    </mc:Choice>
  </mc:AlternateContent>
  <bookViews>
    <workbookView xWindow="330" yWindow="405" windowWidth="15960" windowHeight="8220"/>
  </bookViews>
  <sheets>
    <sheet name="Submissions" sheetId="1" r:id="rId1"/>
  </sheets>
  <externalReferences>
    <externalReference r:id="rId2"/>
  </externalReferences>
  <definedNames>
    <definedName name="_xlnm._FilterDatabase" localSheetId="0" hidden="1">Submissions!$A$87:$DE$89</definedName>
    <definedName name="_xlnm.Print_Area" localSheetId="0">Submissions!$A$1:$AH$204</definedName>
    <definedName name="_xlnm.Print_Titles" localSheetId="0">Submissions!$11:$11</definedName>
  </definedNames>
  <calcPr calcId="162913"/>
</workbook>
</file>

<file path=xl/calcChain.xml><?xml version="1.0" encoding="utf-8"?>
<calcChain xmlns="http://schemas.openxmlformats.org/spreadsheetml/2006/main">
  <c r="C203" i="1" l="1"/>
  <c r="C161" i="1" l="1"/>
  <c r="C137" i="1"/>
  <c r="C122" i="1"/>
  <c r="C78" i="1"/>
  <c r="S121" i="1" l="1"/>
  <c r="S165" i="1" l="1"/>
  <c r="B40" i="1" l="1"/>
  <c r="C40" i="1"/>
  <c r="D40" i="1"/>
  <c r="F40" i="1"/>
  <c r="G40" i="1"/>
  <c r="H40" i="1"/>
  <c r="I40" i="1"/>
  <c r="N40" i="1"/>
  <c r="O40" i="1"/>
  <c r="Q40" i="1"/>
  <c r="R40" i="1"/>
  <c r="S40" i="1"/>
  <c r="T40" i="1"/>
  <c r="U40" i="1"/>
  <c r="V40" i="1"/>
  <c r="W40" i="1"/>
  <c r="AC40" i="1"/>
  <c r="AC41" i="1"/>
  <c r="W41" i="1"/>
  <c r="V41" i="1"/>
  <c r="U41" i="1"/>
  <c r="T41" i="1"/>
  <c r="S41" i="1"/>
  <c r="R41" i="1"/>
  <c r="Q41" i="1"/>
  <c r="O41" i="1"/>
  <c r="N41" i="1"/>
  <c r="I41" i="1"/>
  <c r="H41" i="1"/>
  <c r="G41" i="1"/>
  <c r="F41" i="1"/>
  <c r="D41" i="1"/>
  <c r="C41" i="1"/>
  <c r="B41" i="1"/>
  <c r="P40" i="1" l="1"/>
  <c r="P41" i="1"/>
  <c r="S36" i="1"/>
  <c r="S42" i="1"/>
  <c r="S46" i="1"/>
  <c r="S57" i="1"/>
  <c r="S77" i="1"/>
  <c r="S84" i="1"/>
  <c r="S90" i="1"/>
  <c r="S104" i="1"/>
  <c r="S136" i="1"/>
  <c r="S151" i="1"/>
  <c r="S170" i="1"/>
  <c r="S174" i="1"/>
  <c r="S182" i="1"/>
  <c r="S190" i="1"/>
  <c r="S99" i="1"/>
  <c r="S95" i="1"/>
  <c r="S127" i="1"/>
  <c r="S146" i="1"/>
  <c r="S160" i="1"/>
  <c r="S201" i="1"/>
  <c r="S194" i="1"/>
  <c r="S141" i="1" l="1"/>
  <c r="S186" i="1" l="1"/>
  <c r="S203" i="1" l="1"/>
</calcChain>
</file>

<file path=xl/sharedStrings.xml><?xml version="1.0" encoding="utf-8"?>
<sst xmlns="http://schemas.openxmlformats.org/spreadsheetml/2006/main" count="1279" uniqueCount="522">
  <si>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</si>
  <si>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</si>
  <si>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</si>
  <si>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</si>
  <si>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</si>
  <si>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</si>
  <si>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</si>
  <si>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</si>
  <si>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</si>
  <si>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</si>
  <si>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</si>
  <si>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</si>
  <si>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</si>
  <si>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</si>
  <si>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</si>
  <si>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</si>
  <si>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</si>
  <si>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</si>
  <si>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</si>
  <si>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</si>
  <si>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</si>
  <si>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</si>
  <si>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</si>
  <si>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</si>
  <si>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</si>
  <si>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</si>
  <si>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</si>
  <si>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</si>
  <si>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</si>
  <si>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</si>
  <si>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</si>
  <si>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</si>
  <si>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</si>
  <si>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</si>
  <si>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</si>
  <si>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</si>
  <si>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</si>
  <si>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</si>
  <si>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</si>
  <si>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</si>
  <si>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</si>
  <si>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</si>
  <si>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</si>
  <si>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</si>
  <si>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</si>
  <si>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</si>
  <si>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</si>
  <si>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</si>
  <si>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</si>
  <si>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</si>
  <si>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</si>
  <si>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</si>
  <si>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</si>
  <si>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</si>
  <si>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</si>
  <si>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</si>
  <si>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</si>
  <si>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</si>
  <si>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</si>
  <si>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</si>
  <si>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</si>
  <si>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</si>
  <si>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r>
      <t>Application Submission Log</t>
    </r>
    <r>
      <rPr>
        <sz val="16"/>
        <color rgb="FF000000"/>
        <rFont val="Cambria"/>
        <family val="1"/>
      </rPr>
      <t xml:space="preserve"> </t>
    </r>
  </si>
  <si>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</si>
  <si>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</si>
  <si>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</si>
  <si>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</si>
  <si>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</si>
  <si>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</si>
  <si>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</si>
  <si>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</si>
  <si>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</si>
  <si>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</si>
  <si>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</si>
  <si>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</si>
  <si>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</si>
  <si>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</si>
  <si>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</si>
  <si>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</si>
  <si>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</si>
  <si>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</si>
  <si>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</si>
  <si>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</si>
  <si>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</si>
  <si>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</si>
  <si>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</si>
  <si>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</si>
  <si>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</si>
  <si>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</si>
  <si>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</si>
  <si>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</si>
  <si>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</si>
  <si>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</si>
  <si>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</si>
  <si>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</si>
  <si>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</si>
  <si>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</si>
  <si>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</si>
  <si>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</si>
  <si>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</si>
  <si>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</si>
  <si>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</si>
  <si>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</si>
  <si>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</si>
  <si>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</si>
  <si>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</si>
  <si>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</si>
  <si>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</si>
  <si>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</si>
  <si>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</si>
  <si>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</si>
  <si>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</si>
  <si>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</si>
  <si>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</si>
  <si>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</si>
  <si>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</si>
  <si>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</si>
  <si>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</si>
  <si>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</si>
  <si>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</si>
  <si>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</si>
  <si>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</si>
  <si>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</si>
  <si>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</si>
  <si>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</si>
  <si>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</si>
  <si>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</si>
  <si>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</si>
  <si>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</si>
  <si>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</si>
  <si>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</si>
  <si>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</si>
  <si>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</si>
  <si>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</si>
  <si>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</si>
  <si>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</si>
  <si>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</si>
  <si>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</si>
  <si>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</si>
  <si>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</si>
  <si>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</si>
  <si>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</si>
  <si>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</si>
  <si>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</si>
  <si>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</si>
  <si>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</si>
  <si>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</si>
  <si>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</si>
  <si>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</si>
  <si>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</si>
  <si>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</si>
  <si>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</si>
  <si>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</si>
  <si>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</si>
  <si>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</si>
  <si>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</si>
  <si>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</si>
  <si>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</si>
  <si>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</si>
  <si>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</si>
  <si>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</si>
  <si>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</si>
  <si>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</si>
  <si>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</si>
  <si>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</si>
  <si>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</si>
  <si>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</si>
  <si>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</si>
  <si>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</si>
  <si>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</si>
  <si>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</si>
  <si>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</si>
  <si>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</si>
  <si>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</si>
  <si>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</si>
  <si>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</si>
  <si>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</si>
  <si>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</si>
  <si>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</si>
  <si>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</si>
  <si>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</si>
  <si>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</si>
  <si>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</si>
  <si>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</si>
  <si>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</si>
  <si>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</si>
  <si>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</si>
  <si>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</si>
  <si>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</si>
  <si>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</si>
  <si>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</si>
  <si>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</si>
  <si>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</si>
  <si>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</si>
  <si>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</si>
  <si>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</si>
  <si>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</si>
  <si>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</si>
  <si>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</si>
  <si>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</si>
  <si>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</si>
  <si>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</si>
  <si>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</si>
  <si>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</si>
  <si>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</si>
  <si>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</si>
  <si>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</si>
  <si>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</si>
  <si>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</si>
  <si>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</si>
  <si>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</si>
  <si>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</si>
  <si>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</si>
  <si>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</si>
  <si>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</si>
  <si>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</si>
  <si>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</si>
  <si>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</si>
  <si>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</si>
  <si>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</si>
  <si>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</si>
  <si>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</si>
  <si>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</si>
  <si>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</si>
  <si>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</si>
  <si>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</si>
  <si>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</si>
  <si>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</si>
  <si>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</si>
  <si>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</si>
  <si>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</si>
  <si>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</si>
  <si>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</si>
  <si>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</si>
  <si>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</si>
  <si>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The Heights at Park Lane</t>
  </si>
  <si>
    <t>9330 N Central Expy</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</si>
  <si>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</si>
  <si>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</si>
  <si>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</si>
  <si>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</si>
  <si>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</si>
  <si>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</si>
  <si>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</si>
  <si>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</si>
  <si>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</si>
  <si>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</si>
  <si>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</si>
  <si>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</si>
  <si>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</si>
  <si>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</si>
  <si>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</si>
  <si>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Braniff Lofts</t>
  </si>
  <si>
    <t>2801 Wycliff Ave</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</si>
  <si>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</si>
  <si>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</si>
  <si>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</si>
  <si>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</si>
  <si>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</si>
  <si>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</si>
  <si>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</si>
  <si>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</si>
  <si>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</si>
  <si>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</si>
  <si>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</si>
  <si>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</si>
  <si>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</si>
  <si>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</si>
  <si>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</si>
  <si>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</si>
  <si>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</si>
  <si>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</si>
  <si>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</si>
  <si>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</si>
  <si>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</si>
  <si>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</si>
  <si>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</si>
  <si>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</si>
  <si>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</si>
  <si>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</si>
  <si>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</si>
  <si>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</si>
  <si>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</si>
  <si>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</si>
  <si>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</si>
  <si>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</si>
  <si>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</si>
  <si>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</si>
  <si>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</si>
  <si>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</si>
  <si>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</si>
  <si>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</si>
  <si>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</si>
  <si>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Reserve at Woodland Heights</t>
  </si>
  <si>
    <t>203 S Redditt Dr</t>
  </si>
  <si>
    <t>Lufkin</t>
  </si>
  <si>
    <t>Angelina</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</si>
  <si>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</si>
  <si>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</si>
  <si>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</si>
  <si>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</si>
  <si>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</si>
  <si>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</si>
  <si>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</si>
  <si>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</si>
  <si>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</si>
  <si>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</si>
  <si>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</si>
  <si>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</si>
  <si>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</si>
  <si>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</si>
  <si>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</si>
  <si>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</si>
  <si>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</si>
  <si>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</si>
  <si>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</si>
  <si>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</si>
  <si>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</si>
  <si>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</si>
  <si>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</si>
  <si>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</si>
  <si>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</si>
  <si>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Forum Park Family Villas</t>
  </si>
  <si>
    <t>10403 Forum Park Drive</t>
  </si>
  <si>
    <t>Arjun Nagarkatti</t>
  </si>
  <si>
    <t>Chad Baker</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</si>
  <si>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</si>
  <si>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</si>
  <si>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</si>
  <si>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</si>
  <si>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</si>
  <si>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</si>
  <si>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</si>
  <si>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</si>
  <si>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</si>
  <si>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</si>
  <si>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</si>
  <si>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</si>
  <si>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</si>
  <si>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</si>
  <si>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</si>
  <si>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</si>
  <si>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</si>
  <si>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</si>
  <si>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</si>
  <si>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</si>
  <si>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</si>
  <si>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</si>
  <si>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</si>
  <si>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</si>
  <si>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Greens at Retton</t>
  </si>
  <si>
    <t>NWC of Retton Dr. &amp; Northwest Frwy</t>
  </si>
  <si>
    <t>Les Kilday</t>
  </si>
  <si>
    <t>Phyllis Sefeldt</t>
  </si>
  <si>
    <t>Dashwood Trails</t>
  </si>
  <si>
    <t>NEC Dashwood Dr and Jetty Ln</t>
  </si>
  <si>
    <t>New Hope Housing Wheatley</t>
  </si>
  <si>
    <t>1117 Bland Street</t>
  </si>
  <si>
    <t>Ron Lastimosa</t>
  </si>
  <si>
    <t>Katie Stewart-Anchondo</t>
  </si>
  <si>
    <t>Green Manor Apartments</t>
  </si>
  <si>
    <t>310 E. 3rd</t>
  </si>
  <si>
    <t>Burnet</t>
  </si>
  <si>
    <t>HWY 77 Seniors</t>
  </si>
  <si>
    <t>North Hwy 77</t>
  </si>
  <si>
    <t>Giddings</t>
  </si>
  <si>
    <t>Lee</t>
  </si>
  <si>
    <t>Pathways at Santa Rita Courts West</t>
  </si>
  <si>
    <t>Approx. 2210 E. 2nd</t>
  </si>
  <si>
    <t>Bailey at Stassney</t>
  </si>
  <si>
    <t>400 W Stassney Lane</t>
  </si>
  <si>
    <t>Ariana Brendle</t>
  </si>
  <si>
    <t>Oscar Paul</t>
  </si>
  <si>
    <t>Bailey at Berkman</t>
  </si>
  <si>
    <t>6405 Berkman Drive</t>
  </si>
  <si>
    <t>Burleson Studios</t>
  </si>
  <si>
    <t>7905 Burleson Road</t>
  </si>
  <si>
    <t>Walter Moreau</t>
  </si>
  <si>
    <t>Sabrina Butler</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</si>
  <si>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</si>
  <si>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</si>
  <si>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</si>
  <si>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</si>
  <si>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</si>
  <si>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</si>
  <si>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</si>
  <si>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</si>
  <si>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</si>
  <si>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</si>
  <si>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</si>
  <si>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</si>
  <si>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</si>
  <si>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</si>
  <si>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</si>
  <si>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</si>
  <si>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</si>
  <si>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</si>
  <si>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</si>
  <si>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</si>
  <si>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</si>
  <si>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</si>
  <si>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</si>
  <si>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</si>
  <si>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</si>
  <si>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</si>
  <si>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</si>
  <si>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</si>
  <si>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</si>
  <si>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</si>
  <si>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</si>
  <si>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</si>
  <si>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</si>
  <si>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</si>
  <si>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</si>
  <si>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</si>
  <si>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</si>
  <si>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</si>
  <si>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</si>
  <si>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</si>
  <si>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</si>
  <si>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</si>
  <si>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</si>
  <si>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</si>
  <si>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</si>
  <si>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</si>
  <si>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</si>
  <si>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</si>
  <si>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</si>
  <si>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Mission Road Apartments</t>
  </si>
  <si>
    <t>3400 Mission Rd</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</si>
  <si>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</si>
  <si>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</si>
  <si>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</si>
  <si>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</si>
  <si>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</si>
  <si>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</si>
  <si>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</si>
  <si>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</si>
  <si>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</si>
  <si>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</si>
  <si>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</si>
  <si>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</si>
  <si>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</si>
  <si>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</si>
  <si>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</si>
  <si>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</si>
  <si>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</si>
  <si>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</si>
  <si>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</si>
  <si>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</si>
  <si>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</si>
  <si>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</si>
  <si>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</si>
  <si>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</si>
  <si>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</si>
  <si>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</si>
  <si>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</si>
  <si>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</si>
  <si>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</si>
  <si>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</si>
  <si>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</si>
  <si>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</si>
  <si>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</si>
  <si>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</si>
  <si>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</si>
  <si>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</si>
  <si>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</si>
  <si>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</si>
  <si>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</si>
  <si>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</si>
  <si>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</si>
  <si>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</si>
  <si>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</si>
  <si>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Villas at Augusta</t>
  </si>
  <si>
    <t>SWC of Augusta Drive and Zaragoza Road</t>
  </si>
  <si>
    <t>Pebble Hills Seniors</t>
  </si>
  <si>
    <t>NWC Charles Foster Avenue and John Hayes Street</t>
  </si>
  <si>
    <t>Chai Manor II</t>
  </si>
  <si>
    <t>SWQ Wallenberg Dr and Carousel Dr</t>
  </si>
  <si>
    <t>Satish Bhaskar</t>
  </si>
  <si>
    <t>Mesa Hills II</t>
  </si>
  <si>
    <t>NWQ Bluff Canyon Cir and S Mesa Hills Dr</t>
  </si>
  <si>
    <t>Casitas Los Ebanos</t>
  </si>
  <si>
    <t>1420 Senator Carlos Truan Blvd</t>
  </si>
  <si>
    <t>Kingsville</t>
  </si>
  <si>
    <t>Kleberg</t>
  </si>
  <si>
    <t>Leo Barrera</t>
  </si>
  <si>
    <t>David Kowalski</t>
  </si>
  <si>
    <t>AcR</t>
  </si>
  <si>
    <t>Recon</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</si>
  <si>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</si>
  <si>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</si>
  <si>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</si>
  <si>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</si>
  <si>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</si>
  <si>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</si>
  <si>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</si>
  <si>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</si>
  <si>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</si>
  <si>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</si>
  <si>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 xml:space="preserve">Elderly Limit  </t>
  </si>
  <si>
    <t xml:space="preserve">Elderly Limit </t>
  </si>
  <si>
    <t xml:space="preserve">§11.7(3)      Tie-Breaker Ranking </t>
  </si>
  <si>
    <t xml:space="preserve">Notes </t>
  </si>
  <si>
    <t xml:space="preserve"> §11.7(1) USDA      Tie -Breaker </t>
  </si>
  <si>
    <t xml:space="preserve">Withdrawn </t>
  </si>
  <si>
    <t>Scoring Notice 5/21</t>
  </si>
  <si>
    <t xml:space="preserve">Termination Pending </t>
  </si>
  <si>
    <t>Scoring Notice 5/31</t>
  </si>
  <si>
    <t>Scoring Notice 6/10</t>
  </si>
  <si>
    <t xml:space="preserve">Scoring Notice 6/10 </t>
  </si>
  <si>
    <t>Construction Type:   (NC=NC, Recon=Recon, AcR=Acquisition/Rehab, Rehab=Rehabilitation Only, SS = Scattered Site, AR = Adaptive Reuse)</t>
  </si>
  <si>
    <t xml:space="preserve">Revised Scoring Notice 6/18 </t>
  </si>
  <si>
    <t xml:space="preserve">Terminated </t>
  </si>
  <si>
    <t>Scoring Notice 6/18</t>
  </si>
  <si>
    <t>Tie breaker determination as of 6/13</t>
  </si>
  <si>
    <t>Revised Scoring Notice 6/20</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</si>
  <si>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</si>
  <si>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Scoring Notice 7/3</t>
  </si>
  <si>
    <t>Scoring Notice 6/26</t>
  </si>
  <si>
    <t>Version Date:  July 3, 2024</t>
  </si>
  <si>
    <t xml:space="preserve">Underwriting Appeal Pending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</si>
</sst>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0.0"/>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40">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0" fontId="4" fillId="0" borderId="0" xfId="0" applyFont="1" applyAlignment="1">
      <alignment horizontal="center"/>
    </xf>
    <xf numFmtId="0" fontId="4" fillId="4" borderId="0" xfId="0" applyFont="1" applyFill="1" applyBorder="1" applyAlignment="1">
      <alignment horizontal="left" vertical="center" wrapText="1"/>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applyAlignment="1">
      <alignment horizontal="center" vertical="top" wrapText="1"/>
    </xf>
    <xf numFmtId="1" fontId="8" fillId="0" borderId="0" xfId="3" applyNumberFormat="1" applyFont="1" applyAlignment="1"/>
    <xf numFmtId="1" fontId="8"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3" fillId="0" borderId="0" xfId="3" applyNumberFormat="1" applyFont="1"/>
    <xf numFmtId="1" fontId="8" fillId="0" borderId="0" xfId="3" applyNumberFormat="1" applyFont="1" applyAlignment="1">
      <alignment vertical="top" wrapText="1"/>
    </xf>
    <xf numFmtId="1" fontId="13" fillId="0" borderId="0" xfId="3" applyNumberFormat="1" applyFont="1" applyAlignment="1"/>
    <xf numFmtId="1" fontId="15" fillId="0" borderId="0" xfId="0" applyNumberFormat="1" applyFont="1" applyAlignment="1">
      <alignment horizontal="center"/>
    </xf>
    <xf numFmtId="49" fontId="8"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3" fillId="0" borderId="0" xfId="0" applyNumberFormat="1" applyFont="1" applyAlignment="1">
      <alignment horizontal="center"/>
    </xf>
    <xf numFmtId="49" fontId="8" fillId="0" borderId="0" xfId="0" applyNumberFormat="1" applyFont="1" applyAlignment="1">
      <alignment horizontal="center" vertical="top" wrapText="1"/>
    </xf>
    <xf numFmtId="49" fontId="0" fillId="0" borderId="0" xfId="0" applyNumberFormat="1" applyAlignment="1">
      <alignment horizontal="center"/>
    </xf>
    <xf numFmtId="49" fontId="15" fillId="0" borderId="0" xfId="0" applyNumberFormat="1" applyFont="1" applyAlignment="1">
      <alignment horizontal="center"/>
    </xf>
    <xf numFmtId="0" fontId="8" fillId="0" borderId="0" xfId="0" applyFont="1" applyFill="1" applyAlignment="1">
      <alignment horizontal="right"/>
    </xf>
    <xf numFmtId="0" fontId="8" fillId="0" borderId="0" xfId="0" applyFont="1" applyFill="1" applyAlignment="1">
      <alignment horizontal="center"/>
    </xf>
    <xf numFmtId="0" fontId="15" fillId="0" borderId="6" xfId="0" applyFont="1" applyFill="1" applyBorder="1" applyAlignment="1">
      <alignment horizontal="center"/>
    </xf>
    <xf numFmtId="0" fontId="15" fillId="0" borderId="0" xfId="0" applyFont="1" applyFill="1" applyBorder="1" applyAlignment="1">
      <alignment horizontal="center"/>
    </xf>
    <xf numFmtId="0" fontId="15" fillId="3" borderId="1" xfId="0" applyFont="1" applyFill="1" applyBorder="1" applyAlignment="1">
      <alignment horizontal="center" textRotation="90" wrapText="1"/>
    </xf>
    <xf numFmtId="1" fontId="8" fillId="0" borderId="0" xfId="3" applyNumberFormat="1" applyFont="1" applyAlignment="1">
      <alignment horizontal="center"/>
    </xf>
    <xf numFmtId="0" fontId="8" fillId="0" borderId="0" xfId="3" applyNumberFormat="1" applyFont="1" applyAlignment="1">
      <alignment horizontal="center"/>
    </xf>
    <xf numFmtId="0" fontId="0" fillId="0" borderId="0" xfId="0" applyAlignment="1">
      <alignment horizontal="center" vertical="top" wrapText="1"/>
    </xf>
    <xf numFmtId="43" fontId="8" fillId="0" borderId="0" xfId="3" applyFont="1"/>
    <xf numFmtId="43" fontId="0" fillId="0" borderId="0" xfId="3" applyFont="1"/>
    <xf numFmtId="43" fontId="15" fillId="0" borderId="0" xfId="3" applyFont="1" applyFill="1" applyBorder="1" applyAlignment="1"/>
    <xf numFmtId="43" fontId="3" fillId="2" borderId="1" xfId="3" applyFont="1" applyFill="1" applyBorder="1" applyAlignment="1">
      <alignment horizontal="center" wrapText="1"/>
    </xf>
    <xf numFmtId="43" fontId="4" fillId="0" borderId="0" xfId="3" applyFont="1" applyFill="1" applyAlignment="1">
      <alignment wrapText="1"/>
    </xf>
    <xf numFmtId="43" fontId="8" fillId="0" borderId="0" xfId="3" applyFont="1" applyFill="1"/>
    <xf numFmtId="0" fontId="18" fillId="0" borderId="0" xfId="0" applyFont="1" applyFill="1"/>
    <xf numFmtId="164" fontId="8" fillId="0" borderId="0" xfId="3" applyNumberFormat="1" applyFont="1" applyAlignment="1">
      <alignment horizontal="right"/>
    </xf>
    <xf numFmtId="4" fontId="8" fillId="0" borderId="0" xfId="0" applyNumberFormat="1" applyFont="1"/>
    <xf numFmtId="1" fontId="0" fillId="0" borderId="0" xfId="0" applyNumberFormat="1"/>
    <xf numFmtId="1" fontId="8"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8" fillId="0" borderId="0" xfId="0" applyFont="1" applyAlignment="1">
      <alignment horizontal="left"/>
    </xf>
    <xf numFmtId="0" fontId="8" fillId="5" borderId="0" xfId="0" applyFont="1" applyFill="1"/>
    <xf numFmtId="0" fontId="4" fillId="5" borderId="0" xfId="0" applyFont="1" applyFill="1" applyAlignment="1">
      <alignment horizontal="center"/>
    </xf>
    <xf numFmtId="49" fontId="8" fillId="5" borderId="0" xfId="0" applyNumberFormat="1" applyFont="1" applyFill="1" applyAlignment="1">
      <alignment horizontal="center"/>
    </xf>
    <xf numFmtId="0" fontId="8" fillId="5" borderId="0" xfId="0" applyFont="1" applyFill="1" applyAlignment="1">
      <alignment horizontal="center"/>
    </xf>
    <xf numFmtId="164" fontId="8" fillId="5" borderId="0" xfId="3" applyNumberFormat="1" applyFont="1" applyFill="1"/>
    <xf numFmtId="1" fontId="8" fillId="5" borderId="0" xfId="0" applyNumberFormat="1" applyFont="1" applyFill="1" applyAlignment="1">
      <alignment horizontal="center"/>
    </xf>
    <xf numFmtId="1" fontId="8" fillId="5" borderId="0" xfId="3" applyNumberFormat="1" applyFont="1" applyFill="1"/>
    <xf numFmtId="1" fontId="8" fillId="5" borderId="0" xfId="3" applyNumberFormat="1" applyFont="1" applyFill="1" applyAlignment="1">
      <alignment horizontal="center"/>
    </xf>
    <xf numFmtId="0" fontId="8" fillId="5" borderId="0" xfId="3" applyNumberFormat="1" applyFont="1" applyFill="1" applyAlignment="1">
      <alignment horizontal="center"/>
    </xf>
    <xf numFmtId="0" fontId="0" fillId="5" borderId="0" xfId="0" applyFill="1"/>
    <xf numFmtId="43" fontId="8" fillId="5" borderId="0" xfId="3" applyFont="1" applyFill="1"/>
    <xf numFmtId="1" fontId="0" fillId="5" borderId="0" xfId="0" applyNumberFormat="1" applyFill="1" applyAlignment="1">
      <alignment horizontal="center"/>
    </xf>
    <xf numFmtId="0" fontId="1" fillId="0" borderId="0" xfId="0" applyFont="1"/>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xf numFmtId="165" fontId="8" fillId="0" borderId="0" xfId="3" applyNumberFormat="1" applyFont="1" applyAlignment="1">
      <alignment horizontal="center"/>
    </xf>
    <xf numFmtId="165" fontId="0" fillId="0" borderId="0" xfId="0" applyNumberFormat="1"/>
    <xf numFmtId="0" fontId="1" fillId="5" borderId="0" xfId="0" applyFont="1" applyFill="1"/>
  </cellXfs>
  <cellStyles count="4">
    <cellStyle name="Comma" xfId="3" builtinId="3"/>
    <cellStyle name="Currency" xfId="1" builtinId="4"/>
    <cellStyle name="Normal" xfId="0" builtinId="0"/>
    <cellStyle name="Normal_Sheet1" xfId="2"/>
  </cellStyles>
  <dxfs count="2">
    <dxf>
      <fill>
        <patternFill patternType="none">
          <fgColor indexed="64"/>
          <bgColor indexed="65"/>
        </patternFill>
      </fill>
    </dxf>
    <dxf>
      <fill>
        <patternFill patternType="none">
          <fgColor indexed="64"/>
          <bgColor indexed="65"/>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204"/>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9.85546875" style="52" customWidth="1"/>
    <col min="2" max="2" width="31.28515625" style="8" customWidth="1"/>
    <col min="3" max="3" width="24.42578125" style="8" customWidth="1"/>
    <col min="4" max="4" width="15.28515625" style="8" customWidth="1"/>
    <col min="5" max="5" width="3.140625" style="25" customWidth="1"/>
    <col min="6" max="6" width="6.7109375" style="8" customWidth="1"/>
    <col min="7" max="7" width="12" style="8" customWidth="1"/>
    <col min="8" max="8" width="4.140625" style="25" customWidth="1"/>
    <col min="9" max="9" width="6" style="8" customWidth="1"/>
    <col min="10" max="12" width="2.7109375" style="89" customWidth="1"/>
    <col min="13" max="13" width="2.7109375" style="25" customWidth="1"/>
    <col min="14" max="14" width="8.7109375" style="8" bestFit="1" customWidth="1"/>
    <col min="15" max="15" width="6.7109375" style="8" customWidth="1"/>
    <col min="16" max="16" width="4.7109375" style="76" customWidth="1"/>
    <col min="17" max="17" width="5.42578125" style="8" customWidth="1"/>
    <col min="18" max="18" width="8" style="8" customWidth="1"/>
    <col min="19" max="19" width="12.85546875" style="48" customWidth="1"/>
    <col min="20" max="21" width="16.140625" style="8" customWidth="1"/>
    <col min="22" max="22" width="14.7109375" style="80" customWidth="1"/>
    <col min="23" max="23" width="3.85546875" style="8" customWidth="1"/>
    <col min="24" max="24" width="4" style="25" customWidth="1"/>
    <col min="25" max="26" width="2.7109375" style="25" customWidth="1"/>
    <col min="27" max="28" width="2.7109375" style="97" customWidth="1"/>
    <col min="29" max="29" width="2.7109375" style="25" customWidth="1"/>
    <col min="30" max="30" width="6.7109375" style="8" customWidth="1"/>
    <col min="31" max="31" width="8.140625" style="8" customWidth="1"/>
    <col min="32" max="32" width="11.7109375" style="104" customWidth="1"/>
    <col min="33" max="33" width="10.7109375" style="76" customWidth="1"/>
    <col min="34" max="34" width="33.7109375" style="8" customWidth="1"/>
    <col min="35" max="16384" width="9.140625" style="8"/>
  </cols>
  <sheetData>
    <row r="1" spans="1:106" ht="14.45" customHeight="1" x14ac:dyDescent="0.2">
      <c r="S1" s="43"/>
      <c r="T1" s="9"/>
      <c r="U1" s="9"/>
      <c r="V1" s="79"/>
    </row>
    <row r="2" spans="1:106" ht="20.25" x14ac:dyDescent="0.3">
      <c r="C2" s="7" t="s">
        <v>18</v>
      </c>
      <c r="T2" s="9"/>
      <c r="U2" s="9"/>
      <c r="V2" s="79"/>
    </row>
    <row r="3" spans="1:106" ht="20.25" customHeight="1" x14ac:dyDescent="0.3">
      <c r="C3" s="6" t="s">
        <v>61</v>
      </c>
      <c r="S3" s="44"/>
      <c r="T3"/>
      <c r="U3"/>
      <c r="W3"/>
    </row>
    <row r="4" spans="1:106" ht="20.45" customHeight="1" x14ac:dyDescent="0.3">
      <c r="C4" s="7" t="s">
        <v>62</v>
      </c>
      <c r="S4" s="60"/>
      <c r="T4" s="64"/>
      <c r="U4" s="64"/>
      <c r="V4" s="81"/>
      <c r="W4"/>
      <c r="X4" s="68"/>
      <c r="Y4" s="68"/>
      <c r="Z4" s="68"/>
      <c r="AA4" s="68"/>
      <c r="AB4" s="68"/>
      <c r="AC4" s="68"/>
      <c r="AD4"/>
      <c r="AE4"/>
      <c r="AF4" s="105"/>
    </row>
    <row r="5" spans="1:106" ht="5.45" customHeight="1" x14ac:dyDescent="0.25">
      <c r="C5" s="10"/>
      <c r="S5" s="72"/>
      <c r="T5" s="64"/>
      <c r="U5" s="64"/>
      <c r="V5" s="81"/>
      <c r="W5"/>
      <c r="X5" s="68"/>
      <c r="Y5" s="68"/>
      <c r="Z5" s="68"/>
      <c r="AA5" s="68"/>
      <c r="AB5" s="68"/>
      <c r="AC5" s="68"/>
      <c r="AD5"/>
      <c r="AE5"/>
      <c r="AF5" s="105"/>
    </row>
    <row r="6" spans="1:106" ht="14.45" customHeight="1" x14ac:dyDescent="0.25">
      <c r="A6" s="134" t="s">
        <v>517</v>
      </c>
      <c r="B6" s="134"/>
      <c r="C6" s="134"/>
      <c r="D6" s="134"/>
      <c r="E6" s="134"/>
      <c r="F6" s="134"/>
      <c r="G6" s="134"/>
      <c r="H6" s="134"/>
      <c r="I6" s="134"/>
      <c r="J6" s="134"/>
      <c r="K6" s="134"/>
      <c r="L6" s="134"/>
      <c r="M6" s="70"/>
      <c r="S6" s="72"/>
      <c r="T6" s="64"/>
      <c r="U6" s="64"/>
      <c r="V6" s="81"/>
      <c r="W6"/>
      <c r="X6" s="68"/>
      <c r="Y6" s="68"/>
      <c r="Z6" s="68"/>
      <c r="AA6" s="68"/>
      <c r="AB6" s="68"/>
      <c r="AC6" s="68"/>
      <c r="AD6"/>
      <c r="AE6"/>
      <c r="AF6" s="105"/>
    </row>
    <row r="7" spans="1:106" ht="15" customHeight="1" x14ac:dyDescent="0.25">
      <c r="A7" s="134"/>
      <c r="B7" s="134"/>
      <c r="C7" s="134"/>
      <c r="D7" s="134"/>
      <c r="E7" s="134"/>
      <c r="F7" s="134"/>
      <c r="G7" s="134"/>
      <c r="H7" s="134"/>
      <c r="I7" s="134"/>
      <c r="J7" s="134"/>
      <c r="K7" s="134"/>
      <c r="L7" s="134"/>
      <c r="M7" s="70"/>
      <c r="S7" s="136" t="s">
        <v>499</v>
      </c>
      <c r="T7" s="136"/>
      <c r="U7" s="136"/>
      <c r="V7" s="136"/>
      <c r="W7"/>
      <c r="X7" s="68"/>
      <c r="Y7" s="68"/>
      <c r="Z7" s="68"/>
      <c r="AA7" s="68"/>
      <c r="AB7" s="68"/>
      <c r="AC7" s="68"/>
      <c r="AD7"/>
      <c r="AE7"/>
      <c r="AF7" s="105"/>
    </row>
    <row r="8" spans="1:106" ht="15" customHeight="1" x14ac:dyDescent="0.25">
      <c r="A8" s="134"/>
      <c r="B8" s="134"/>
      <c r="C8" s="134"/>
      <c r="D8" s="134"/>
      <c r="E8" s="134"/>
      <c r="F8" s="134"/>
      <c r="G8" s="134"/>
      <c r="H8" s="134"/>
      <c r="I8" s="134"/>
      <c r="J8" s="134"/>
      <c r="K8" s="134"/>
      <c r="L8" s="134"/>
      <c r="M8" s="70"/>
      <c r="S8" s="136"/>
      <c r="T8" s="136"/>
      <c r="U8" s="136"/>
      <c r="V8" s="136"/>
      <c r="W8"/>
      <c r="X8" s="68"/>
      <c r="Y8" s="68"/>
      <c r="Z8" s="68"/>
      <c r="AA8" s="68"/>
      <c r="AB8" s="68"/>
      <c r="AC8" s="68"/>
      <c r="AD8"/>
      <c r="AE8"/>
      <c r="AF8" s="105"/>
    </row>
    <row r="9" spans="1:106" ht="99.75" customHeight="1" x14ac:dyDescent="0.25">
      <c r="A9" s="134"/>
      <c r="B9" s="134"/>
      <c r="C9" s="134"/>
      <c r="D9" s="134"/>
      <c r="E9" s="134"/>
      <c r="F9" s="134"/>
      <c r="G9" s="134"/>
      <c r="H9" s="134"/>
      <c r="I9" s="134"/>
      <c r="J9" s="134"/>
      <c r="K9" s="134"/>
      <c r="L9" s="134"/>
      <c r="M9" s="70"/>
      <c r="S9" s="136"/>
      <c r="T9" s="136"/>
      <c r="U9" s="136"/>
      <c r="V9" s="136"/>
      <c r="W9"/>
      <c r="X9" s="68"/>
      <c r="Y9" s="68"/>
      <c r="Z9" s="68"/>
      <c r="AA9" s="68"/>
      <c r="AB9" s="68"/>
      <c r="AC9" s="68"/>
      <c r="AD9"/>
      <c r="AE9"/>
      <c r="AF9" s="105"/>
    </row>
    <row r="10" spans="1:106" s="14" customFormat="1" ht="21" customHeight="1" x14ac:dyDescent="0.2">
      <c r="A10" s="133" t="s">
        <v>520</v>
      </c>
      <c r="B10" s="133"/>
      <c r="C10" s="27"/>
      <c r="D10" s="135" t="s">
        <v>511</v>
      </c>
      <c r="E10" s="135"/>
      <c r="F10" s="135"/>
      <c r="G10" s="135"/>
      <c r="H10" s="135"/>
      <c r="I10" s="135"/>
      <c r="J10" s="135"/>
      <c r="K10" s="135"/>
      <c r="L10" s="135"/>
      <c r="M10" s="135"/>
      <c r="N10" s="135"/>
      <c r="O10" s="135"/>
      <c r="P10" s="135"/>
      <c r="Q10" s="135"/>
      <c r="R10" s="135"/>
      <c r="S10" s="135"/>
      <c r="T10" s="135"/>
      <c r="U10" s="135"/>
      <c r="V10" s="82"/>
      <c r="W10" s="61"/>
      <c r="X10" s="97"/>
      <c r="Y10" s="97"/>
      <c r="Z10" s="98"/>
      <c r="AA10" s="98"/>
      <c r="AB10" s="98"/>
      <c r="AC10" s="99"/>
      <c r="AD10" s="63"/>
      <c r="AE10" s="63"/>
      <c r="AF10" s="106"/>
      <c r="AG10" s="114"/>
    </row>
    <row r="11" spans="1:106" s="5" customFormat="1" ht="102" customHeight="1" x14ac:dyDescent="0.2">
      <c r="A11" s="1" t="s">
        <v>0</v>
      </c>
      <c r="B11" s="2" t="s">
        <v>2</v>
      </c>
      <c r="C11" s="3" t="s">
        <v>10</v>
      </c>
      <c r="D11" s="3" t="s">
        <v>1</v>
      </c>
      <c r="E11" s="4" t="s">
        <v>11</v>
      </c>
      <c r="F11" s="4" t="s">
        <v>12</v>
      </c>
      <c r="G11" s="3" t="s">
        <v>3</v>
      </c>
      <c r="H11" s="4" t="s">
        <v>4</v>
      </c>
      <c r="I11" s="4" t="s">
        <v>13</v>
      </c>
      <c r="J11" s="90" t="s">
        <v>9</v>
      </c>
      <c r="K11" s="90" t="s">
        <v>8</v>
      </c>
      <c r="L11" s="90" t="s">
        <v>7</v>
      </c>
      <c r="M11" s="4" t="s">
        <v>64</v>
      </c>
      <c r="N11" s="4" t="s">
        <v>22</v>
      </c>
      <c r="O11" s="4" t="s">
        <v>14</v>
      </c>
      <c r="P11" s="74" t="s">
        <v>15</v>
      </c>
      <c r="Q11" s="4" t="s">
        <v>5</v>
      </c>
      <c r="R11" s="4" t="s">
        <v>56</v>
      </c>
      <c r="S11" s="45" t="s">
        <v>6</v>
      </c>
      <c r="T11" s="3" t="s">
        <v>57</v>
      </c>
      <c r="U11" s="3" t="s">
        <v>58</v>
      </c>
      <c r="V11" s="83" t="s">
        <v>17</v>
      </c>
      <c r="W11" s="62" t="s">
        <v>16</v>
      </c>
      <c r="X11" s="100" t="s">
        <v>25</v>
      </c>
      <c r="Y11" s="100" t="s">
        <v>26</v>
      </c>
      <c r="Z11" s="100" t="s">
        <v>27</v>
      </c>
      <c r="AA11" s="100" t="s">
        <v>28</v>
      </c>
      <c r="AB11" s="100" t="s">
        <v>29</v>
      </c>
      <c r="AC11" s="100" t="s">
        <v>60</v>
      </c>
      <c r="AD11" s="24" t="s">
        <v>66</v>
      </c>
      <c r="AE11" s="107" t="s">
        <v>504</v>
      </c>
      <c r="AF11" s="107" t="s">
        <v>65</v>
      </c>
      <c r="AG11" s="83" t="s">
        <v>502</v>
      </c>
      <c r="AH11" s="83" t="s">
        <v>503</v>
      </c>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row>
    <row r="12" spans="1:106" customFormat="1" ht="15" customHeight="1" x14ac:dyDescent="0.25">
      <c r="A12" s="16" t="s">
        <v>19</v>
      </c>
      <c r="B12" s="12"/>
      <c r="C12" s="40"/>
      <c r="D12" s="12"/>
      <c r="E12" s="11"/>
      <c r="F12" s="12"/>
      <c r="G12" s="13"/>
      <c r="H12" s="11"/>
      <c r="I12" s="11"/>
      <c r="J12" s="91"/>
      <c r="K12" s="91"/>
      <c r="L12" s="91"/>
      <c r="M12" s="11"/>
      <c r="N12" s="11"/>
      <c r="O12" s="11"/>
      <c r="P12" s="75"/>
      <c r="Q12" s="11"/>
      <c r="R12" s="11"/>
      <c r="S12" s="46"/>
      <c r="T12" s="12"/>
      <c r="U12" s="12"/>
      <c r="V12" s="84"/>
      <c r="W12" s="12"/>
      <c r="X12" s="97"/>
      <c r="Y12" s="97"/>
      <c r="Z12" s="97"/>
      <c r="AA12" s="97"/>
      <c r="AB12" s="97"/>
      <c r="AC12" s="68"/>
      <c r="AF12" s="105"/>
      <c r="AG12" s="115"/>
    </row>
    <row r="13" spans="1:106" s="15" customFormat="1" ht="15" customHeight="1" x14ac:dyDescent="0.25">
      <c r="A13" s="8">
        <v>24075</v>
      </c>
      <c r="B13" s="8" t="s">
        <v>98</v>
      </c>
      <c r="C13" s="8" t="s">
        <v>99</v>
      </c>
      <c r="D13" s="8" t="s">
        <v>100</v>
      </c>
      <c r="E13" s="69"/>
      <c r="F13" s="8">
        <v>75939</v>
      </c>
      <c r="G13" s="8" t="s">
        <v>101</v>
      </c>
      <c r="H13" s="8">
        <v>5</v>
      </c>
      <c r="I13" s="8" t="s">
        <v>86</v>
      </c>
      <c r="J13" s="89" t="s">
        <v>192</v>
      </c>
      <c r="K13" s="89" t="s">
        <v>193</v>
      </c>
      <c r="L13" s="89" t="s">
        <v>192</v>
      </c>
      <c r="M13" s="25"/>
      <c r="N13" s="8" t="s">
        <v>488</v>
      </c>
      <c r="O13" s="48">
        <v>96</v>
      </c>
      <c r="P13" s="76">
        <v>0</v>
      </c>
      <c r="Q13" s="48">
        <v>96</v>
      </c>
      <c r="R13" s="48" t="s">
        <v>72</v>
      </c>
      <c r="S13" s="48">
        <v>1448988</v>
      </c>
      <c r="T13" s="48" t="s">
        <v>102</v>
      </c>
      <c r="U13" s="48" t="s">
        <v>103</v>
      </c>
      <c r="V13" s="80">
        <v>48373210401</v>
      </c>
      <c r="W13" s="80">
        <v>132</v>
      </c>
      <c r="X13" s="101">
        <v>17</v>
      </c>
      <c r="Y13" s="102">
        <v>4</v>
      </c>
      <c r="Z13" s="102">
        <v>8</v>
      </c>
      <c r="AA13" s="102">
        <v>4</v>
      </c>
      <c r="AB13" s="102">
        <v>0</v>
      </c>
      <c r="AC13" s="101">
        <v>0</v>
      </c>
      <c r="AD13" s="80">
        <v>165</v>
      </c>
      <c r="AE13" s="80">
        <v>1969</v>
      </c>
      <c r="AF13" s="109">
        <v>27790.005251027502</v>
      </c>
      <c r="AG13" s="114"/>
      <c r="AH13" t="s">
        <v>506</v>
      </c>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row>
    <row r="14" spans="1:106" customFormat="1" ht="15" customHeight="1" x14ac:dyDescent="0.25">
      <c r="A14" s="8">
        <v>24099</v>
      </c>
      <c r="B14" s="8" t="s">
        <v>110</v>
      </c>
      <c r="C14" s="8" t="s">
        <v>111</v>
      </c>
      <c r="D14" s="8" t="s">
        <v>112</v>
      </c>
      <c r="E14" s="69"/>
      <c r="F14" s="8">
        <v>76059</v>
      </c>
      <c r="G14" s="8" t="s">
        <v>113</v>
      </c>
      <c r="H14" s="8">
        <v>3</v>
      </c>
      <c r="I14" s="8" t="s">
        <v>86</v>
      </c>
      <c r="J14" s="89" t="s">
        <v>192</v>
      </c>
      <c r="K14" s="89" t="s">
        <v>193</v>
      </c>
      <c r="L14" s="89" t="s">
        <v>192</v>
      </c>
      <c r="M14" s="25"/>
      <c r="N14" s="8" t="s">
        <v>488</v>
      </c>
      <c r="O14" s="48">
        <v>56</v>
      </c>
      <c r="P14" s="76">
        <v>0</v>
      </c>
      <c r="Q14" s="48">
        <v>56</v>
      </c>
      <c r="R14" s="48" t="s">
        <v>72</v>
      </c>
      <c r="S14" s="48">
        <v>804442</v>
      </c>
      <c r="T14" s="48" t="s">
        <v>108</v>
      </c>
      <c r="U14" s="48" t="s">
        <v>109</v>
      </c>
      <c r="V14" s="80">
        <v>48251130304</v>
      </c>
      <c r="W14" s="80">
        <v>132</v>
      </c>
      <c r="X14" s="101">
        <v>17</v>
      </c>
      <c r="Y14" s="102">
        <v>4</v>
      </c>
      <c r="Z14" s="102">
        <v>8</v>
      </c>
      <c r="AA14" s="102">
        <v>4</v>
      </c>
      <c r="AB14" s="102">
        <v>0</v>
      </c>
      <c r="AC14" s="101">
        <v>0</v>
      </c>
      <c r="AD14" s="80">
        <v>165</v>
      </c>
      <c r="AE14" s="80">
        <v>1974</v>
      </c>
      <c r="AF14" s="109">
        <v>7086.7852548384617</v>
      </c>
      <c r="AG14" s="114"/>
      <c r="AH14" t="s">
        <v>506</v>
      </c>
    </row>
    <row r="15" spans="1:106" customFormat="1" ht="15" customHeight="1" x14ac:dyDescent="0.25">
      <c r="A15" s="8">
        <v>24100</v>
      </c>
      <c r="B15" s="8" t="s">
        <v>114</v>
      </c>
      <c r="C15" s="8" t="s">
        <v>115</v>
      </c>
      <c r="D15" s="8" t="s">
        <v>116</v>
      </c>
      <c r="E15" s="69"/>
      <c r="F15" s="8">
        <v>75860</v>
      </c>
      <c r="G15" s="8" t="s">
        <v>117</v>
      </c>
      <c r="H15" s="8">
        <v>8</v>
      </c>
      <c r="I15" s="8" t="s">
        <v>86</v>
      </c>
      <c r="J15" s="89" t="s">
        <v>192</v>
      </c>
      <c r="K15" s="89" t="s">
        <v>193</v>
      </c>
      <c r="L15" s="89" t="s">
        <v>192</v>
      </c>
      <c r="M15" s="25"/>
      <c r="N15" s="8" t="s">
        <v>488</v>
      </c>
      <c r="O15" s="48">
        <v>20</v>
      </c>
      <c r="P15" s="76">
        <v>0</v>
      </c>
      <c r="Q15" s="48">
        <v>20</v>
      </c>
      <c r="R15" s="48" t="s">
        <v>72</v>
      </c>
      <c r="S15" s="48">
        <v>308990</v>
      </c>
      <c r="T15" s="48" t="s">
        <v>108</v>
      </c>
      <c r="U15" s="48" t="s">
        <v>109</v>
      </c>
      <c r="V15" s="80">
        <v>48161000700</v>
      </c>
      <c r="W15" s="80">
        <v>132</v>
      </c>
      <c r="X15" s="101">
        <v>17</v>
      </c>
      <c r="Y15" s="102">
        <v>4</v>
      </c>
      <c r="Z15" s="102">
        <v>8</v>
      </c>
      <c r="AA15" s="102">
        <v>4</v>
      </c>
      <c r="AB15" s="102">
        <v>0</v>
      </c>
      <c r="AC15" s="101">
        <v>0</v>
      </c>
      <c r="AD15" s="80">
        <v>165</v>
      </c>
      <c r="AE15" s="80">
        <v>1975</v>
      </c>
      <c r="AF15" s="109">
        <v>5432.5784135037011</v>
      </c>
      <c r="AG15" s="114"/>
      <c r="AH15" t="s">
        <v>506</v>
      </c>
    </row>
    <row r="16" spans="1:106" customFormat="1" ht="15" customHeight="1" x14ac:dyDescent="0.25">
      <c r="A16" s="8">
        <v>24015</v>
      </c>
      <c r="B16" s="8" t="s">
        <v>82</v>
      </c>
      <c r="C16" s="8" t="s">
        <v>83</v>
      </c>
      <c r="D16" s="8" t="s">
        <v>84</v>
      </c>
      <c r="E16" s="8"/>
      <c r="F16" s="8">
        <v>75563</v>
      </c>
      <c r="G16" s="8" t="s">
        <v>85</v>
      </c>
      <c r="H16" s="8">
        <v>4</v>
      </c>
      <c r="I16" s="8" t="s">
        <v>86</v>
      </c>
      <c r="J16" s="89" t="s">
        <v>192</v>
      </c>
      <c r="K16" s="89" t="s">
        <v>193</v>
      </c>
      <c r="L16" s="89" t="s">
        <v>192</v>
      </c>
      <c r="M16" s="89"/>
      <c r="N16" s="8" t="s">
        <v>488</v>
      </c>
      <c r="O16" s="48">
        <v>24</v>
      </c>
      <c r="P16" s="76">
        <v>0</v>
      </c>
      <c r="Q16" s="48">
        <v>24</v>
      </c>
      <c r="R16" s="48" t="s">
        <v>72</v>
      </c>
      <c r="S16" s="48">
        <v>367517</v>
      </c>
      <c r="T16" s="48" t="s">
        <v>87</v>
      </c>
      <c r="U16" s="48" t="s">
        <v>74</v>
      </c>
      <c r="V16" s="80">
        <v>48067950602</v>
      </c>
      <c r="W16" s="80">
        <v>125</v>
      </c>
      <c r="X16" s="101">
        <v>17</v>
      </c>
      <c r="Y16" s="102">
        <v>4</v>
      </c>
      <c r="Z16" s="102">
        <v>8</v>
      </c>
      <c r="AA16" s="102">
        <v>4</v>
      </c>
      <c r="AB16" s="102">
        <v>7</v>
      </c>
      <c r="AC16" s="101">
        <v>0</v>
      </c>
      <c r="AD16" s="80">
        <v>165</v>
      </c>
      <c r="AE16" s="80">
        <v>1981</v>
      </c>
      <c r="AF16" s="108">
        <v>8259.7534272082121</v>
      </c>
      <c r="AG16" s="114">
        <v>1</v>
      </c>
      <c r="AH16" t="s">
        <v>506</v>
      </c>
    </row>
    <row r="17" spans="1:34" customFormat="1" ht="15" customHeight="1" x14ac:dyDescent="0.25">
      <c r="A17" s="8">
        <v>24097</v>
      </c>
      <c r="B17" s="8" t="s">
        <v>104</v>
      </c>
      <c r="C17" s="8" t="s">
        <v>105</v>
      </c>
      <c r="D17" s="8" t="s">
        <v>106</v>
      </c>
      <c r="E17" s="69"/>
      <c r="F17" s="8">
        <v>75156</v>
      </c>
      <c r="G17" s="8" t="s">
        <v>107</v>
      </c>
      <c r="H17" s="8">
        <v>4</v>
      </c>
      <c r="I17" s="8" t="s">
        <v>86</v>
      </c>
      <c r="J17" s="89" t="s">
        <v>192</v>
      </c>
      <c r="K17" s="89" t="s">
        <v>193</v>
      </c>
      <c r="L17" s="89" t="s">
        <v>192</v>
      </c>
      <c r="M17" s="25"/>
      <c r="N17" s="8" t="s">
        <v>488</v>
      </c>
      <c r="O17" s="48">
        <v>72</v>
      </c>
      <c r="P17" s="76">
        <v>0</v>
      </c>
      <c r="Q17" s="48">
        <v>72</v>
      </c>
      <c r="R17" s="48" t="s">
        <v>72</v>
      </c>
      <c r="S17" s="48">
        <v>998198</v>
      </c>
      <c r="T17" s="48" t="s">
        <v>108</v>
      </c>
      <c r="U17" s="48" t="s">
        <v>109</v>
      </c>
      <c r="V17" s="80">
        <v>48213950603</v>
      </c>
      <c r="W17" s="80">
        <v>132</v>
      </c>
      <c r="X17" s="101">
        <v>17</v>
      </c>
      <c r="Y17" s="102">
        <v>4</v>
      </c>
      <c r="Z17" s="102">
        <v>8</v>
      </c>
      <c r="AA17" s="102">
        <v>4</v>
      </c>
      <c r="AB17" s="102">
        <v>0</v>
      </c>
      <c r="AC17" s="101">
        <v>0</v>
      </c>
      <c r="AD17" s="80">
        <v>165</v>
      </c>
      <c r="AE17" s="80">
        <v>1981</v>
      </c>
      <c r="AF17" s="109">
        <v>15930.144372612016</v>
      </c>
      <c r="AG17" s="114">
        <v>2</v>
      </c>
      <c r="AH17" t="s">
        <v>506</v>
      </c>
    </row>
    <row r="18" spans="1:34" customFormat="1" ht="15" customHeight="1" x14ac:dyDescent="0.25">
      <c r="A18" s="8">
        <v>24057</v>
      </c>
      <c r="B18" s="8" t="s">
        <v>88</v>
      </c>
      <c r="C18" s="8" t="s">
        <v>89</v>
      </c>
      <c r="D18" s="8" t="s">
        <v>90</v>
      </c>
      <c r="E18" s="69"/>
      <c r="F18" s="8">
        <v>78957</v>
      </c>
      <c r="G18" s="8" t="s">
        <v>91</v>
      </c>
      <c r="H18" s="8">
        <v>7</v>
      </c>
      <c r="I18" s="8" t="s">
        <v>86</v>
      </c>
      <c r="J18" s="89" t="s">
        <v>192</v>
      </c>
      <c r="K18" s="89" t="s">
        <v>193</v>
      </c>
      <c r="L18" s="89" t="s">
        <v>192</v>
      </c>
      <c r="M18" s="25"/>
      <c r="N18" s="8" t="s">
        <v>488</v>
      </c>
      <c r="O18" s="48">
        <v>31</v>
      </c>
      <c r="P18" s="76">
        <v>1</v>
      </c>
      <c r="Q18" s="48">
        <v>32</v>
      </c>
      <c r="R18" s="48" t="s">
        <v>72</v>
      </c>
      <c r="S18" s="48">
        <v>405991</v>
      </c>
      <c r="T18" s="48" t="s">
        <v>92</v>
      </c>
      <c r="U18" s="48" t="s">
        <v>93</v>
      </c>
      <c r="V18" s="80">
        <v>48021950700</v>
      </c>
      <c r="W18" s="80">
        <v>132</v>
      </c>
      <c r="X18" s="101">
        <v>17</v>
      </c>
      <c r="Y18" s="102">
        <v>8</v>
      </c>
      <c r="Z18" s="102">
        <v>8</v>
      </c>
      <c r="AA18" s="102">
        <v>0</v>
      </c>
      <c r="AB18" s="102">
        <v>0</v>
      </c>
      <c r="AC18" s="101">
        <v>0</v>
      </c>
      <c r="AD18" s="80">
        <v>165</v>
      </c>
      <c r="AE18" s="80">
        <v>1983</v>
      </c>
      <c r="AF18" s="109">
        <v>10785.987192889193</v>
      </c>
      <c r="AG18" s="114"/>
      <c r="AH18" t="s">
        <v>506</v>
      </c>
    </row>
    <row r="19" spans="1:34" customFormat="1" ht="15" customHeight="1" x14ac:dyDescent="0.25">
      <c r="A19" s="8">
        <v>24184</v>
      </c>
      <c r="B19" s="8" t="s">
        <v>140</v>
      </c>
      <c r="C19" s="8" t="s">
        <v>141</v>
      </c>
      <c r="D19" s="8" t="s">
        <v>142</v>
      </c>
      <c r="E19" s="69"/>
      <c r="F19" s="8">
        <v>76691</v>
      </c>
      <c r="G19" s="8" t="s">
        <v>143</v>
      </c>
      <c r="H19" s="8">
        <v>8</v>
      </c>
      <c r="I19" s="8" t="s">
        <v>86</v>
      </c>
      <c r="J19" s="89" t="s">
        <v>192</v>
      </c>
      <c r="K19" s="89" t="s">
        <v>193</v>
      </c>
      <c r="L19" s="89" t="s">
        <v>192</v>
      </c>
      <c r="M19" s="25"/>
      <c r="N19" s="8" t="s">
        <v>488</v>
      </c>
      <c r="O19" s="48">
        <v>32</v>
      </c>
      <c r="P19" s="76">
        <v>0</v>
      </c>
      <c r="Q19" s="48">
        <v>32</v>
      </c>
      <c r="R19" s="48" t="s">
        <v>72</v>
      </c>
      <c r="S19" s="48">
        <v>503000</v>
      </c>
      <c r="T19" s="48" t="s">
        <v>134</v>
      </c>
      <c r="U19" s="48" t="s">
        <v>135</v>
      </c>
      <c r="V19" s="80">
        <v>48309004201</v>
      </c>
      <c r="W19" s="80">
        <v>132</v>
      </c>
      <c r="X19" s="101">
        <v>17</v>
      </c>
      <c r="Y19" s="102">
        <v>4</v>
      </c>
      <c r="Z19" s="102">
        <v>8</v>
      </c>
      <c r="AA19" s="102">
        <v>4</v>
      </c>
      <c r="AB19" s="102">
        <v>0</v>
      </c>
      <c r="AC19" s="101">
        <v>0</v>
      </c>
      <c r="AD19" s="80">
        <v>165</v>
      </c>
      <c r="AE19" s="80">
        <v>1984</v>
      </c>
      <c r="AF19" s="109">
        <v>7177.3611552254079</v>
      </c>
      <c r="AG19" s="114"/>
      <c r="AH19" t="s">
        <v>506</v>
      </c>
    </row>
    <row r="20" spans="1:34" customFormat="1" ht="15" customHeight="1" x14ac:dyDescent="0.25">
      <c r="A20" s="8">
        <v>24181</v>
      </c>
      <c r="B20" s="8" t="s">
        <v>130</v>
      </c>
      <c r="C20" s="8" t="s">
        <v>131</v>
      </c>
      <c r="D20" s="8" t="s">
        <v>132</v>
      </c>
      <c r="E20" s="69"/>
      <c r="F20" s="8">
        <v>76273</v>
      </c>
      <c r="G20" s="8" t="s">
        <v>133</v>
      </c>
      <c r="H20" s="8">
        <v>3</v>
      </c>
      <c r="I20" s="8" t="s">
        <v>86</v>
      </c>
      <c r="J20" s="89" t="s">
        <v>192</v>
      </c>
      <c r="K20" s="89" t="s">
        <v>193</v>
      </c>
      <c r="L20" s="89" t="s">
        <v>192</v>
      </c>
      <c r="M20" s="25"/>
      <c r="N20" s="8" t="s">
        <v>488</v>
      </c>
      <c r="O20" s="48">
        <v>76</v>
      </c>
      <c r="P20" s="76">
        <v>0</v>
      </c>
      <c r="Q20" s="48">
        <v>76</v>
      </c>
      <c r="R20" s="48" t="s">
        <v>72</v>
      </c>
      <c r="S20" s="48">
        <v>1097000</v>
      </c>
      <c r="T20" s="48" t="s">
        <v>134</v>
      </c>
      <c r="U20" s="48" t="s">
        <v>135</v>
      </c>
      <c r="V20" s="80">
        <v>48181001103</v>
      </c>
      <c r="W20" s="80">
        <v>132</v>
      </c>
      <c r="X20" s="101">
        <v>17</v>
      </c>
      <c r="Y20" s="102">
        <v>4</v>
      </c>
      <c r="Z20" s="102">
        <v>8</v>
      </c>
      <c r="AA20" s="102">
        <v>4</v>
      </c>
      <c r="AB20" s="102">
        <v>0</v>
      </c>
      <c r="AC20" s="101">
        <v>0</v>
      </c>
      <c r="AD20" s="80">
        <v>165</v>
      </c>
      <c r="AE20" s="80">
        <v>1985</v>
      </c>
      <c r="AF20" s="109">
        <v>5981.7839029964762</v>
      </c>
      <c r="AG20" s="114"/>
    </row>
    <row r="21" spans="1:34" customFormat="1" ht="15" customHeight="1" x14ac:dyDescent="0.25">
      <c r="A21" s="8">
        <v>24160</v>
      </c>
      <c r="B21" s="8" t="s">
        <v>122</v>
      </c>
      <c r="C21" s="8" t="s">
        <v>123</v>
      </c>
      <c r="D21" s="8" t="s">
        <v>124</v>
      </c>
      <c r="E21" s="69"/>
      <c r="F21" s="8">
        <v>75633</v>
      </c>
      <c r="G21" s="8" t="s">
        <v>125</v>
      </c>
      <c r="H21" s="8">
        <v>4</v>
      </c>
      <c r="I21" s="8" t="s">
        <v>86</v>
      </c>
      <c r="J21" s="89" t="s">
        <v>192</v>
      </c>
      <c r="K21" s="89" t="s">
        <v>193</v>
      </c>
      <c r="L21" s="89" t="s">
        <v>192</v>
      </c>
      <c r="M21" s="25"/>
      <c r="N21" s="8" t="s">
        <v>488</v>
      </c>
      <c r="O21" s="48">
        <v>56</v>
      </c>
      <c r="P21" s="76">
        <v>0</v>
      </c>
      <c r="Q21" s="48">
        <v>56</v>
      </c>
      <c r="R21" s="48" t="s">
        <v>80</v>
      </c>
      <c r="S21" s="48">
        <v>830695</v>
      </c>
      <c r="T21" s="48" t="s">
        <v>87</v>
      </c>
      <c r="U21" s="48" t="s">
        <v>74</v>
      </c>
      <c r="V21" s="80">
        <v>48365950401</v>
      </c>
      <c r="W21" s="80">
        <v>125</v>
      </c>
      <c r="X21" s="101">
        <v>17</v>
      </c>
      <c r="Y21" s="102">
        <v>4</v>
      </c>
      <c r="Z21" s="102">
        <v>8</v>
      </c>
      <c r="AA21" s="102">
        <v>4</v>
      </c>
      <c r="AB21" s="102">
        <v>7</v>
      </c>
      <c r="AC21" s="101">
        <v>0</v>
      </c>
      <c r="AD21" s="80">
        <v>165</v>
      </c>
      <c r="AE21" s="80">
        <v>1988</v>
      </c>
      <c r="AF21" s="109">
        <v>13868.890569566265</v>
      </c>
      <c r="AG21" s="114"/>
    </row>
    <row r="22" spans="1:34" customFormat="1" ht="15" customHeight="1" x14ac:dyDescent="0.25">
      <c r="A22" s="8">
        <v>24061</v>
      </c>
      <c r="B22" s="8" t="s">
        <v>94</v>
      </c>
      <c r="C22" s="8" t="s">
        <v>95</v>
      </c>
      <c r="D22" s="8" t="s">
        <v>96</v>
      </c>
      <c r="E22" s="69"/>
      <c r="F22" s="8">
        <v>78624</v>
      </c>
      <c r="G22" s="8" t="s">
        <v>97</v>
      </c>
      <c r="H22" s="8">
        <v>9</v>
      </c>
      <c r="I22" s="8" t="s">
        <v>86</v>
      </c>
      <c r="J22" s="89" t="s">
        <v>192</v>
      </c>
      <c r="K22" s="89" t="s">
        <v>193</v>
      </c>
      <c r="L22" s="89" t="s">
        <v>192</v>
      </c>
      <c r="M22" s="25"/>
      <c r="N22" s="8" t="s">
        <v>488</v>
      </c>
      <c r="O22" s="48">
        <v>47</v>
      </c>
      <c r="P22" s="76">
        <v>1</v>
      </c>
      <c r="Q22" s="48">
        <v>48</v>
      </c>
      <c r="R22" s="48" t="s">
        <v>80</v>
      </c>
      <c r="S22" s="48">
        <v>543910</v>
      </c>
      <c r="T22" s="48" t="s">
        <v>92</v>
      </c>
      <c r="U22" s="48" t="s">
        <v>93</v>
      </c>
      <c r="V22" s="80">
        <v>48171950402</v>
      </c>
      <c r="W22" s="80">
        <v>132</v>
      </c>
      <c r="X22" s="101">
        <v>17</v>
      </c>
      <c r="Y22" s="102">
        <v>8</v>
      </c>
      <c r="Z22" s="102">
        <v>8</v>
      </c>
      <c r="AA22" s="102">
        <v>0</v>
      </c>
      <c r="AB22" s="102">
        <v>0</v>
      </c>
      <c r="AC22" s="101">
        <v>0</v>
      </c>
      <c r="AD22" s="80">
        <v>165</v>
      </c>
      <c r="AE22" s="80">
        <v>1991</v>
      </c>
      <c r="AF22" s="109">
        <v>11310.354825461451</v>
      </c>
      <c r="AG22" s="114"/>
    </row>
    <row r="23" spans="1:34" customFormat="1" ht="15" customHeight="1" x14ac:dyDescent="0.25">
      <c r="A23" s="8">
        <v>24183</v>
      </c>
      <c r="B23" s="8" t="s">
        <v>136</v>
      </c>
      <c r="C23" s="8" t="s">
        <v>137</v>
      </c>
      <c r="D23" s="8" t="s">
        <v>138</v>
      </c>
      <c r="E23" s="69"/>
      <c r="F23" s="8">
        <v>77868</v>
      </c>
      <c r="G23" s="8" t="s">
        <v>139</v>
      </c>
      <c r="H23" s="8">
        <v>8</v>
      </c>
      <c r="I23" s="8" t="s">
        <v>86</v>
      </c>
      <c r="J23" s="89" t="s">
        <v>193</v>
      </c>
      <c r="K23" s="89" t="s">
        <v>193</v>
      </c>
      <c r="L23" s="89" t="s">
        <v>192</v>
      </c>
      <c r="M23" s="25"/>
      <c r="N23" s="8" t="s">
        <v>488</v>
      </c>
      <c r="O23" s="48">
        <v>40</v>
      </c>
      <c r="P23" s="76">
        <v>0</v>
      </c>
      <c r="Q23" s="48">
        <v>40</v>
      </c>
      <c r="R23" s="48" t="s">
        <v>80</v>
      </c>
      <c r="S23" s="48">
        <v>590000</v>
      </c>
      <c r="T23" s="48" t="s">
        <v>134</v>
      </c>
      <c r="U23" s="48" t="s">
        <v>135</v>
      </c>
      <c r="V23" s="80">
        <v>48185180201</v>
      </c>
      <c r="W23" s="80">
        <v>125</v>
      </c>
      <c r="X23" s="101">
        <v>17</v>
      </c>
      <c r="Y23" s="102">
        <v>4</v>
      </c>
      <c r="Z23" s="102">
        <v>8</v>
      </c>
      <c r="AA23" s="102">
        <v>4</v>
      </c>
      <c r="AB23" s="102">
        <v>7</v>
      </c>
      <c r="AC23" s="101">
        <v>0</v>
      </c>
      <c r="AD23" s="80">
        <v>165</v>
      </c>
      <c r="AE23" s="80">
        <v>1992</v>
      </c>
      <c r="AF23" s="109">
        <v>10777.86449110879</v>
      </c>
      <c r="AG23" s="114"/>
      <c r="AH23" t="s">
        <v>509</v>
      </c>
    </row>
    <row r="24" spans="1:34" customFormat="1" ht="15" customHeight="1" x14ac:dyDescent="0.25">
      <c r="A24" s="8">
        <v>24161</v>
      </c>
      <c r="B24" s="8" t="s">
        <v>126</v>
      </c>
      <c r="C24" s="8" t="s">
        <v>127</v>
      </c>
      <c r="D24" s="8" t="s">
        <v>128</v>
      </c>
      <c r="E24" s="69"/>
      <c r="F24" s="8">
        <v>79045</v>
      </c>
      <c r="G24" s="8" t="s">
        <v>129</v>
      </c>
      <c r="H24" s="8">
        <v>1</v>
      </c>
      <c r="I24" s="8" t="s">
        <v>86</v>
      </c>
      <c r="J24" s="89" t="s">
        <v>193</v>
      </c>
      <c r="K24" s="89" t="s">
        <v>193</v>
      </c>
      <c r="L24" s="89" t="s">
        <v>192</v>
      </c>
      <c r="M24" s="25"/>
      <c r="N24" s="8" t="s">
        <v>488</v>
      </c>
      <c r="O24" s="48">
        <v>28</v>
      </c>
      <c r="P24" s="76">
        <v>0</v>
      </c>
      <c r="Q24" s="48">
        <v>28</v>
      </c>
      <c r="R24" s="48" t="s">
        <v>80</v>
      </c>
      <c r="S24" s="48">
        <v>457017</v>
      </c>
      <c r="T24" s="48" t="s">
        <v>87</v>
      </c>
      <c r="U24" s="48" t="s">
        <v>74</v>
      </c>
      <c r="V24" s="80">
        <v>48117950300</v>
      </c>
      <c r="W24" s="80">
        <v>125</v>
      </c>
      <c r="X24" s="101">
        <v>17</v>
      </c>
      <c r="Y24" s="102">
        <v>4</v>
      </c>
      <c r="Z24" s="102">
        <v>8</v>
      </c>
      <c r="AA24" s="102">
        <v>4</v>
      </c>
      <c r="AB24" s="102">
        <v>7</v>
      </c>
      <c r="AC24" s="101">
        <v>0</v>
      </c>
      <c r="AD24" s="80">
        <v>165</v>
      </c>
      <c r="AE24" s="80">
        <v>1994</v>
      </c>
      <c r="AF24" s="109">
        <v>2391.5</v>
      </c>
      <c r="AG24" s="114"/>
      <c r="AH24" t="s">
        <v>509</v>
      </c>
    </row>
    <row r="25" spans="1:34" customFormat="1" ht="15" customHeight="1" x14ac:dyDescent="0.25">
      <c r="A25" s="8">
        <v>24159</v>
      </c>
      <c r="B25" s="8" t="s">
        <v>118</v>
      </c>
      <c r="C25" s="8" t="s">
        <v>119</v>
      </c>
      <c r="D25" s="8" t="s">
        <v>120</v>
      </c>
      <c r="E25" s="69"/>
      <c r="F25" s="8">
        <v>79316</v>
      </c>
      <c r="G25" s="8" t="s">
        <v>121</v>
      </c>
      <c r="H25" s="8">
        <v>1</v>
      </c>
      <c r="I25" s="8" t="s">
        <v>86</v>
      </c>
      <c r="J25" s="89" t="s">
        <v>193</v>
      </c>
      <c r="K25" s="89" t="s">
        <v>193</v>
      </c>
      <c r="L25" s="89" t="s">
        <v>192</v>
      </c>
      <c r="M25" s="25"/>
      <c r="N25" s="8" t="s">
        <v>488</v>
      </c>
      <c r="O25" s="48">
        <v>24</v>
      </c>
      <c r="P25" s="76">
        <v>0</v>
      </c>
      <c r="Q25" s="48">
        <v>24</v>
      </c>
      <c r="R25" s="48" t="s">
        <v>80</v>
      </c>
      <c r="S25" s="48">
        <v>404440</v>
      </c>
      <c r="T25" s="48" t="s">
        <v>87</v>
      </c>
      <c r="U25" s="48" t="s">
        <v>74</v>
      </c>
      <c r="V25" s="80">
        <v>48445950400</v>
      </c>
      <c r="W25" s="80">
        <v>125</v>
      </c>
      <c r="X25" s="101">
        <v>17</v>
      </c>
      <c r="Y25" s="102">
        <v>4</v>
      </c>
      <c r="Z25" s="102">
        <v>8</v>
      </c>
      <c r="AA25" s="102">
        <v>4</v>
      </c>
      <c r="AB25" s="102">
        <v>7</v>
      </c>
      <c r="AC25" s="101">
        <v>0</v>
      </c>
      <c r="AD25" s="80">
        <v>165</v>
      </c>
      <c r="AE25" s="80">
        <v>1995</v>
      </c>
      <c r="AF25" s="109">
        <v>6259.1455672570064</v>
      </c>
      <c r="AG25" s="114"/>
      <c r="AH25" t="s">
        <v>506</v>
      </c>
    </row>
    <row r="26" spans="1:34" customFormat="1" ht="15" customHeight="1" x14ac:dyDescent="0.25">
      <c r="A26" s="8">
        <v>24137</v>
      </c>
      <c r="B26" s="8" t="s">
        <v>161</v>
      </c>
      <c r="C26" s="8" t="s">
        <v>162</v>
      </c>
      <c r="D26" s="8" t="s">
        <v>163</v>
      </c>
      <c r="E26" s="69"/>
      <c r="F26" s="8">
        <v>78572</v>
      </c>
      <c r="G26" s="8" t="s">
        <v>164</v>
      </c>
      <c r="H26" s="8">
        <v>11</v>
      </c>
      <c r="I26" s="8" t="s">
        <v>70</v>
      </c>
      <c r="J26" s="89" t="s">
        <v>193</v>
      </c>
      <c r="K26" s="89" t="s">
        <v>192</v>
      </c>
      <c r="L26" s="89" t="s">
        <v>192</v>
      </c>
      <c r="M26" s="25"/>
      <c r="N26" s="8" t="s">
        <v>489</v>
      </c>
      <c r="O26" s="48">
        <v>92</v>
      </c>
      <c r="P26" s="76">
        <v>12</v>
      </c>
      <c r="Q26" s="48">
        <v>104</v>
      </c>
      <c r="R26" s="48" t="s">
        <v>80</v>
      </c>
      <c r="S26" s="48">
        <v>2000000</v>
      </c>
      <c r="T26" s="48" t="s">
        <v>165</v>
      </c>
      <c r="U26" s="48" t="s">
        <v>166</v>
      </c>
      <c r="V26" s="80">
        <v>48215020403</v>
      </c>
      <c r="W26" s="80">
        <v>125</v>
      </c>
      <c r="X26" s="101">
        <v>17</v>
      </c>
      <c r="Y26" s="102">
        <v>4</v>
      </c>
      <c r="Z26" s="102">
        <v>8</v>
      </c>
      <c r="AA26" s="102">
        <v>4</v>
      </c>
      <c r="AB26" s="102">
        <v>7</v>
      </c>
      <c r="AC26" s="101">
        <v>0</v>
      </c>
      <c r="AD26" s="80">
        <v>165</v>
      </c>
      <c r="AE26" s="80"/>
      <c r="AF26" s="109">
        <v>5978.6624424692627</v>
      </c>
      <c r="AG26" s="114"/>
      <c r="AH26" t="s">
        <v>512</v>
      </c>
    </row>
    <row r="27" spans="1:34" customFormat="1" ht="15" customHeight="1" x14ac:dyDescent="0.25">
      <c r="A27" s="8">
        <v>24085</v>
      </c>
      <c r="B27" s="8" t="s">
        <v>150</v>
      </c>
      <c r="C27" s="8" t="s">
        <v>151</v>
      </c>
      <c r="D27" s="8" t="s">
        <v>146</v>
      </c>
      <c r="E27" s="69"/>
      <c r="F27" s="8">
        <v>78745</v>
      </c>
      <c r="G27" s="8" t="s">
        <v>147</v>
      </c>
      <c r="H27" s="8">
        <v>7</v>
      </c>
      <c r="I27" s="8" t="s">
        <v>70</v>
      </c>
      <c r="J27" s="89" t="s">
        <v>193</v>
      </c>
      <c r="K27" s="89" t="s">
        <v>192</v>
      </c>
      <c r="L27" s="89" t="s">
        <v>192</v>
      </c>
      <c r="M27" s="25"/>
      <c r="N27" s="8" t="s">
        <v>488</v>
      </c>
      <c r="O27" s="48">
        <v>37</v>
      </c>
      <c r="P27" s="76">
        <v>1</v>
      </c>
      <c r="Q27" s="48">
        <v>38</v>
      </c>
      <c r="R27" s="48" t="s">
        <v>80</v>
      </c>
      <c r="S27" s="48">
        <v>667284.12</v>
      </c>
      <c r="T27" s="48" t="s">
        <v>152</v>
      </c>
      <c r="U27" s="48" t="s">
        <v>153</v>
      </c>
      <c r="V27" s="80">
        <v>48453002410</v>
      </c>
      <c r="W27" s="80">
        <v>125</v>
      </c>
      <c r="X27" s="101">
        <v>17</v>
      </c>
      <c r="Y27" s="102">
        <v>8</v>
      </c>
      <c r="Z27" s="102">
        <v>8</v>
      </c>
      <c r="AA27" s="102">
        <v>0</v>
      </c>
      <c r="AB27" s="102">
        <v>7</v>
      </c>
      <c r="AC27" s="101">
        <v>0</v>
      </c>
      <c r="AD27" s="80">
        <v>165</v>
      </c>
      <c r="AE27" s="80"/>
      <c r="AF27" s="109">
        <v>6088.3959370751991</v>
      </c>
      <c r="AG27" s="114"/>
      <c r="AH27" s="14"/>
    </row>
    <row r="28" spans="1:34" customFormat="1" ht="15" customHeight="1" x14ac:dyDescent="0.25">
      <c r="A28" s="8">
        <v>24198</v>
      </c>
      <c r="B28" s="8" t="s">
        <v>183</v>
      </c>
      <c r="C28" s="8" t="s">
        <v>184</v>
      </c>
      <c r="D28" s="8" t="s">
        <v>179</v>
      </c>
      <c r="E28" s="69"/>
      <c r="F28" s="8">
        <v>78520</v>
      </c>
      <c r="G28" s="8" t="s">
        <v>180</v>
      </c>
      <c r="H28" s="8">
        <v>11</v>
      </c>
      <c r="I28" s="8" t="s">
        <v>70</v>
      </c>
      <c r="J28" s="89" t="s">
        <v>193</v>
      </c>
      <c r="K28" s="89" t="s">
        <v>192</v>
      </c>
      <c r="L28" s="89" t="s">
        <v>193</v>
      </c>
      <c r="M28" s="25"/>
      <c r="N28" s="8" t="s">
        <v>71</v>
      </c>
      <c r="O28" s="48">
        <v>82</v>
      </c>
      <c r="P28" s="76">
        <v>0</v>
      </c>
      <c r="Q28" s="48">
        <v>82</v>
      </c>
      <c r="R28" s="48" t="s">
        <v>80</v>
      </c>
      <c r="S28" s="48">
        <v>2000000</v>
      </c>
      <c r="T28" s="48" t="s">
        <v>181</v>
      </c>
      <c r="U28" s="48" t="s">
        <v>182</v>
      </c>
      <c r="V28" s="80">
        <v>48061013802</v>
      </c>
      <c r="W28" s="80">
        <v>125</v>
      </c>
      <c r="X28" s="101">
        <v>17</v>
      </c>
      <c r="Y28" s="102">
        <v>4</v>
      </c>
      <c r="Z28" s="102">
        <v>8</v>
      </c>
      <c r="AA28" s="102">
        <v>4</v>
      </c>
      <c r="AB28" s="102">
        <v>7</v>
      </c>
      <c r="AC28" s="101">
        <v>0</v>
      </c>
      <c r="AD28" s="80">
        <v>165</v>
      </c>
      <c r="AE28" s="80"/>
      <c r="AF28" s="109">
        <v>6723.8886348143114</v>
      </c>
      <c r="AG28" s="114">
        <v>1</v>
      </c>
      <c r="AH28" t="s">
        <v>506</v>
      </c>
    </row>
    <row r="29" spans="1:34" customFormat="1" ht="15" customHeight="1" x14ac:dyDescent="0.25">
      <c r="A29" s="8">
        <v>24197</v>
      </c>
      <c r="B29" s="8" t="s">
        <v>177</v>
      </c>
      <c r="C29" s="8" t="s">
        <v>178</v>
      </c>
      <c r="D29" s="8" t="s">
        <v>179</v>
      </c>
      <c r="E29" s="69"/>
      <c r="F29" s="8">
        <v>78520</v>
      </c>
      <c r="G29" s="8" t="s">
        <v>180</v>
      </c>
      <c r="H29" s="8">
        <v>11</v>
      </c>
      <c r="I29" s="8" t="s">
        <v>70</v>
      </c>
      <c r="J29" s="89" t="s">
        <v>193</v>
      </c>
      <c r="K29" s="89" t="s">
        <v>192</v>
      </c>
      <c r="L29" s="89" t="s">
        <v>193</v>
      </c>
      <c r="M29" s="25"/>
      <c r="N29" s="8" t="s">
        <v>71</v>
      </c>
      <c r="O29" s="48">
        <v>80</v>
      </c>
      <c r="P29" s="76">
        <v>0</v>
      </c>
      <c r="Q29" s="48">
        <v>80</v>
      </c>
      <c r="R29" s="48" t="s">
        <v>72</v>
      </c>
      <c r="S29" s="48">
        <v>2000000</v>
      </c>
      <c r="T29" s="48" t="s">
        <v>181</v>
      </c>
      <c r="U29" s="48" t="s">
        <v>182</v>
      </c>
      <c r="V29" s="80">
        <v>48061013802</v>
      </c>
      <c r="W29" s="80">
        <v>125</v>
      </c>
      <c r="X29" s="101">
        <v>17</v>
      </c>
      <c r="Y29" s="102">
        <v>4</v>
      </c>
      <c r="Z29" s="102">
        <v>8</v>
      </c>
      <c r="AA29" s="102">
        <v>4</v>
      </c>
      <c r="AB29" s="102">
        <v>7</v>
      </c>
      <c r="AC29" s="101">
        <v>0</v>
      </c>
      <c r="AD29" s="80">
        <v>165</v>
      </c>
      <c r="AE29" s="80"/>
      <c r="AF29" s="109">
        <v>6730.5765755824959</v>
      </c>
      <c r="AG29" s="114">
        <v>2</v>
      </c>
      <c r="AH29" t="s">
        <v>506</v>
      </c>
    </row>
    <row r="30" spans="1:34" customFormat="1" ht="16.5" customHeight="1" x14ac:dyDescent="0.25">
      <c r="A30" s="8">
        <v>24169</v>
      </c>
      <c r="B30" s="8" t="s">
        <v>167</v>
      </c>
      <c r="C30" s="8" t="s">
        <v>168</v>
      </c>
      <c r="D30" s="8" t="s">
        <v>169</v>
      </c>
      <c r="E30" s="69"/>
      <c r="F30" s="8">
        <v>78666</v>
      </c>
      <c r="G30" s="8" t="s">
        <v>170</v>
      </c>
      <c r="H30" s="8">
        <v>7</v>
      </c>
      <c r="I30" s="8" t="s">
        <v>70</v>
      </c>
      <c r="J30" s="89" t="s">
        <v>193</v>
      </c>
      <c r="K30" s="89" t="s">
        <v>192</v>
      </c>
      <c r="L30" s="89" t="s">
        <v>192</v>
      </c>
      <c r="M30" s="25"/>
      <c r="N30" s="8" t="s">
        <v>488</v>
      </c>
      <c r="O30" s="48">
        <v>53</v>
      </c>
      <c r="P30" s="76">
        <v>0</v>
      </c>
      <c r="Q30" s="48">
        <v>53</v>
      </c>
      <c r="R30" s="48" t="s">
        <v>72</v>
      </c>
      <c r="S30" s="48">
        <v>1465376</v>
      </c>
      <c r="T30" s="48" t="s">
        <v>171</v>
      </c>
      <c r="U30" s="48" t="s">
        <v>74</v>
      </c>
      <c r="V30" s="80">
        <v>48209010302</v>
      </c>
      <c r="W30" s="80">
        <v>125</v>
      </c>
      <c r="X30" s="101">
        <v>17</v>
      </c>
      <c r="Y30" s="102">
        <v>4</v>
      </c>
      <c r="Z30" s="102">
        <v>8</v>
      </c>
      <c r="AA30" s="102">
        <v>4</v>
      </c>
      <c r="AB30" s="102">
        <v>7</v>
      </c>
      <c r="AC30" s="101">
        <v>0</v>
      </c>
      <c r="AD30" s="80">
        <v>165</v>
      </c>
      <c r="AE30" s="80"/>
      <c r="AF30" s="109">
        <v>8538.2179890546577</v>
      </c>
      <c r="AG30" s="114"/>
      <c r="AH30" t="s">
        <v>506</v>
      </c>
    </row>
    <row r="31" spans="1:34" customFormat="1" ht="15" customHeight="1" x14ac:dyDescent="0.25">
      <c r="A31" s="8">
        <v>24102</v>
      </c>
      <c r="B31" s="8" t="s">
        <v>154</v>
      </c>
      <c r="C31" s="8" t="s">
        <v>155</v>
      </c>
      <c r="D31" s="8" t="s">
        <v>156</v>
      </c>
      <c r="E31" s="69"/>
      <c r="F31" s="8">
        <v>77099</v>
      </c>
      <c r="G31" s="8" t="s">
        <v>157</v>
      </c>
      <c r="H31" s="8">
        <v>6</v>
      </c>
      <c r="I31" s="8" t="s">
        <v>70</v>
      </c>
      <c r="J31" s="89" t="s">
        <v>193</v>
      </c>
      <c r="K31" s="89" t="s">
        <v>192</v>
      </c>
      <c r="L31" s="89" t="s">
        <v>192</v>
      </c>
      <c r="M31" s="25"/>
      <c r="N31" s="8" t="s">
        <v>488</v>
      </c>
      <c r="O31" s="48">
        <v>64</v>
      </c>
      <c r="P31" s="76">
        <v>1</v>
      </c>
      <c r="Q31" s="48">
        <v>65</v>
      </c>
      <c r="R31" s="48" t="s">
        <v>80</v>
      </c>
      <c r="S31" s="48">
        <v>1226243.05</v>
      </c>
      <c r="T31" s="48" t="s">
        <v>153</v>
      </c>
      <c r="U31" s="48" t="s">
        <v>152</v>
      </c>
      <c r="V31" s="80">
        <v>48201453800</v>
      </c>
      <c r="W31" s="80">
        <v>125</v>
      </c>
      <c r="X31" s="101">
        <v>17</v>
      </c>
      <c r="Y31" s="102">
        <v>8</v>
      </c>
      <c r="Z31" s="102">
        <v>8</v>
      </c>
      <c r="AA31" s="102">
        <v>0</v>
      </c>
      <c r="AB31" s="102">
        <v>7</v>
      </c>
      <c r="AC31" s="101">
        <v>0</v>
      </c>
      <c r="AD31" s="80">
        <v>165</v>
      </c>
      <c r="AE31" s="80"/>
      <c r="AF31" s="109">
        <v>11703.033701573575</v>
      </c>
      <c r="AG31" s="114"/>
      <c r="AH31" t="s">
        <v>506</v>
      </c>
    </row>
    <row r="32" spans="1:34" customFormat="1" ht="15" customHeight="1" x14ac:dyDescent="0.25">
      <c r="A32" s="8">
        <v>24228</v>
      </c>
      <c r="B32" s="8" t="s">
        <v>185</v>
      </c>
      <c r="C32" s="8" t="s">
        <v>186</v>
      </c>
      <c r="D32" s="8" t="s">
        <v>187</v>
      </c>
      <c r="E32" s="69"/>
      <c r="F32" s="8">
        <v>77979</v>
      </c>
      <c r="G32" s="8" t="s">
        <v>188</v>
      </c>
      <c r="H32" s="8">
        <v>10</v>
      </c>
      <c r="I32" s="8" t="s">
        <v>189</v>
      </c>
      <c r="J32" s="89" t="s">
        <v>193</v>
      </c>
      <c r="K32" s="89" t="s">
        <v>192</v>
      </c>
      <c r="L32" s="89" t="s">
        <v>192</v>
      </c>
      <c r="M32" s="25"/>
      <c r="N32" s="8" t="s">
        <v>494</v>
      </c>
      <c r="O32" s="48">
        <v>67</v>
      </c>
      <c r="P32" s="76">
        <v>0</v>
      </c>
      <c r="Q32" s="48">
        <v>67</v>
      </c>
      <c r="R32" s="48" t="s">
        <v>72</v>
      </c>
      <c r="S32" s="48">
        <v>1966000</v>
      </c>
      <c r="T32" s="48" t="s">
        <v>190</v>
      </c>
      <c r="U32" s="48" t="s">
        <v>191</v>
      </c>
      <c r="V32" s="80">
        <v>48057000402</v>
      </c>
      <c r="W32" s="80">
        <v>131</v>
      </c>
      <c r="X32" s="101">
        <v>17</v>
      </c>
      <c r="Y32" s="102">
        <v>4</v>
      </c>
      <c r="Z32" s="102">
        <v>8</v>
      </c>
      <c r="AA32" s="102">
        <v>4</v>
      </c>
      <c r="AB32" s="102">
        <v>0</v>
      </c>
      <c r="AC32" s="101">
        <v>0</v>
      </c>
      <c r="AD32" s="80">
        <v>164</v>
      </c>
      <c r="AE32" s="80"/>
      <c r="AF32" s="109">
        <v>8121.0959995448056</v>
      </c>
      <c r="AG32" s="114"/>
      <c r="AH32" t="s">
        <v>516</v>
      </c>
    </row>
    <row r="33" spans="1:109" customFormat="1" ht="15" customHeight="1" x14ac:dyDescent="0.25">
      <c r="A33" s="8">
        <v>24188</v>
      </c>
      <c r="B33" s="8" t="s">
        <v>172</v>
      </c>
      <c r="C33" s="8" t="s">
        <v>173</v>
      </c>
      <c r="D33" s="8" t="s">
        <v>174</v>
      </c>
      <c r="E33" s="69"/>
      <c r="F33" s="8">
        <v>76704</v>
      </c>
      <c r="G33" s="8" t="s">
        <v>143</v>
      </c>
      <c r="H33" s="8">
        <v>8</v>
      </c>
      <c r="I33" s="8" t="s">
        <v>70</v>
      </c>
      <c r="J33" s="89" t="s">
        <v>193</v>
      </c>
      <c r="K33" s="89" t="s">
        <v>192</v>
      </c>
      <c r="L33" s="89" t="s">
        <v>193</v>
      </c>
      <c r="M33" s="25"/>
      <c r="N33" s="8" t="s">
        <v>489</v>
      </c>
      <c r="O33" s="48">
        <v>80</v>
      </c>
      <c r="P33" s="76">
        <v>0</v>
      </c>
      <c r="Q33" s="48">
        <v>80</v>
      </c>
      <c r="R33" s="48" t="s">
        <v>72</v>
      </c>
      <c r="S33" s="48">
        <v>2000000</v>
      </c>
      <c r="T33" s="48" t="s">
        <v>175</v>
      </c>
      <c r="U33" s="48" t="s">
        <v>176</v>
      </c>
      <c r="V33" s="80">
        <v>48309001402</v>
      </c>
      <c r="W33" s="80">
        <v>124</v>
      </c>
      <c r="X33" s="101">
        <v>17</v>
      </c>
      <c r="Y33" s="102">
        <v>4</v>
      </c>
      <c r="Z33" s="102">
        <v>8</v>
      </c>
      <c r="AA33" s="102">
        <v>4</v>
      </c>
      <c r="AB33" s="102">
        <v>7</v>
      </c>
      <c r="AC33" s="101">
        <v>0</v>
      </c>
      <c r="AD33" s="80">
        <v>164</v>
      </c>
      <c r="AE33" s="80"/>
      <c r="AF33" s="109">
        <v>10557.227927247335</v>
      </c>
      <c r="AG33" s="114"/>
    </row>
    <row r="34" spans="1:109" customFormat="1" ht="15" customHeight="1" x14ac:dyDescent="0.25">
      <c r="A34" s="8">
        <v>24130</v>
      </c>
      <c r="B34" s="8" t="s">
        <v>158</v>
      </c>
      <c r="C34" s="8" t="s">
        <v>159</v>
      </c>
      <c r="D34" s="8" t="s">
        <v>160</v>
      </c>
      <c r="E34" s="69"/>
      <c r="F34" s="8">
        <v>76033</v>
      </c>
      <c r="G34" s="8" t="s">
        <v>113</v>
      </c>
      <c r="H34" s="8">
        <v>3</v>
      </c>
      <c r="I34" s="8" t="s">
        <v>70</v>
      </c>
      <c r="J34" s="89" t="s">
        <v>193</v>
      </c>
      <c r="K34" s="89" t="s">
        <v>192</v>
      </c>
      <c r="L34" s="89" t="s">
        <v>192</v>
      </c>
      <c r="M34" s="25"/>
      <c r="N34" s="8" t="s">
        <v>488</v>
      </c>
      <c r="O34" s="48">
        <v>29</v>
      </c>
      <c r="P34" s="76">
        <v>0</v>
      </c>
      <c r="Q34" s="48">
        <v>29</v>
      </c>
      <c r="R34" s="48" t="s">
        <v>80</v>
      </c>
      <c r="S34" s="48">
        <v>509836</v>
      </c>
      <c r="T34" s="48" t="s">
        <v>153</v>
      </c>
      <c r="U34" s="48" t="s">
        <v>152</v>
      </c>
      <c r="V34" s="80">
        <v>48251131100</v>
      </c>
      <c r="W34" s="80">
        <v>131</v>
      </c>
      <c r="X34" s="101">
        <v>17</v>
      </c>
      <c r="Y34" s="102">
        <v>4</v>
      </c>
      <c r="Z34" s="102">
        <v>8</v>
      </c>
      <c r="AA34" s="102">
        <v>4</v>
      </c>
      <c r="AB34" s="102">
        <v>0</v>
      </c>
      <c r="AC34" s="101">
        <v>0</v>
      </c>
      <c r="AD34" s="80">
        <v>164</v>
      </c>
      <c r="AE34" s="80"/>
      <c r="AF34" s="109">
        <v>12305.3</v>
      </c>
      <c r="AG34" s="114"/>
    </row>
    <row r="35" spans="1:109" customFormat="1" ht="15" customHeight="1" x14ac:dyDescent="0.25">
      <c r="A35" s="8">
        <v>24007</v>
      </c>
      <c r="B35" s="8" t="s">
        <v>144</v>
      </c>
      <c r="C35" s="8" t="s">
        <v>145</v>
      </c>
      <c r="D35" s="8" t="s">
        <v>146</v>
      </c>
      <c r="E35" s="69"/>
      <c r="F35" s="8">
        <v>78702</v>
      </c>
      <c r="G35" s="8" t="s">
        <v>147</v>
      </c>
      <c r="H35" s="8">
        <v>7</v>
      </c>
      <c r="I35" s="8" t="s">
        <v>70</v>
      </c>
      <c r="J35" s="89" t="s">
        <v>193</v>
      </c>
      <c r="K35" s="89" t="s">
        <v>192</v>
      </c>
      <c r="L35" s="89" t="s">
        <v>193</v>
      </c>
      <c r="M35" s="25"/>
      <c r="N35" s="8" t="s">
        <v>489</v>
      </c>
      <c r="O35" s="48">
        <v>91</v>
      </c>
      <c r="P35" s="76">
        <v>0</v>
      </c>
      <c r="Q35" s="48">
        <v>91</v>
      </c>
      <c r="R35" s="48" t="s">
        <v>72</v>
      </c>
      <c r="S35" s="48">
        <v>2000000</v>
      </c>
      <c r="T35" s="48" t="s">
        <v>148</v>
      </c>
      <c r="U35" s="48" t="s">
        <v>149</v>
      </c>
      <c r="V35" s="80">
        <v>48453000902</v>
      </c>
      <c r="W35" s="80">
        <v>128</v>
      </c>
      <c r="X35" s="101">
        <v>17</v>
      </c>
      <c r="Y35" s="102">
        <v>4</v>
      </c>
      <c r="Z35" s="102">
        <v>8</v>
      </c>
      <c r="AA35" s="102">
        <v>4</v>
      </c>
      <c r="AB35" s="102">
        <v>0</v>
      </c>
      <c r="AC35" s="101">
        <v>0</v>
      </c>
      <c r="AD35" s="80">
        <v>161</v>
      </c>
      <c r="AE35" s="80"/>
      <c r="AF35" s="109">
        <v>3442.5519160431331</v>
      </c>
      <c r="AG35" s="114"/>
    </row>
    <row r="36" spans="1:109" ht="15" customHeight="1" x14ac:dyDescent="0.25">
      <c r="A36" s="17" t="s">
        <v>24</v>
      </c>
      <c r="B36" s="18"/>
      <c r="C36" s="41">
        <v>13670603.4</v>
      </c>
      <c r="D36" s="20"/>
      <c r="E36" s="26"/>
      <c r="F36" s="25"/>
      <c r="G36" s="20"/>
      <c r="H36" s="26"/>
      <c r="I36" s="28"/>
      <c r="J36" s="92"/>
      <c r="K36" s="92"/>
      <c r="L36" s="92"/>
      <c r="M36" s="26"/>
      <c r="N36" s="20"/>
      <c r="O36" s="20"/>
      <c r="P36" s="77"/>
      <c r="Q36" s="20"/>
      <c r="R36" s="21" t="s">
        <v>20</v>
      </c>
      <c r="S36" s="47">
        <f>SUM(S13:S35)</f>
        <v>24594927.169999998</v>
      </c>
      <c r="T36" s="22"/>
      <c r="U36" s="20"/>
      <c r="V36" s="85"/>
      <c r="W36" s="20"/>
      <c r="X36" s="26"/>
      <c r="Y36" s="26"/>
      <c r="AC36" s="68"/>
      <c r="AD36"/>
      <c r="AE36"/>
      <c r="AF36" s="109"/>
      <c r="AG36" s="115"/>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row>
    <row r="37" spans="1:109" ht="15" customHeight="1" x14ac:dyDescent="0.25">
      <c r="A37" s="17"/>
      <c r="B37" s="23" t="s">
        <v>21</v>
      </c>
      <c r="C37" s="41">
        <v>4556867.8</v>
      </c>
      <c r="D37" s="20"/>
      <c r="E37" s="26"/>
      <c r="F37" s="25"/>
      <c r="G37" s="20"/>
      <c r="H37" s="26"/>
      <c r="I37" s="28"/>
      <c r="J37" s="92"/>
      <c r="K37" s="92"/>
      <c r="L37" s="92"/>
      <c r="M37" s="26"/>
      <c r="N37" s="20"/>
      <c r="O37" s="20"/>
      <c r="P37" s="77"/>
      <c r="Q37" s="20"/>
      <c r="R37" s="21"/>
      <c r="S37" s="47"/>
      <c r="T37" s="22"/>
      <c r="U37" s="20"/>
      <c r="V37" s="85"/>
      <c r="W37" s="20"/>
      <c r="X37" s="26"/>
      <c r="Y37" s="26"/>
      <c r="AC37" s="68"/>
      <c r="AD37"/>
      <c r="AE37"/>
      <c r="AF37" s="109"/>
      <c r="AG37" s="115"/>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row>
    <row r="38" spans="1:109" s="34" customFormat="1" ht="15" customHeight="1" x14ac:dyDescent="0.2">
      <c r="A38" s="55"/>
      <c r="B38" s="56"/>
      <c r="C38" s="57"/>
      <c r="D38" s="56"/>
      <c r="E38" s="58"/>
      <c r="F38" s="25"/>
      <c r="G38" s="56"/>
      <c r="H38" s="58"/>
      <c r="I38" s="56"/>
      <c r="J38" s="93"/>
      <c r="K38" s="93"/>
      <c r="L38" s="93"/>
      <c r="M38" s="58"/>
      <c r="N38" s="56"/>
      <c r="O38" s="56"/>
      <c r="P38" s="78"/>
      <c r="Q38" s="56"/>
      <c r="R38" s="56"/>
      <c r="S38" s="59"/>
      <c r="T38" s="56"/>
      <c r="U38" s="56"/>
      <c r="V38" s="86"/>
      <c r="W38" s="56"/>
      <c r="X38" s="58"/>
      <c r="Y38" s="58"/>
      <c r="Z38" s="58"/>
      <c r="AA38" s="58"/>
      <c r="AB38" s="58"/>
      <c r="AC38" s="103"/>
      <c r="AD38" s="33"/>
      <c r="AE38" s="33"/>
      <c r="AF38" s="109"/>
      <c r="AG38" s="116"/>
    </row>
    <row r="39" spans="1:109" ht="15" customHeight="1" x14ac:dyDescent="0.2">
      <c r="A39" s="53" t="s">
        <v>23</v>
      </c>
      <c r="C39" s="9"/>
      <c r="F39" s="25"/>
      <c r="AF39" s="109"/>
    </row>
    <row r="40" spans="1:109" customFormat="1" ht="15" x14ac:dyDescent="0.25">
      <c r="A40" s="66">
        <v>24179</v>
      </c>
      <c r="B40" s="8" t="str">
        <f>VLOOKUP($A40,[1]Sheet1!$A:$IS,152,FALSE)</f>
        <v>Westwind of Plainview</v>
      </c>
      <c r="C40" s="8" t="str">
        <f>VLOOKUP($A40,[1]Sheet1!$A:$IS,149,FALSE)</f>
        <v>~4200 W. 16th Street</v>
      </c>
      <c r="D40" s="8" t="str">
        <f>VLOOKUP($A40,[1]Sheet1!$A:$IS,150,FALSE)</f>
        <v>Plainview</v>
      </c>
      <c r="E40" s="69" t="s">
        <v>193</v>
      </c>
      <c r="F40" s="8">
        <f>VLOOKUP($A40,[1]Sheet1!$A:$IS,153,FALSE)</f>
        <v>79072</v>
      </c>
      <c r="G40" s="8" t="str">
        <f>VLOOKUP($A40,[1]Sheet1!$A:$IS,151,FALSE)</f>
        <v>Hale</v>
      </c>
      <c r="H40" s="8">
        <f>VLOOKUP($A40,[1]Sheet1!$A:$IS,199,FALSE)</f>
        <v>1</v>
      </c>
      <c r="I40" s="8" t="str">
        <f>VLOOKUP($A40,[1]Sheet1!$A:$IS,202,FALSE)</f>
        <v>Rural</v>
      </c>
      <c r="J40" s="89"/>
      <c r="K40" s="89"/>
      <c r="L40" s="89"/>
      <c r="M40" s="25"/>
      <c r="N40" s="8" t="str">
        <f>VLOOKUP($A40,[1]Sheet1!$A:$IS,133,FALSE)</f>
        <v>New Construction</v>
      </c>
      <c r="O40" s="48">
        <f>VLOOKUP($A40,[1]Sheet1!$A:$IS,243,FALSE)</f>
        <v>58</v>
      </c>
      <c r="P40" s="76">
        <f>Q40-O40</f>
        <v>0</v>
      </c>
      <c r="Q40" s="48">
        <f>VLOOKUP($A40,[1]Sheet1!$A:$IS,246,FALSE)</f>
        <v>58</v>
      </c>
      <c r="R40" s="48" t="str">
        <f>VLOOKUP($A40,[1]Sheet1!$A:$IS,240,FALSE)</f>
        <v>General</v>
      </c>
      <c r="S40" s="48">
        <f>VLOOKUP($A40,[1]Sheet1!$A:$IS,46,FALSE)</f>
        <v>1078829.7928599999</v>
      </c>
      <c r="T40" s="48" t="str">
        <f>VLOOKUP($A40,[1]Sheet1!$A:$IS,102,FALSE)</f>
        <v>Chaz Garrett</v>
      </c>
      <c r="U40" s="48" t="str">
        <f>VLOOKUP($A40,[1]Sheet1!$A:$IS,9,FALSE)</f>
        <v>Kelly Garrett</v>
      </c>
      <c r="V40" s="80">
        <f>VLOOKUP($A40,[1]Sheet1!$A:$IS,123,FALSE)</f>
        <v>48189950300</v>
      </c>
      <c r="W40" s="80">
        <f>VLOOKUP($A40,[1]Sheet1!$A:$IS,245,FALSE)</f>
        <v>138</v>
      </c>
      <c r="X40" s="101">
        <v>17</v>
      </c>
      <c r="Y40" s="102">
        <v>4</v>
      </c>
      <c r="Z40" s="102">
        <v>8</v>
      </c>
      <c r="AA40" s="102">
        <v>4</v>
      </c>
      <c r="AB40" s="102">
        <v>0</v>
      </c>
      <c r="AC40" s="101">
        <f>VLOOKUP($A40,[1]Sheet1!$A:$IS,198,FALSE)</f>
        <v>1</v>
      </c>
      <c r="AD40" s="73">
        <v>172</v>
      </c>
      <c r="AE40" s="73"/>
      <c r="AF40" s="109">
        <v>17075.27</v>
      </c>
      <c r="AG40" s="115"/>
      <c r="AH40" t="s">
        <v>519</v>
      </c>
    </row>
    <row r="41" spans="1:109" customFormat="1" ht="15" x14ac:dyDescent="0.25">
      <c r="A41" s="8">
        <v>24087</v>
      </c>
      <c r="B41" s="8" t="str">
        <f>VLOOKUP($A41,[1]Sheet1!$A:$IS,152,FALSE)</f>
        <v>Northwoods Village</v>
      </c>
      <c r="C41" s="8" t="str">
        <f>VLOOKUP($A41,[1]Sheet1!$A:$IS,149,FALSE)</f>
        <v>SEQ Mesa Dr and W 13th St, Plainview, TX 79072</v>
      </c>
      <c r="D41" s="8" t="str">
        <f>VLOOKUP($A41,[1]Sheet1!$A:$IS,150,FALSE)</f>
        <v>Plainview</v>
      </c>
      <c r="E41" s="69"/>
      <c r="F41" s="8">
        <f>VLOOKUP($A41,[1]Sheet1!$A:$IS,153,FALSE)</f>
        <v>79072</v>
      </c>
      <c r="G41" s="8" t="str">
        <f>VLOOKUP($A41,[1]Sheet1!$A:$IS,151,FALSE)</f>
        <v>Hale</v>
      </c>
      <c r="H41" s="8">
        <f>VLOOKUP($A41,[1]Sheet1!$A:$IS,199,FALSE)</f>
        <v>1</v>
      </c>
      <c r="I41" s="8" t="str">
        <f>VLOOKUP($A41,[1]Sheet1!$A:$IS,202,FALSE)</f>
        <v>Rural</v>
      </c>
      <c r="J41" s="89"/>
      <c r="K41" s="89"/>
      <c r="L41" s="89"/>
      <c r="M41" s="25"/>
      <c r="N41" s="8" t="str">
        <f>VLOOKUP($A41,[1]Sheet1!$A:$IS,133,FALSE)</f>
        <v>New Construction</v>
      </c>
      <c r="O41" s="48">
        <f>VLOOKUP($A41,[1]Sheet1!$A:$IS,243,FALSE)</f>
        <v>40</v>
      </c>
      <c r="P41" s="76">
        <f>Q41-O41</f>
        <v>0</v>
      </c>
      <c r="Q41" s="48">
        <f>VLOOKUP($A41,[1]Sheet1!$A:$IS,246,FALSE)</f>
        <v>40</v>
      </c>
      <c r="R41" s="48" t="str">
        <f>VLOOKUP($A41,[1]Sheet1!$A:$IS,240,FALSE)</f>
        <v>General</v>
      </c>
      <c r="S41" s="48">
        <f>VLOOKUP($A41,[1]Sheet1!$A:$IS,46,FALSE)</f>
        <v>1135000</v>
      </c>
      <c r="T41" s="48" t="str">
        <f>VLOOKUP($A41,[1]Sheet1!$A:$IS,102,FALSE)</f>
        <v>CJ Lintner</v>
      </c>
      <c r="U41" s="48" t="str">
        <f>VLOOKUP($A41,[1]Sheet1!$A:$IS,9,FALSE)</f>
        <v>Karla Burck</v>
      </c>
      <c r="V41" s="80">
        <f>VLOOKUP($A41,[1]Sheet1!$A:$IS,123,FALSE)</f>
        <v>48189950300</v>
      </c>
      <c r="W41" s="80">
        <f>VLOOKUP($A41,[1]Sheet1!$A:$IS,245,FALSE)</f>
        <v>134</v>
      </c>
      <c r="X41" s="101">
        <v>17</v>
      </c>
      <c r="Y41" s="102">
        <v>4</v>
      </c>
      <c r="Z41" s="102">
        <v>8</v>
      </c>
      <c r="AA41" s="102">
        <v>4</v>
      </c>
      <c r="AB41" s="102">
        <v>0</v>
      </c>
      <c r="AC41" s="101">
        <f>VLOOKUP($A41,[1]Sheet1!$A:$IS,198,FALSE)</f>
        <v>1</v>
      </c>
      <c r="AD41" s="73">
        <v>168</v>
      </c>
      <c r="AE41" s="73"/>
      <c r="AF41" s="109">
        <v>19060.43</v>
      </c>
      <c r="AG41" s="115"/>
    </row>
    <row r="42" spans="1:109" ht="15" customHeight="1" x14ac:dyDescent="0.25">
      <c r="A42" s="17" t="s">
        <v>24</v>
      </c>
      <c r="B42" s="18"/>
      <c r="C42" s="41">
        <v>796434.21226027224</v>
      </c>
      <c r="D42" s="20"/>
      <c r="E42" s="26"/>
      <c r="F42" s="25"/>
      <c r="G42" s="20"/>
      <c r="H42" s="26"/>
      <c r="I42" s="28"/>
      <c r="J42" s="92"/>
      <c r="K42" s="92"/>
      <c r="L42" s="92"/>
      <c r="M42" s="26"/>
      <c r="N42" s="20"/>
      <c r="O42" s="20"/>
      <c r="P42" s="77"/>
      <c r="Q42" s="20"/>
      <c r="R42" s="21" t="s">
        <v>20</v>
      </c>
      <c r="S42" s="47">
        <f>SUM(S40:S41)</f>
        <v>2213829.7928599999</v>
      </c>
      <c r="T42" s="22"/>
      <c r="U42" s="20"/>
      <c r="V42" s="85"/>
      <c r="W42" s="20"/>
      <c r="X42" s="26"/>
      <c r="Y42" s="26"/>
      <c r="AC42" s="68"/>
      <c r="AD42"/>
      <c r="AE42"/>
      <c r="AF42" s="109"/>
      <c r="AG42" s="115"/>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row>
    <row r="43" spans="1:109" ht="15" customHeight="1" collapsed="1" x14ac:dyDescent="0.2">
      <c r="C43" s="9"/>
      <c r="F43" s="25"/>
      <c r="AF43" s="109"/>
    </row>
    <row r="44" spans="1:109" customFormat="1" ht="15" customHeight="1" x14ac:dyDescent="0.25">
      <c r="A44" s="54" t="s">
        <v>30</v>
      </c>
      <c r="B44" s="8"/>
      <c r="C44" s="9"/>
      <c r="D44" s="8"/>
      <c r="E44" s="25"/>
      <c r="F44" s="25"/>
      <c r="G44" s="8"/>
      <c r="H44" s="25"/>
      <c r="I44" s="8"/>
      <c r="J44" s="89"/>
      <c r="K44" s="89"/>
      <c r="L44" s="89"/>
      <c r="M44" s="25"/>
      <c r="N44" s="8"/>
      <c r="O44" s="8"/>
      <c r="P44" s="76"/>
      <c r="Q44" s="8"/>
      <c r="R44" s="8"/>
      <c r="S44" s="48"/>
      <c r="T44" s="8"/>
      <c r="U44" s="8"/>
      <c r="V44" s="80"/>
      <c r="W44" s="8"/>
      <c r="X44" s="25"/>
      <c r="Y44" s="25"/>
      <c r="Z44" s="25"/>
      <c r="AA44" s="97"/>
      <c r="AB44" s="97"/>
      <c r="AC44" s="68"/>
      <c r="AF44" s="109"/>
      <c r="AG44" s="115"/>
    </row>
    <row r="45" spans="1:109" customFormat="1" ht="15" x14ac:dyDescent="0.25">
      <c r="A45" s="8">
        <v>23178</v>
      </c>
      <c r="B45" s="8" t="s">
        <v>67</v>
      </c>
      <c r="C45" s="8" t="s">
        <v>68</v>
      </c>
      <c r="D45" s="8" t="s">
        <v>69</v>
      </c>
      <c r="E45" s="25"/>
      <c r="F45" s="8">
        <v>79407</v>
      </c>
      <c r="G45" s="8" t="s">
        <v>69</v>
      </c>
      <c r="H45" s="8">
        <v>1</v>
      </c>
      <c r="I45" s="8" t="s">
        <v>70</v>
      </c>
      <c r="J45" s="94"/>
      <c r="K45" s="94"/>
      <c r="L45" s="94"/>
      <c r="M45" s="25"/>
      <c r="N45" s="8" t="s">
        <v>71</v>
      </c>
      <c r="O45" s="25">
        <v>98</v>
      </c>
      <c r="P45" s="76">
        <v>12</v>
      </c>
      <c r="Q45" s="25">
        <v>110</v>
      </c>
      <c r="R45" s="8" t="s">
        <v>72</v>
      </c>
      <c r="S45" s="48">
        <v>1967650</v>
      </c>
      <c r="T45" s="8" t="s">
        <v>73</v>
      </c>
      <c r="U45" s="8" t="s">
        <v>74</v>
      </c>
      <c r="V45" s="80">
        <v>48303001715</v>
      </c>
      <c r="W45" s="131" t="s">
        <v>75</v>
      </c>
      <c r="X45" s="131"/>
      <c r="Y45" s="131"/>
      <c r="Z45" s="131"/>
      <c r="AA45" s="131"/>
      <c r="AB45" s="131"/>
      <c r="AC45" s="131"/>
      <c r="AD45" s="131"/>
      <c r="AE45" s="117"/>
      <c r="AF45" s="109"/>
      <c r="AG45" s="115"/>
    </row>
    <row r="46" spans="1:109" ht="15" customHeight="1" x14ac:dyDescent="0.25">
      <c r="A46" s="17" t="s">
        <v>24</v>
      </c>
      <c r="B46" s="18"/>
      <c r="C46" s="41">
        <v>1446434.9361258494</v>
      </c>
      <c r="D46" s="20"/>
      <c r="E46" s="26"/>
      <c r="F46" s="25"/>
      <c r="G46" s="20"/>
      <c r="H46" s="26"/>
      <c r="I46" s="28"/>
      <c r="J46" s="92"/>
      <c r="K46" s="92"/>
      <c r="L46" s="92"/>
      <c r="M46" s="26"/>
      <c r="N46" s="20"/>
      <c r="O46" s="20"/>
      <c r="P46" s="77"/>
      <c r="Q46" s="20"/>
      <c r="R46" s="21" t="s">
        <v>20</v>
      </c>
      <c r="S46" s="47">
        <f>SUM(S45:S45)</f>
        <v>1967650</v>
      </c>
      <c r="T46" s="22"/>
      <c r="U46" s="20"/>
      <c r="V46" s="85"/>
      <c r="W46" s="20"/>
      <c r="X46" s="26"/>
      <c r="Y46" s="26"/>
      <c r="AC46" s="68"/>
      <c r="AD46"/>
      <c r="AE46"/>
      <c r="AF46" s="109"/>
      <c r="AG46" s="115"/>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row>
    <row r="47" spans="1:109" ht="15" customHeight="1" collapsed="1" x14ac:dyDescent="0.2">
      <c r="C47" s="9"/>
      <c r="F47" s="25"/>
      <c r="AF47" s="109"/>
    </row>
    <row r="48" spans="1:109" ht="15" customHeight="1" x14ac:dyDescent="0.2">
      <c r="A48" s="53" t="s">
        <v>31</v>
      </c>
      <c r="C48" s="9"/>
      <c r="F48" s="25"/>
      <c r="AF48" s="109"/>
    </row>
    <row r="49" spans="1:109" ht="15" customHeight="1" x14ac:dyDescent="0.25">
      <c r="A49" s="17" t="s">
        <v>24</v>
      </c>
      <c r="B49" s="18"/>
      <c r="C49" s="41">
        <v>651812.69751251733</v>
      </c>
      <c r="D49" s="20"/>
      <c r="E49" s="26"/>
      <c r="F49" s="25"/>
      <c r="G49" s="20"/>
      <c r="H49" s="26"/>
      <c r="I49" s="28"/>
      <c r="J49" s="92"/>
      <c r="K49" s="92"/>
      <c r="L49" s="92"/>
      <c r="M49" s="26"/>
      <c r="N49" s="20"/>
      <c r="O49" s="20"/>
      <c r="P49" s="77"/>
      <c r="Q49" s="20"/>
      <c r="R49" s="21" t="s">
        <v>20</v>
      </c>
      <c r="S49" s="88">
        <v>0</v>
      </c>
      <c r="T49" s="22"/>
      <c r="U49" s="20"/>
      <c r="V49" s="85"/>
      <c r="W49" s="20"/>
      <c r="X49" s="26"/>
      <c r="Y49" s="26"/>
      <c r="AC49" s="68"/>
      <c r="AD49"/>
      <c r="AE49"/>
      <c r="AF49" s="109"/>
      <c r="AG49" s="115"/>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row>
    <row r="50" spans="1:109" ht="15" customHeight="1" collapsed="1" x14ac:dyDescent="0.2">
      <c r="C50" s="9"/>
      <c r="F50" s="25"/>
      <c r="AF50" s="109"/>
    </row>
    <row r="51" spans="1:109" customFormat="1" ht="15" customHeight="1" x14ac:dyDescent="0.25">
      <c r="A51" s="54" t="s">
        <v>32</v>
      </c>
      <c r="B51" s="8"/>
      <c r="C51" s="9"/>
      <c r="D51" s="8"/>
      <c r="E51" s="25"/>
      <c r="F51" s="25"/>
      <c r="G51" s="8"/>
      <c r="H51" s="25"/>
      <c r="I51" s="8"/>
      <c r="J51" s="89"/>
      <c r="K51" s="89"/>
      <c r="L51" s="89"/>
      <c r="M51" s="25"/>
      <c r="N51" s="8"/>
      <c r="O51" s="8"/>
      <c r="P51" s="76"/>
      <c r="Q51" s="8"/>
      <c r="R51" s="8"/>
      <c r="S51" s="48"/>
      <c r="T51" s="8"/>
      <c r="U51" s="8"/>
      <c r="V51" s="80"/>
      <c r="W51" s="8"/>
      <c r="X51" s="25"/>
      <c r="Y51" s="25"/>
      <c r="Z51" s="25"/>
      <c r="AA51" s="97"/>
      <c r="AB51" s="97"/>
      <c r="AC51" s="68"/>
      <c r="AF51" s="109"/>
      <c r="AG51" s="115"/>
    </row>
    <row r="52" spans="1:109" ht="15" customHeight="1" x14ac:dyDescent="0.25">
      <c r="A52" s="17" t="s">
        <v>24</v>
      </c>
      <c r="B52" s="18"/>
      <c r="C52" s="41">
        <v>731820.7845866367</v>
      </c>
      <c r="D52" s="20"/>
      <c r="E52" s="26"/>
      <c r="F52" s="25"/>
      <c r="G52" s="20"/>
      <c r="H52" s="26"/>
      <c r="I52" s="28"/>
      <c r="J52" s="92"/>
      <c r="K52" s="92"/>
      <c r="L52" s="92"/>
      <c r="M52" s="26"/>
      <c r="N52" s="20"/>
      <c r="O52" s="20"/>
      <c r="P52" s="77"/>
      <c r="Q52" s="20"/>
      <c r="R52" s="21" t="s">
        <v>20</v>
      </c>
      <c r="S52" s="88">
        <v>0</v>
      </c>
      <c r="T52" s="22"/>
      <c r="U52" s="20"/>
      <c r="V52" s="85"/>
      <c r="W52" s="20"/>
      <c r="X52" s="26"/>
      <c r="Y52" s="26"/>
      <c r="AC52" s="68"/>
      <c r="AD52"/>
      <c r="AE52"/>
      <c r="AF52" s="109"/>
      <c r="AG52" s="11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row>
    <row r="53" spans="1:109" ht="15" customHeight="1" collapsed="1" x14ac:dyDescent="0.2">
      <c r="C53" s="9"/>
      <c r="F53" s="25"/>
      <c r="AF53" s="109"/>
    </row>
    <row r="54" spans="1:109" customFormat="1" ht="15" customHeight="1" x14ac:dyDescent="0.25">
      <c r="A54" s="53" t="s">
        <v>33</v>
      </c>
      <c r="B54" s="8"/>
      <c r="C54" s="9"/>
      <c r="D54" s="8"/>
      <c r="E54" s="25"/>
      <c r="F54" s="25"/>
      <c r="G54" s="8"/>
      <c r="H54" s="25"/>
      <c r="I54" s="8"/>
      <c r="J54" s="89"/>
      <c r="K54" s="89"/>
      <c r="L54" s="89"/>
      <c r="M54" s="25"/>
      <c r="N54" s="8"/>
      <c r="O54" s="8"/>
      <c r="P54" s="76"/>
      <c r="Q54" s="8"/>
      <c r="R54" s="8"/>
      <c r="S54" s="48"/>
      <c r="T54" s="8"/>
      <c r="U54" s="8"/>
      <c r="V54" s="80"/>
      <c r="W54" s="8"/>
      <c r="X54" s="25"/>
      <c r="Y54" s="25"/>
      <c r="Z54" s="25"/>
      <c r="AA54" s="97"/>
      <c r="AB54" s="97"/>
      <c r="AC54" s="68"/>
      <c r="AF54" s="109"/>
      <c r="AG54" s="115"/>
    </row>
    <row r="55" spans="1:109" customFormat="1" ht="15" customHeight="1" x14ac:dyDescent="0.25">
      <c r="A55" s="65">
        <v>24207</v>
      </c>
      <c r="B55" s="8" t="s">
        <v>200</v>
      </c>
      <c r="C55" s="8" t="s">
        <v>201</v>
      </c>
      <c r="D55" s="8" t="s">
        <v>196</v>
      </c>
      <c r="E55" s="69"/>
      <c r="F55" s="8">
        <v>75110</v>
      </c>
      <c r="G55" s="8" t="s">
        <v>202</v>
      </c>
      <c r="H55" s="8">
        <v>3</v>
      </c>
      <c r="I55" s="8" t="s">
        <v>86</v>
      </c>
      <c r="J55" s="89"/>
      <c r="K55" s="89"/>
      <c r="L55" s="89"/>
      <c r="M55" s="25"/>
      <c r="N55" s="8" t="s">
        <v>71</v>
      </c>
      <c r="O55" s="48">
        <v>32</v>
      </c>
      <c r="P55" s="76">
        <v>0</v>
      </c>
      <c r="Q55" s="48">
        <v>32</v>
      </c>
      <c r="R55" s="48" t="s">
        <v>80</v>
      </c>
      <c r="S55" s="48">
        <v>802916</v>
      </c>
      <c r="T55" s="48" t="s">
        <v>81</v>
      </c>
      <c r="U55" s="48" t="s">
        <v>74</v>
      </c>
      <c r="V55" s="80">
        <v>48349970901</v>
      </c>
      <c r="W55" s="80">
        <v>136</v>
      </c>
      <c r="X55" s="101">
        <v>17</v>
      </c>
      <c r="Y55" s="102">
        <v>4</v>
      </c>
      <c r="Z55" s="102">
        <v>8</v>
      </c>
      <c r="AA55" s="102">
        <v>4</v>
      </c>
      <c r="AB55" s="102">
        <v>0</v>
      </c>
      <c r="AC55" s="101">
        <v>1</v>
      </c>
      <c r="AD55">
        <v>170</v>
      </c>
      <c r="AF55" s="109">
        <v>604.70000000000005</v>
      </c>
      <c r="AG55" s="115"/>
      <c r="AH55" t="s">
        <v>518</v>
      </c>
    </row>
    <row r="56" spans="1:109" customFormat="1" ht="15" x14ac:dyDescent="0.25">
      <c r="A56" s="8">
        <v>24009</v>
      </c>
      <c r="B56" s="8" t="s">
        <v>194</v>
      </c>
      <c r="C56" s="8" t="s">
        <v>195</v>
      </c>
      <c r="D56" s="8" t="s">
        <v>196</v>
      </c>
      <c r="E56" s="69"/>
      <c r="F56" s="8">
        <v>75110</v>
      </c>
      <c r="G56" s="8" t="s">
        <v>197</v>
      </c>
      <c r="H56" s="8">
        <v>3</v>
      </c>
      <c r="I56" s="8" t="s">
        <v>86</v>
      </c>
      <c r="J56" s="89"/>
      <c r="K56" s="89"/>
      <c r="L56" s="89"/>
      <c r="M56" s="25"/>
      <c r="N56" s="8" t="s">
        <v>71</v>
      </c>
      <c r="O56" s="48">
        <v>28</v>
      </c>
      <c r="P56" s="76">
        <v>0</v>
      </c>
      <c r="Q56" s="48">
        <v>28</v>
      </c>
      <c r="R56" s="48" t="s">
        <v>80</v>
      </c>
      <c r="S56" s="48">
        <v>1080391</v>
      </c>
      <c r="T56" s="48" t="s">
        <v>198</v>
      </c>
      <c r="U56" s="48" t="s">
        <v>199</v>
      </c>
      <c r="V56" s="80">
        <v>48349970901</v>
      </c>
      <c r="W56" s="80">
        <v>133</v>
      </c>
      <c r="X56" s="101">
        <v>17</v>
      </c>
      <c r="Y56" s="102">
        <v>4</v>
      </c>
      <c r="Z56" s="102">
        <v>8</v>
      </c>
      <c r="AA56" s="102">
        <v>4</v>
      </c>
      <c r="AB56" s="102">
        <v>0</v>
      </c>
      <c r="AC56" s="101">
        <v>1</v>
      </c>
      <c r="AD56">
        <v>167</v>
      </c>
      <c r="AF56" s="109">
        <v>7531.7</v>
      </c>
      <c r="AG56" s="115"/>
    </row>
    <row r="57" spans="1:109" ht="15" customHeight="1" x14ac:dyDescent="0.25">
      <c r="A57" s="17" t="s">
        <v>24</v>
      </c>
      <c r="B57" s="18"/>
      <c r="C57" s="41">
        <v>753706.61315755243</v>
      </c>
      <c r="D57" s="20"/>
      <c r="E57" s="26"/>
      <c r="F57" s="25"/>
      <c r="G57" s="20"/>
      <c r="H57" s="26"/>
      <c r="I57" s="28"/>
      <c r="J57" s="92"/>
      <c r="K57" s="92"/>
      <c r="L57" s="92"/>
      <c r="M57" s="26"/>
      <c r="N57" s="20"/>
      <c r="O57" s="20"/>
      <c r="P57" s="77"/>
      <c r="Q57" s="20"/>
      <c r="R57" s="21" t="s">
        <v>20</v>
      </c>
      <c r="S57" s="47">
        <f>SUM(S55:S56)</f>
        <v>1883307</v>
      </c>
      <c r="T57" s="22"/>
      <c r="U57" s="20"/>
      <c r="V57" s="85"/>
      <c r="W57" s="20"/>
      <c r="X57" s="26"/>
      <c r="Y57" s="26"/>
      <c r="AC57" s="68"/>
      <c r="AD57"/>
      <c r="AE57"/>
      <c r="AF57" s="109"/>
      <c r="AG57" s="115"/>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row>
    <row r="58" spans="1:109" ht="15" customHeight="1" collapsed="1" x14ac:dyDescent="0.2">
      <c r="C58" s="9"/>
      <c r="F58" s="25"/>
      <c r="AF58" s="109"/>
    </row>
    <row r="59" spans="1:109" customFormat="1" ht="15" customHeight="1" x14ac:dyDescent="0.25">
      <c r="A59" s="54" t="s">
        <v>34</v>
      </c>
      <c r="B59" s="8"/>
      <c r="C59" s="9"/>
      <c r="D59" s="8"/>
      <c r="E59" s="25"/>
      <c r="F59" s="25"/>
      <c r="G59" s="8"/>
      <c r="H59" s="25"/>
      <c r="I59" s="8"/>
      <c r="J59" s="89"/>
      <c r="K59" s="89"/>
      <c r="L59" s="89"/>
      <c r="M59" s="25"/>
      <c r="N59" s="8"/>
      <c r="O59" s="8"/>
      <c r="P59" s="76"/>
      <c r="Q59" s="8"/>
      <c r="R59" s="8"/>
      <c r="S59" s="48"/>
      <c r="T59" s="8"/>
      <c r="U59" s="8"/>
      <c r="V59" s="80"/>
      <c r="W59" s="8"/>
      <c r="X59" s="25"/>
      <c r="Y59" s="25"/>
      <c r="Z59" s="25"/>
      <c r="AA59" s="97"/>
      <c r="AB59" s="97"/>
      <c r="AC59" s="68"/>
      <c r="AF59" s="109"/>
      <c r="AG59" s="115"/>
    </row>
    <row r="60" spans="1:109" customFormat="1" ht="15" x14ac:dyDescent="0.25">
      <c r="A60" s="8">
        <v>24166</v>
      </c>
      <c r="B60" s="8" t="s">
        <v>252</v>
      </c>
      <c r="C60" s="8" t="s">
        <v>253</v>
      </c>
      <c r="D60" s="8" t="s">
        <v>212</v>
      </c>
      <c r="E60" s="69"/>
      <c r="F60" s="8">
        <v>75219</v>
      </c>
      <c r="G60" s="8" t="s">
        <v>212</v>
      </c>
      <c r="H60" s="8">
        <v>3</v>
      </c>
      <c r="I60" s="8" t="s">
        <v>70</v>
      </c>
      <c r="J60" s="89"/>
      <c r="K60" s="89"/>
      <c r="L60" s="89" t="s">
        <v>192</v>
      </c>
      <c r="M60" s="25"/>
      <c r="N60" s="8" t="s">
        <v>491</v>
      </c>
      <c r="O60" s="48">
        <v>48</v>
      </c>
      <c r="P60" s="76">
        <v>0</v>
      </c>
      <c r="Q60" s="48">
        <v>48</v>
      </c>
      <c r="R60" s="48" t="s">
        <v>490</v>
      </c>
      <c r="S60" s="48">
        <v>2000000</v>
      </c>
      <c r="T60" s="48" t="s">
        <v>250</v>
      </c>
      <c r="U60" s="48" t="s">
        <v>251</v>
      </c>
      <c r="V60" s="80">
        <v>48113000501</v>
      </c>
      <c r="W60" s="80">
        <v>145</v>
      </c>
      <c r="X60" s="101">
        <v>17</v>
      </c>
      <c r="Y60" s="102">
        <v>4</v>
      </c>
      <c r="Z60" s="102">
        <v>8</v>
      </c>
      <c r="AA60" s="102">
        <v>4</v>
      </c>
      <c r="AB60" s="102">
        <v>0</v>
      </c>
      <c r="AC60" s="101">
        <v>0</v>
      </c>
      <c r="AD60">
        <v>178</v>
      </c>
      <c r="AF60" s="109">
        <v>3746.72</v>
      </c>
      <c r="AG60" s="115"/>
      <c r="AH60" s="130" t="s">
        <v>521</v>
      </c>
    </row>
    <row r="61" spans="1:109" customFormat="1" ht="15" x14ac:dyDescent="0.25">
      <c r="A61" s="8">
        <v>24145</v>
      </c>
      <c r="B61" s="8" t="s">
        <v>237</v>
      </c>
      <c r="C61" s="8" t="s">
        <v>238</v>
      </c>
      <c r="D61" s="8" t="s">
        <v>205</v>
      </c>
      <c r="E61" s="69"/>
      <c r="F61" s="8">
        <v>76102</v>
      </c>
      <c r="G61" s="8" t="s">
        <v>206</v>
      </c>
      <c r="H61" s="8">
        <v>3</v>
      </c>
      <c r="I61" s="8" t="s">
        <v>70</v>
      </c>
      <c r="J61" s="89"/>
      <c r="K61" s="89"/>
      <c r="L61" s="89" t="s">
        <v>192</v>
      </c>
      <c r="M61" s="25"/>
      <c r="N61" s="8" t="s">
        <v>491</v>
      </c>
      <c r="O61" s="48">
        <v>95</v>
      </c>
      <c r="P61" s="76">
        <v>0</v>
      </c>
      <c r="Q61" s="48">
        <v>95</v>
      </c>
      <c r="R61" s="48" t="s">
        <v>80</v>
      </c>
      <c r="S61" s="48">
        <v>2000000</v>
      </c>
      <c r="T61" s="48" t="s">
        <v>239</v>
      </c>
      <c r="U61" s="48" t="s">
        <v>74</v>
      </c>
      <c r="V61" s="80">
        <v>48439123302</v>
      </c>
      <c r="W61" s="80">
        <v>144</v>
      </c>
      <c r="X61" s="101">
        <v>17</v>
      </c>
      <c r="Y61" s="102">
        <v>4</v>
      </c>
      <c r="Z61" s="102">
        <v>8</v>
      </c>
      <c r="AA61" s="102">
        <v>4</v>
      </c>
      <c r="AB61" s="102">
        <v>0</v>
      </c>
      <c r="AC61" s="101">
        <v>1</v>
      </c>
      <c r="AD61">
        <v>178</v>
      </c>
      <c r="AF61" s="109">
        <v>10034.06</v>
      </c>
      <c r="AG61" s="115"/>
      <c r="AH61" t="s">
        <v>508</v>
      </c>
    </row>
    <row r="62" spans="1:109" customFormat="1" ht="15" x14ac:dyDescent="0.25">
      <c r="A62" s="8">
        <v>24148</v>
      </c>
      <c r="B62" s="8" t="s">
        <v>246</v>
      </c>
      <c r="C62" s="8" t="s">
        <v>247</v>
      </c>
      <c r="D62" s="8" t="s">
        <v>205</v>
      </c>
      <c r="E62" s="69"/>
      <c r="F62" s="8">
        <v>76110</v>
      </c>
      <c r="G62" s="8" t="s">
        <v>206</v>
      </c>
      <c r="H62" s="8">
        <v>3</v>
      </c>
      <c r="I62" s="8" t="s">
        <v>70</v>
      </c>
      <c r="J62" s="89"/>
      <c r="K62" s="89"/>
      <c r="L62" s="89" t="s">
        <v>192</v>
      </c>
      <c r="M62" s="25" t="s">
        <v>193</v>
      </c>
      <c r="N62" s="8" t="s">
        <v>492</v>
      </c>
      <c r="O62" s="48">
        <v>90</v>
      </c>
      <c r="P62" s="76">
        <v>0</v>
      </c>
      <c r="Q62" s="48">
        <v>90</v>
      </c>
      <c r="R62" s="48" t="s">
        <v>72</v>
      </c>
      <c r="S62" s="48">
        <v>2000000</v>
      </c>
      <c r="T62" s="48" t="s">
        <v>239</v>
      </c>
      <c r="U62" s="48" t="s">
        <v>74</v>
      </c>
      <c r="V62" s="80">
        <v>48439104400</v>
      </c>
      <c r="W62" s="80">
        <v>136</v>
      </c>
      <c r="X62" s="101">
        <v>17</v>
      </c>
      <c r="Y62" s="102">
        <v>4</v>
      </c>
      <c r="Z62" s="102">
        <v>8</v>
      </c>
      <c r="AA62" s="102">
        <v>4</v>
      </c>
      <c r="AB62" s="102">
        <v>7</v>
      </c>
      <c r="AC62" s="101">
        <v>1</v>
      </c>
      <c r="AD62">
        <v>177</v>
      </c>
      <c r="AF62" s="109">
        <v>2676.96</v>
      </c>
      <c r="AG62" s="115"/>
      <c r="AH62" t="s">
        <v>508</v>
      </c>
    </row>
    <row r="63" spans="1:109" customFormat="1" ht="15" x14ac:dyDescent="0.25">
      <c r="A63" s="8">
        <v>24165</v>
      </c>
      <c r="B63" s="8" t="s">
        <v>248</v>
      </c>
      <c r="C63" s="8" t="s">
        <v>249</v>
      </c>
      <c r="D63" s="8" t="s">
        <v>212</v>
      </c>
      <c r="E63" s="69"/>
      <c r="F63" s="8">
        <v>75202</v>
      </c>
      <c r="G63" s="8" t="s">
        <v>212</v>
      </c>
      <c r="H63" s="8">
        <v>3</v>
      </c>
      <c r="I63" s="8" t="s">
        <v>70</v>
      </c>
      <c r="J63" s="89"/>
      <c r="K63" s="89"/>
      <c r="L63" s="89" t="s">
        <v>192</v>
      </c>
      <c r="M63" s="25"/>
      <c r="N63" s="8" t="s">
        <v>491</v>
      </c>
      <c r="O63" s="48">
        <v>63</v>
      </c>
      <c r="P63" s="76">
        <v>91</v>
      </c>
      <c r="Q63" s="48">
        <v>154</v>
      </c>
      <c r="R63" s="48" t="s">
        <v>72</v>
      </c>
      <c r="S63" s="48">
        <v>2000000</v>
      </c>
      <c r="T63" s="48" t="s">
        <v>250</v>
      </c>
      <c r="U63" s="48" t="s">
        <v>251</v>
      </c>
      <c r="V63" s="80">
        <v>48113003102</v>
      </c>
      <c r="W63" s="80">
        <v>142</v>
      </c>
      <c r="X63" s="101">
        <v>17</v>
      </c>
      <c r="Y63" s="102">
        <v>4</v>
      </c>
      <c r="Z63" s="102">
        <v>8</v>
      </c>
      <c r="AA63" s="102">
        <v>4</v>
      </c>
      <c r="AB63" s="102">
        <v>0</v>
      </c>
      <c r="AC63" s="101">
        <v>0</v>
      </c>
      <c r="AD63">
        <v>175</v>
      </c>
      <c r="AF63" s="109">
        <v>5428.93</v>
      </c>
      <c r="AG63" s="115"/>
      <c r="AH63" t="s">
        <v>508</v>
      </c>
    </row>
    <row r="64" spans="1:109" customFormat="1" ht="15" x14ac:dyDescent="0.25">
      <c r="A64" s="8">
        <v>24147</v>
      </c>
      <c r="B64" s="8" t="s">
        <v>243</v>
      </c>
      <c r="C64" s="8" t="s">
        <v>244</v>
      </c>
      <c r="D64" s="8" t="s">
        <v>205</v>
      </c>
      <c r="E64" s="69"/>
      <c r="F64" s="8">
        <v>76133</v>
      </c>
      <c r="G64" s="8" t="s">
        <v>206</v>
      </c>
      <c r="H64" s="8">
        <v>3</v>
      </c>
      <c r="I64" s="8" t="s">
        <v>70</v>
      </c>
      <c r="J64" s="89"/>
      <c r="K64" s="89"/>
      <c r="L64" s="89" t="s">
        <v>192</v>
      </c>
      <c r="M64" s="25"/>
      <c r="N64" s="8" t="s">
        <v>488</v>
      </c>
      <c r="O64" s="48">
        <v>110</v>
      </c>
      <c r="P64" s="76">
        <v>6</v>
      </c>
      <c r="Q64" s="48">
        <v>116</v>
      </c>
      <c r="R64" s="48" t="s">
        <v>72</v>
      </c>
      <c r="S64" s="48">
        <v>2000000</v>
      </c>
      <c r="T64" s="48" t="s">
        <v>245</v>
      </c>
      <c r="U64" s="48" t="s">
        <v>74</v>
      </c>
      <c r="V64" s="80">
        <v>48439105515</v>
      </c>
      <c r="W64" s="80">
        <v>140</v>
      </c>
      <c r="X64" s="101">
        <v>17</v>
      </c>
      <c r="Y64" s="102">
        <v>4</v>
      </c>
      <c r="Z64" s="102">
        <v>8</v>
      </c>
      <c r="AA64" s="102">
        <v>4</v>
      </c>
      <c r="AB64" s="102">
        <v>0</v>
      </c>
      <c r="AC64" s="101">
        <v>1</v>
      </c>
      <c r="AD64">
        <v>174</v>
      </c>
      <c r="AF64" s="109">
        <v>10490.57</v>
      </c>
      <c r="AG64" s="115"/>
      <c r="AH64" t="s">
        <v>508</v>
      </c>
    </row>
    <row r="65" spans="1:109" customFormat="1" ht="15" x14ac:dyDescent="0.25">
      <c r="A65" s="8">
        <v>24171</v>
      </c>
      <c r="B65" s="8" t="s">
        <v>254</v>
      </c>
      <c r="C65" s="8" t="s">
        <v>255</v>
      </c>
      <c r="D65" s="8" t="s">
        <v>256</v>
      </c>
      <c r="E65" s="69"/>
      <c r="F65" s="8">
        <v>76010</v>
      </c>
      <c r="G65" s="8" t="s">
        <v>206</v>
      </c>
      <c r="H65" s="8">
        <v>3</v>
      </c>
      <c r="I65" s="8" t="s">
        <v>70</v>
      </c>
      <c r="J65" s="89"/>
      <c r="K65" s="89"/>
      <c r="L65" s="89" t="s">
        <v>192</v>
      </c>
      <c r="M65" s="25"/>
      <c r="N65" s="8" t="s">
        <v>71</v>
      </c>
      <c r="O65" s="48">
        <v>88</v>
      </c>
      <c r="P65" s="76">
        <v>8</v>
      </c>
      <c r="Q65" s="48">
        <v>96</v>
      </c>
      <c r="R65" s="48" t="s">
        <v>72</v>
      </c>
      <c r="S65" s="48">
        <v>2000000</v>
      </c>
      <c r="T65" s="48" t="s">
        <v>257</v>
      </c>
      <c r="U65" s="48" t="s">
        <v>74</v>
      </c>
      <c r="V65" s="80">
        <v>48439121905</v>
      </c>
      <c r="W65" s="80">
        <v>132</v>
      </c>
      <c r="X65" s="101">
        <v>17</v>
      </c>
      <c r="Y65" s="102">
        <v>4</v>
      </c>
      <c r="Z65" s="102">
        <v>8</v>
      </c>
      <c r="AA65" s="102">
        <v>4</v>
      </c>
      <c r="AB65" s="102">
        <v>7</v>
      </c>
      <c r="AC65" s="101">
        <v>1</v>
      </c>
      <c r="AD65">
        <v>173</v>
      </c>
      <c r="AF65" s="109">
        <v>549.96</v>
      </c>
      <c r="AG65" s="115"/>
      <c r="AH65" t="s">
        <v>509</v>
      </c>
    </row>
    <row r="66" spans="1:109" customFormat="1" ht="15" x14ac:dyDescent="0.25">
      <c r="A66" s="8">
        <v>24146</v>
      </c>
      <c r="B66" s="8" t="s">
        <v>240</v>
      </c>
      <c r="C66" s="8" t="s">
        <v>241</v>
      </c>
      <c r="D66" s="8" t="s">
        <v>232</v>
      </c>
      <c r="E66" s="69"/>
      <c r="F66" s="8">
        <v>76210</v>
      </c>
      <c r="G66" s="8" t="s">
        <v>232</v>
      </c>
      <c r="H66" s="8">
        <v>3</v>
      </c>
      <c r="I66" s="8" t="s">
        <v>70</v>
      </c>
      <c r="J66" s="89"/>
      <c r="K66" s="89"/>
      <c r="L66" s="89" t="s">
        <v>193</v>
      </c>
      <c r="M66" s="25"/>
      <c r="N66" s="8" t="s">
        <v>71</v>
      </c>
      <c r="O66" s="48">
        <v>88</v>
      </c>
      <c r="P66" s="76">
        <v>0</v>
      </c>
      <c r="Q66" s="48">
        <v>88</v>
      </c>
      <c r="R66" s="48" t="s">
        <v>72</v>
      </c>
      <c r="S66" s="48">
        <v>2000000</v>
      </c>
      <c r="T66" s="48" t="s">
        <v>242</v>
      </c>
      <c r="U66" s="48" t="s">
        <v>74</v>
      </c>
      <c r="V66" s="80">
        <v>48121021307</v>
      </c>
      <c r="W66" s="80">
        <v>139</v>
      </c>
      <c r="X66" s="101">
        <v>17</v>
      </c>
      <c r="Y66" s="102">
        <v>4</v>
      </c>
      <c r="Z66" s="102">
        <v>8</v>
      </c>
      <c r="AA66" s="102">
        <v>4</v>
      </c>
      <c r="AB66" s="102">
        <v>0</v>
      </c>
      <c r="AC66" s="101">
        <v>1</v>
      </c>
      <c r="AD66">
        <v>173</v>
      </c>
      <c r="AF66" s="109">
        <v>1285.45</v>
      </c>
      <c r="AG66" s="115"/>
      <c r="AH66" t="s">
        <v>509</v>
      </c>
    </row>
    <row r="67" spans="1:109" customFormat="1" ht="15" x14ac:dyDescent="0.25">
      <c r="A67" s="8">
        <v>24038</v>
      </c>
      <c r="B67" s="8" t="s">
        <v>220</v>
      </c>
      <c r="C67" s="8" t="s">
        <v>221</v>
      </c>
      <c r="D67" s="8" t="s">
        <v>212</v>
      </c>
      <c r="E67" s="69"/>
      <c r="F67" s="8">
        <v>75236</v>
      </c>
      <c r="G67" s="8" t="s">
        <v>212</v>
      </c>
      <c r="H67" s="8">
        <v>3</v>
      </c>
      <c r="I67" s="8" t="s">
        <v>70</v>
      </c>
      <c r="J67" s="89"/>
      <c r="K67" s="89"/>
      <c r="L67" s="89" t="s">
        <v>192</v>
      </c>
      <c r="M67" s="25"/>
      <c r="N67" s="8" t="s">
        <v>71</v>
      </c>
      <c r="O67" s="48">
        <v>88</v>
      </c>
      <c r="P67" s="76">
        <v>32</v>
      </c>
      <c r="Q67" s="48">
        <v>120</v>
      </c>
      <c r="R67" s="48" t="s">
        <v>80</v>
      </c>
      <c r="S67" s="48">
        <v>2000000</v>
      </c>
      <c r="T67" s="48" t="s">
        <v>219</v>
      </c>
      <c r="U67" s="48" t="s">
        <v>214</v>
      </c>
      <c r="V67" s="80">
        <v>48113010807</v>
      </c>
      <c r="W67" s="80">
        <v>132</v>
      </c>
      <c r="X67" s="101">
        <v>17</v>
      </c>
      <c r="Y67" s="102">
        <v>4</v>
      </c>
      <c r="Z67" s="102">
        <v>8</v>
      </c>
      <c r="AA67" s="102">
        <v>4</v>
      </c>
      <c r="AB67" s="102">
        <v>7</v>
      </c>
      <c r="AC67" s="101">
        <v>1</v>
      </c>
      <c r="AD67">
        <v>173</v>
      </c>
      <c r="AF67" s="109">
        <v>2543.0500000000002</v>
      </c>
      <c r="AG67" s="115"/>
      <c r="AH67" t="s">
        <v>508</v>
      </c>
    </row>
    <row r="68" spans="1:109" customFormat="1" ht="15" x14ac:dyDescent="0.25">
      <c r="A68" s="8">
        <v>24030</v>
      </c>
      <c r="B68" s="8" t="s">
        <v>215</v>
      </c>
      <c r="C68" s="8" t="s">
        <v>216</v>
      </c>
      <c r="D68" s="8" t="s">
        <v>211</v>
      </c>
      <c r="E68" s="69"/>
      <c r="F68" s="8">
        <v>75150</v>
      </c>
      <c r="G68" s="8" t="s">
        <v>212</v>
      </c>
      <c r="H68" s="8">
        <v>3</v>
      </c>
      <c r="I68" s="8" t="s">
        <v>70</v>
      </c>
      <c r="J68" s="89"/>
      <c r="K68" s="89"/>
      <c r="L68" s="89" t="s">
        <v>192</v>
      </c>
      <c r="M68" s="25"/>
      <c r="N68" s="8" t="s">
        <v>71</v>
      </c>
      <c r="O68" s="48">
        <v>88</v>
      </c>
      <c r="P68" s="76">
        <v>45</v>
      </c>
      <c r="Q68" s="48">
        <v>133</v>
      </c>
      <c r="R68" s="48" t="s">
        <v>80</v>
      </c>
      <c r="S68" s="48">
        <v>2000000</v>
      </c>
      <c r="T68" s="48" t="s">
        <v>213</v>
      </c>
      <c r="U68" s="48" t="s">
        <v>214</v>
      </c>
      <c r="V68" s="80">
        <v>48113017820</v>
      </c>
      <c r="W68" s="80">
        <v>132</v>
      </c>
      <c r="X68" s="101">
        <v>17</v>
      </c>
      <c r="Y68" s="102">
        <v>4</v>
      </c>
      <c r="Z68" s="102">
        <v>8</v>
      </c>
      <c r="AA68" s="102">
        <v>4</v>
      </c>
      <c r="AB68" s="102">
        <v>7</v>
      </c>
      <c r="AC68" s="101">
        <v>1</v>
      </c>
      <c r="AD68">
        <v>173</v>
      </c>
      <c r="AF68" s="109">
        <v>3172.88</v>
      </c>
      <c r="AG68" s="115"/>
    </row>
    <row r="69" spans="1:109" s="127" customFormat="1" ht="15" x14ac:dyDescent="0.25">
      <c r="A69" s="8">
        <v>24134</v>
      </c>
      <c r="B69" s="8" t="s">
        <v>229</v>
      </c>
      <c r="C69" s="8" t="s">
        <v>230</v>
      </c>
      <c r="D69" s="8" t="s">
        <v>231</v>
      </c>
      <c r="E69" s="69"/>
      <c r="F69" s="8">
        <v>75077</v>
      </c>
      <c r="G69" s="8" t="s">
        <v>232</v>
      </c>
      <c r="H69" s="8">
        <v>3</v>
      </c>
      <c r="I69" s="8" t="s">
        <v>70</v>
      </c>
      <c r="J69" s="89"/>
      <c r="K69" s="89"/>
      <c r="L69" s="89" t="s">
        <v>192</v>
      </c>
      <c r="M69" s="25"/>
      <c r="N69" s="8" t="s">
        <v>71</v>
      </c>
      <c r="O69" s="48">
        <v>92</v>
      </c>
      <c r="P69" s="76">
        <v>0</v>
      </c>
      <c r="Q69" s="48">
        <v>92</v>
      </c>
      <c r="R69" s="48" t="s">
        <v>80</v>
      </c>
      <c r="S69" s="48">
        <v>2000000</v>
      </c>
      <c r="T69" s="48" t="s">
        <v>233</v>
      </c>
      <c r="U69" s="48" t="s">
        <v>234</v>
      </c>
      <c r="V69" s="80">
        <v>48121021715</v>
      </c>
      <c r="W69" s="80">
        <v>139</v>
      </c>
      <c r="X69" s="101">
        <v>17</v>
      </c>
      <c r="Y69" s="102">
        <v>4</v>
      </c>
      <c r="Z69" s="102">
        <v>8</v>
      </c>
      <c r="AA69" s="102">
        <v>4</v>
      </c>
      <c r="AB69" s="102">
        <v>0</v>
      </c>
      <c r="AC69" s="101">
        <v>1</v>
      </c>
      <c r="AD69">
        <v>173</v>
      </c>
      <c r="AE69"/>
      <c r="AF69" s="109">
        <v>4615.05</v>
      </c>
      <c r="AG69" s="115"/>
      <c r="AH69"/>
    </row>
    <row r="70" spans="1:109" customFormat="1" ht="15" x14ac:dyDescent="0.25">
      <c r="A70" s="8">
        <v>24023</v>
      </c>
      <c r="B70" s="8" t="s">
        <v>209</v>
      </c>
      <c r="C70" s="8" t="s">
        <v>210</v>
      </c>
      <c r="D70" s="8" t="s">
        <v>211</v>
      </c>
      <c r="E70" s="69"/>
      <c r="F70" s="8">
        <v>75149</v>
      </c>
      <c r="G70" s="8" t="s">
        <v>212</v>
      </c>
      <c r="H70" s="8">
        <v>3</v>
      </c>
      <c r="I70" s="8" t="s">
        <v>70</v>
      </c>
      <c r="J70" s="89"/>
      <c r="K70" s="89"/>
      <c r="L70" s="89" t="s">
        <v>192</v>
      </c>
      <c r="M70" s="25"/>
      <c r="N70" s="8" t="s">
        <v>71</v>
      </c>
      <c r="O70" s="48">
        <v>88</v>
      </c>
      <c r="P70" s="76">
        <v>23</v>
      </c>
      <c r="Q70" s="48">
        <v>111</v>
      </c>
      <c r="R70" s="48" t="s">
        <v>72</v>
      </c>
      <c r="S70" s="48">
        <v>2000000</v>
      </c>
      <c r="T70" s="48" t="s">
        <v>213</v>
      </c>
      <c r="U70" s="48" t="s">
        <v>214</v>
      </c>
      <c r="V70" s="80">
        <v>48113017500</v>
      </c>
      <c r="W70" s="80">
        <v>132</v>
      </c>
      <c r="X70" s="101">
        <v>17</v>
      </c>
      <c r="Y70" s="102">
        <v>4</v>
      </c>
      <c r="Z70" s="102">
        <v>8</v>
      </c>
      <c r="AA70" s="102">
        <v>4</v>
      </c>
      <c r="AB70" s="102">
        <v>7</v>
      </c>
      <c r="AC70" s="101">
        <v>1</v>
      </c>
      <c r="AD70">
        <v>173</v>
      </c>
      <c r="AF70" s="109">
        <v>6103.67</v>
      </c>
      <c r="AG70" s="115"/>
    </row>
    <row r="71" spans="1:109" customFormat="1" ht="15" x14ac:dyDescent="0.25">
      <c r="A71" s="8">
        <v>24036</v>
      </c>
      <c r="B71" s="8" t="s">
        <v>217</v>
      </c>
      <c r="C71" s="8" t="s">
        <v>218</v>
      </c>
      <c r="D71" s="8" t="s">
        <v>211</v>
      </c>
      <c r="E71" s="69"/>
      <c r="F71" s="8">
        <v>75150</v>
      </c>
      <c r="G71" s="8" t="s">
        <v>212</v>
      </c>
      <c r="H71" s="8">
        <v>3</v>
      </c>
      <c r="I71" s="8" t="s">
        <v>70</v>
      </c>
      <c r="J71" s="89"/>
      <c r="K71" s="89"/>
      <c r="L71" s="89" t="s">
        <v>192</v>
      </c>
      <c r="M71" s="25"/>
      <c r="N71" s="8" t="s">
        <v>71</v>
      </c>
      <c r="O71" s="48">
        <v>88</v>
      </c>
      <c r="P71" s="76">
        <v>2</v>
      </c>
      <c r="Q71" s="48">
        <v>90</v>
      </c>
      <c r="R71" s="48" t="s">
        <v>80</v>
      </c>
      <c r="S71" s="48">
        <v>2000000</v>
      </c>
      <c r="T71" s="48" t="s">
        <v>219</v>
      </c>
      <c r="U71" s="48" t="s">
        <v>214</v>
      </c>
      <c r="V71" s="80">
        <v>48113017808</v>
      </c>
      <c r="W71" s="80">
        <v>139</v>
      </c>
      <c r="X71" s="101">
        <v>17</v>
      </c>
      <c r="Y71" s="102">
        <v>4</v>
      </c>
      <c r="Z71" s="102">
        <v>8</v>
      </c>
      <c r="AA71" s="102">
        <v>4</v>
      </c>
      <c r="AB71" s="102">
        <v>0</v>
      </c>
      <c r="AC71" s="101">
        <v>1</v>
      </c>
      <c r="AD71">
        <v>173</v>
      </c>
      <c r="AF71" s="109">
        <v>6240.4</v>
      </c>
      <c r="AG71" s="115"/>
    </row>
    <row r="72" spans="1:109" customFormat="1" ht="15" x14ac:dyDescent="0.25">
      <c r="A72" s="8">
        <v>24199</v>
      </c>
      <c r="B72" s="8" t="s">
        <v>258</v>
      </c>
      <c r="C72" s="8" t="s">
        <v>259</v>
      </c>
      <c r="D72" s="8" t="s">
        <v>232</v>
      </c>
      <c r="E72" s="69"/>
      <c r="F72" s="8">
        <v>76201</v>
      </c>
      <c r="G72" s="8" t="s">
        <v>232</v>
      </c>
      <c r="H72" s="8">
        <v>3</v>
      </c>
      <c r="I72" s="8" t="s">
        <v>70</v>
      </c>
      <c r="J72" s="89"/>
      <c r="K72" s="89"/>
      <c r="L72" s="89" t="s">
        <v>192</v>
      </c>
      <c r="M72" s="25"/>
      <c r="N72" s="8" t="s">
        <v>71</v>
      </c>
      <c r="O72" s="48">
        <v>88</v>
      </c>
      <c r="P72" s="76">
        <v>0</v>
      </c>
      <c r="Q72" s="48">
        <v>88</v>
      </c>
      <c r="R72" s="48" t="s">
        <v>80</v>
      </c>
      <c r="S72" s="48">
        <v>2000000</v>
      </c>
      <c r="T72" s="48" t="s">
        <v>260</v>
      </c>
      <c r="U72" s="48" t="s">
        <v>261</v>
      </c>
      <c r="V72" s="80">
        <v>48121020402</v>
      </c>
      <c r="W72" s="80">
        <v>139</v>
      </c>
      <c r="X72" s="101">
        <v>17</v>
      </c>
      <c r="Y72" s="102">
        <v>4</v>
      </c>
      <c r="Z72" s="102">
        <v>8</v>
      </c>
      <c r="AA72" s="102">
        <v>4</v>
      </c>
      <c r="AB72" s="102">
        <v>0</v>
      </c>
      <c r="AC72" s="101">
        <v>1</v>
      </c>
      <c r="AD72">
        <v>173</v>
      </c>
      <c r="AF72" s="109">
        <v>6586.58</v>
      </c>
      <c r="AG72" s="115"/>
    </row>
    <row r="73" spans="1:109" customFormat="1" ht="15" x14ac:dyDescent="0.25">
      <c r="A73" s="8">
        <v>24107</v>
      </c>
      <c r="B73" s="8" t="s">
        <v>225</v>
      </c>
      <c r="C73" s="8" t="s">
        <v>226</v>
      </c>
      <c r="D73" s="8" t="s">
        <v>205</v>
      </c>
      <c r="E73" s="69"/>
      <c r="F73" s="8">
        <v>76119</v>
      </c>
      <c r="G73" s="8" t="s">
        <v>206</v>
      </c>
      <c r="H73" s="8">
        <v>3</v>
      </c>
      <c r="I73" s="8" t="s">
        <v>70</v>
      </c>
      <c r="J73" s="89"/>
      <c r="K73" s="89"/>
      <c r="L73" s="89" t="s">
        <v>193</v>
      </c>
      <c r="M73" s="25"/>
      <c r="N73" s="8" t="s">
        <v>71</v>
      </c>
      <c r="O73" s="48">
        <v>88</v>
      </c>
      <c r="P73" s="76">
        <v>0</v>
      </c>
      <c r="Q73" s="48">
        <v>88</v>
      </c>
      <c r="R73" s="48" t="s">
        <v>72</v>
      </c>
      <c r="S73" s="48">
        <v>2000000</v>
      </c>
      <c r="T73" s="48" t="s">
        <v>227</v>
      </c>
      <c r="U73" s="48" t="s">
        <v>228</v>
      </c>
      <c r="V73" s="80">
        <v>48439106102</v>
      </c>
      <c r="W73" s="80">
        <v>132</v>
      </c>
      <c r="X73" s="101">
        <v>17</v>
      </c>
      <c r="Y73" s="102">
        <v>4</v>
      </c>
      <c r="Z73" s="102">
        <v>8</v>
      </c>
      <c r="AA73" s="102">
        <v>4</v>
      </c>
      <c r="AB73" s="102">
        <v>7</v>
      </c>
      <c r="AC73" s="101">
        <v>1</v>
      </c>
      <c r="AD73">
        <v>173</v>
      </c>
      <c r="AF73" s="109">
        <v>15574.3</v>
      </c>
      <c r="AG73" s="115"/>
    </row>
    <row r="74" spans="1:109" customFormat="1" ht="15" x14ac:dyDescent="0.25">
      <c r="A74" s="8">
        <v>24010</v>
      </c>
      <c r="B74" s="8" t="s">
        <v>203</v>
      </c>
      <c r="C74" s="8" t="s">
        <v>204</v>
      </c>
      <c r="D74" s="8" t="s">
        <v>205</v>
      </c>
      <c r="E74" s="69"/>
      <c r="F74" s="8">
        <v>76105</v>
      </c>
      <c r="G74" s="8" t="s">
        <v>206</v>
      </c>
      <c r="H74" s="8">
        <v>3</v>
      </c>
      <c r="I74" s="8" t="s">
        <v>70</v>
      </c>
      <c r="J74" s="89"/>
      <c r="K74" s="89"/>
      <c r="L74" s="89" t="s">
        <v>193</v>
      </c>
      <c r="M74" s="25"/>
      <c r="N74" s="8" t="s">
        <v>71</v>
      </c>
      <c r="O74" s="48">
        <v>54</v>
      </c>
      <c r="P74" s="76">
        <v>24</v>
      </c>
      <c r="Q74" s="48">
        <v>78</v>
      </c>
      <c r="R74" s="48" t="s">
        <v>72</v>
      </c>
      <c r="S74" s="48">
        <v>2000000</v>
      </c>
      <c r="T74" s="48" t="s">
        <v>207</v>
      </c>
      <c r="U74" s="48" t="s">
        <v>208</v>
      </c>
      <c r="V74" s="80">
        <v>48439103601</v>
      </c>
      <c r="W74" s="80">
        <v>121</v>
      </c>
      <c r="X74" s="101">
        <v>17</v>
      </c>
      <c r="Y74" s="102">
        <v>4</v>
      </c>
      <c r="Z74" s="102">
        <v>8</v>
      </c>
      <c r="AA74" s="102">
        <v>4</v>
      </c>
      <c r="AB74" s="102">
        <v>7</v>
      </c>
      <c r="AC74" s="101">
        <v>0</v>
      </c>
      <c r="AD74">
        <v>161</v>
      </c>
      <c r="AF74" s="109">
        <v>9014.24</v>
      </c>
      <c r="AG74" s="115"/>
      <c r="AH74" t="s">
        <v>506</v>
      </c>
    </row>
    <row r="75" spans="1:109" customFormat="1" ht="15" x14ac:dyDescent="0.25">
      <c r="A75" s="8">
        <v>24040</v>
      </c>
      <c r="B75" s="8" t="s">
        <v>222</v>
      </c>
      <c r="C75" s="8" t="s">
        <v>223</v>
      </c>
      <c r="D75" s="8" t="s">
        <v>224</v>
      </c>
      <c r="E75" s="69"/>
      <c r="F75" s="8">
        <v>75063</v>
      </c>
      <c r="G75" s="8" t="s">
        <v>212</v>
      </c>
      <c r="H75" s="8">
        <v>3</v>
      </c>
      <c r="I75" s="8" t="s">
        <v>70</v>
      </c>
      <c r="J75" s="89"/>
      <c r="K75" s="89"/>
      <c r="L75" s="89" t="s">
        <v>192</v>
      </c>
      <c r="M75" s="25"/>
      <c r="N75" s="8" t="s">
        <v>71</v>
      </c>
      <c r="O75" s="48">
        <v>88</v>
      </c>
      <c r="P75" s="76">
        <v>2</v>
      </c>
      <c r="Q75" s="48">
        <v>90</v>
      </c>
      <c r="R75" s="48" t="s">
        <v>72</v>
      </c>
      <c r="S75" s="48">
        <v>2000000</v>
      </c>
      <c r="T75" s="48" t="s">
        <v>219</v>
      </c>
      <c r="U75" s="48" t="s">
        <v>214</v>
      </c>
      <c r="V75" s="80">
        <v>48113014150</v>
      </c>
      <c r="W75" s="80">
        <v>138</v>
      </c>
      <c r="X75" s="101">
        <v>0</v>
      </c>
      <c r="Y75" s="102">
        <v>4</v>
      </c>
      <c r="Z75" s="102">
        <v>8</v>
      </c>
      <c r="AA75" s="102">
        <v>4</v>
      </c>
      <c r="AB75" s="102">
        <v>0</v>
      </c>
      <c r="AC75" s="101">
        <v>1</v>
      </c>
      <c r="AD75">
        <v>155</v>
      </c>
      <c r="AF75" s="109">
        <v>2870.92</v>
      </c>
      <c r="AG75" s="115"/>
    </row>
    <row r="76" spans="1:109" customFormat="1" ht="15" x14ac:dyDescent="0.25">
      <c r="A76" s="118">
        <v>24135</v>
      </c>
      <c r="B76" s="118" t="s">
        <v>235</v>
      </c>
      <c r="C76" s="118" t="s">
        <v>236</v>
      </c>
      <c r="D76" s="118" t="s">
        <v>212</v>
      </c>
      <c r="E76" s="119"/>
      <c r="F76" s="118">
        <v>75231</v>
      </c>
      <c r="G76" s="118" t="s">
        <v>212</v>
      </c>
      <c r="H76" s="118">
        <v>3</v>
      </c>
      <c r="I76" s="118" t="s">
        <v>70</v>
      </c>
      <c r="J76" s="120"/>
      <c r="K76" s="120"/>
      <c r="L76" s="120" t="s">
        <v>193</v>
      </c>
      <c r="M76" s="121"/>
      <c r="N76" s="118" t="s">
        <v>71</v>
      </c>
      <c r="O76" s="122">
        <v>110</v>
      </c>
      <c r="P76" s="123">
        <v>52</v>
      </c>
      <c r="Q76" s="122">
        <v>162</v>
      </c>
      <c r="R76" s="122" t="s">
        <v>72</v>
      </c>
      <c r="S76" s="122">
        <v>2000000</v>
      </c>
      <c r="T76" s="122" t="s">
        <v>233</v>
      </c>
      <c r="U76" s="122" t="s">
        <v>234</v>
      </c>
      <c r="V76" s="124">
        <v>48113007822</v>
      </c>
      <c r="W76" s="124">
        <v>139</v>
      </c>
      <c r="X76" s="125">
        <v>17</v>
      </c>
      <c r="Y76" s="126">
        <v>4</v>
      </c>
      <c r="Z76" s="126">
        <v>8</v>
      </c>
      <c r="AA76" s="126">
        <v>4</v>
      </c>
      <c r="AB76" s="126">
        <v>0</v>
      </c>
      <c r="AC76" s="125">
        <v>1</v>
      </c>
      <c r="AD76" s="127">
        <v>173</v>
      </c>
      <c r="AE76" s="127"/>
      <c r="AF76" s="128">
        <v>3711.03</v>
      </c>
      <c r="AG76" s="129"/>
      <c r="AH76" s="139" t="s">
        <v>505</v>
      </c>
    </row>
    <row r="77" spans="1:109" s="9" customFormat="1" ht="15" customHeight="1" x14ac:dyDescent="0.25">
      <c r="A77" s="35" t="s">
        <v>24</v>
      </c>
      <c r="B77" s="36"/>
      <c r="C77" s="42">
        <v>20915833.685338672</v>
      </c>
      <c r="D77" s="51"/>
      <c r="E77" s="26"/>
      <c r="F77" s="25"/>
      <c r="G77" s="22"/>
      <c r="H77" s="26"/>
      <c r="I77" s="37"/>
      <c r="J77" s="92"/>
      <c r="K77" s="92"/>
      <c r="L77" s="92"/>
      <c r="M77" s="26"/>
      <c r="N77" s="22"/>
      <c r="O77" s="22"/>
      <c r="P77" s="77"/>
      <c r="Q77" s="22"/>
      <c r="R77" s="38" t="s">
        <v>20</v>
      </c>
      <c r="S77" s="49">
        <f>SUM(S60:S76)</f>
        <v>34000000</v>
      </c>
      <c r="T77" s="22"/>
      <c r="U77" s="22"/>
      <c r="V77" s="87"/>
      <c r="W77" s="22"/>
      <c r="X77" s="26"/>
      <c r="Y77" s="26"/>
      <c r="Z77" s="25"/>
      <c r="AA77" s="97"/>
      <c r="AB77" s="97"/>
      <c r="AC77" s="68"/>
      <c r="AD77" s="39"/>
      <c r="AE77" s="39"/>
      <c r="AF77" s="109"/>
      <c r="AG77" s="115"/>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row>
    <row r="78" spans="1:109" s="9" customFormat="1" ht="15" customHeight="1" x14ac:dyDescent="0.25">
      <c r="A78" s="35"/>
      <c r="B78" s="35" t="s">
        <v>500</v>
      </c>
      <c r="C78" s="42">
        <f>C77*0.4233</f>
        <v>8853672.3990038596</v>
      </c>
      <c r="D78" s="51"/>
      <c r="E78" s="26"/>
      <c r="F78" s="25"/>
      <c r="G78" s="22"/>
      <c r="H78" s="26"/>
      <c r="I78" s="37"/>
      <c r="J78" s="92"/>
      <c r="K78" s="92"/>
      <c r="L78" s="92"/>
      <c r="M78" s="26"/>
      <c r="N78" s="22"/>
      <c r="O78" s="22"/>
      <c r="P78" s="77"/>
      <c r="Q78" s="22"/>
      <c r="R78" s="38"/>
      <c r="S78" s="49"/>
      <c r="T78" s="22"/>
      <c r="U78" s="22"/>
      <c r="V78" s="87"/>
      <c r="W78" s="22"/>
      <c r="X78" s="26"/>
      <c r="Y78" s="26"/>
      <c r="Z78" s="25"/>
      <c r="AA78" s="97"/>
      <c r="AB78" s="97"/>
      <c r="AC78" s="68"/>
      <c r="AD78" s="39"/>
      <c r="AE78" s="39"/>
      <c r="AF78" s="109"/>
      <c r="AG78" s="115"/>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row>
    <row r="79" spans="1:109" ht="15" customHeight="1" collapsed="1" x14ac:dyDescent="0.2">
      <c r="C79" s="9"/>
      <c r="F79" s="25"/>
      <c r="AF79" s="109"/>
    </row>
    <row r="80" spans="1:109" customFormat="1" ht="15" customHeight="1" x14ac:dyDescent="0.25">
      <c r="A80" s="53" t="s">
        <v>35</v>
      </c>
      <c r="B80" s="8"/>
      <c r="C80" s="9"/>
      <c r="D80" s="8"/>
      <c r="E80" s="25"/>
      <c r="F80" s="25"/>
      <c r="G80" s="8"/>
      <c r="H80" s="25"/>
      <c r="I80" s="8"/>
      <c r="J80" s="89"/>
      <c r="K80" s="89"/>
      <c r="L80" s="89"/>
      <c r="M80" s="25"/>
      <c r="N80" s="8"/>
      <c r="O80" s="8"/>
      <c r="P80" s="76"/>
      <c r="Q80" s="8"/>
      <c r="R80" s="8"/>
      <c r="S80" s="48"/>
      <c r="T80" s="8"/>
      <c r="U80" s="8"/>
      <c r="V80" s="80"/>
      <c r="W80" s="8"/>
      <c r="X80" s="25"/>
      <c r="Y80" s="25"/>
      <c r="Z80" s="25"/>
      <c r="AA80" s="97"/>
      <c r="AB80" s="97"/>
      <c r="AC80" s="68"/>
      <c r="AF80" s="109"/>
      <c r="AG80" s="115"/>
    </row>
    <row r="81" spans="1:109" customFormat="1" ht="15" x14ac:dyDescent="0.25">
      <c r="A81" s="8">
        <v>24215</v>
      </c>
      <c r="B81" s="8" t="s">
        <v>274</v>
      </c>
      <c r="C81" s="8" t="s">
        <v>275</v>
      </c>
      <c r="D81" s="8" t="s">
        <v>276</v>
      </c>
      <c r="E81" s="69"/>
      <c r="F81" s="8">
        <v>75751</v>
      </c>
      <c r="G81" s="8" t="s">
        <v>107</v>
      </c>
      <c r="H81" s="8">
        <v>4</v>
      </c>
      <c r="I81" s="8" t="s">
        <v>86</v>
      </c>
      <c r="J81" s="89"/>
      <c r="K81" s="89"/>
      <c r="L81" s="89" t="s">
        <v>192</v>
      </c>
      <c r="M81" s="25"/>
      <c r="N81" s="8" t="s">
        <v>71</v>
      </c>
      <c r="O81" s="48">
        <v>57</v>
      </c>
      <c r="P81" s="76">
        <v>0</v>
      </c>
      <c r="Q81" s="48">
        <v>57</v>
      </c>
      <c r="R81" s="48" t="s">
        <v>80</v>
      </c>
      <c r="S81" s="48">
        <v>1262000</v>
      </c>
      <c r="T81" s="48" t="s">
        <v>277</v>
      </c>
      <c r="U81" s="48" t="s">
        <v>74</v>
      </c>
      <c r="V81" s="80">
        <v>48213951201</v>
      </c>
      <c r="W81" s="80">
        <v>139</v>
      </c>
      <c r="X81" s="101">
        <v>17</v>
      </c>
      <c r="Y81" s="102">
        <v>4</v>
      </c>
      <c r="Z81" s="102">
        <v>8</v>
      </c>
      <c r="AA81" s="102">
        <v>4</v>
      </c>
      <c r="AB81" s="102">
        <v>0</v>
      </c>
      <c r="AC81" s="101">
        <v>1</v>
      </c>
      <c r="AD81">
        <v>173</v>
      </c>
      <c r="AF81" s="109">
        <v>4068.57</v>
      </c>
      <c r="AG81" s="115"/>
      <c r="AH81" t="s">
        <v>519</v>
      </c>
    </row>
    <row r="82" spans="1:109" customFormat="1" ht="15" x14ac:dyDescent="0.25">
      <c r="A82" s="8">
        <v>24103</v>
      </c>
      <c r="B82" s="8" t="s">
        <v>268</v>
      </c>
      <c r="C82" s="8" t="s">
        <v>269</v>
      </c>
      <c r="D82" s="8" t="s">
        <v>270</v>
      </c>
      <c r="E82" s="69"/>
      <c r="F82" s="8">
        <v>75455</v>
      </c>
      <c r="G82" s="8" t="s">
        <v>271</v>
      </c>
      <c r="H82" s="8">
        <v>4</v>
      </c>
      <c r="I82" s="8" t="s">
        <v>86</v>
      </c>
      <c r="J82" s="89"/>
      <c r="K82" s="89"/>
      <c r="L82" s="89" t="s">
        <v>192</v>
      </c>
      <c r="M82" s="25"/>
      <c r="N82" s="8" t="s">
        <v>71</v>
      </c>
      <c r="O82" s="48">
        <v>60</v>
      </c>
      <c r="P82" s="76">
        <v>0</v>
      </c>
      <c r="Q82" s="48">
        <v>60</v>
      </c>
      <c r="R82" s="48" t="s">
        <v>72</v>
      </c>
      <c r="S82" s="48">
        <v>1598863</v>
      </c>
      <c r="T82" s="48" t="s">
        <v>272</v>
      </c>
      <c r="U82" s="48" t="s">
        <v>273</v>
      </c>
      <c r="V82" s="80">
        <v>48449950600</v>
      </c>
      <c r="W82" s="80">
        <v>138</v>
      </c>
      <c r="X82" s="101">
        <v>17</v>
      </c>
      <c r="Y82" s="102">
        <v>4</v>
      </c>
      <c r="Z82" s="102">
        <v>8</v>
      </c>
      <c r="AA82" s="102">
        <v>4</v>
      </c>
      <c r="AB82" s="102">
        <v>0</v>
      </c>
      <c r="AC82" s="101">
        <v>1</v>
      </c>
      <c r="AD82">
        <v>172</v>
      </c>
      <c r="AF82" s="109">
        <v>10825.64</v>
      </c>
      <c r="AG82" s="115"/>
    </row>
    <row r="83" spans="1:109" customFormat="1" ht="15" x14ac:dyDescent="0.25">
      <c r="A83" s="8">
        <v>24048</v>
      </c>
      <c r="B83" s="8" t="s">
        <v>262</v>
      </c>
      <c r="C83" s="8" t="s">
        <v>263</v>
      </c>
      <c r="D83" s="8" t="s">
        <v>264</v>
      </c>
      <c r="E83" s="69"/>
      <c r="F83" s="8">
        <v>75662</v>
      </c>
      <c r="G83" s="8" t="s">
        <v>265</v>
      </c>
      <c r="H83" s="8">
        <v>4</v>
      </c>
      <c r="I83" s="8" t="s">
        <v>86</v>
      </c>
      <c r="J83" s="89"/>
      <c r="K83" s="89"/>
      <c r="L83" s="89" t="s">
        <v>192</v>
      </c>
      <c r="M83" s="25"/>
      <c r="N83" s="8" t="s">
        <v>71</v>
      </c>
      <c r="O83" s="48">
        <v>59</v>
      </c>
      <c r="P83" s="76">
        <v>0</v>
      </c>
      <c r="Q83" s="48">
        <v>59</v>
      </c>
      <c r="R83" s="48" t="s">
        <v>80</v>
      </c>
      <c r="S83" s="48">
        <v>1562863</v>
      </c>
      <c r="T83" s="48" t="s">
        <v>266</v>
      </c>
      <c r="U83" s="48" t="s">
        <v>267</v>
      </c>
      <c r="V83" s="80">
        <v>48183010600</v>
      </c>
      <c r="W83" s="80">
        <v>138</v>
      </c>
      <c r="X83" s="101">
        <v>0</v>
      </c>
      <c r="Y83" s="102">
        <v>4</v>
      </c>
      <c r="Z83" s="102">
        <v>8</v>
      </c>
      <c r="AA83" s="102">
        <v>4</v>
      </c>
      <c r="AB83" s="102">
        <v>0</v>
      </c>
      <c r="AC83" s="101">
        <v>1</v>
      </c>
      <c r="AD83">
        <v>155</v>
      </c>
      <c r="AF83" s="109">
        <v>4357.84</v>
      </c>
      <c r="AG83" s="115"/>
    </row>
    <row r="84" spans="1:109" ht="15" customHeight="1" x14ac:dyDescent="0.25">
      <c r="A84" s="17" t="s">
        <v>24</v>
      </c>
      <c r="B84" s="18"/>
      <c r="C84" s="41">
        <v>1675677.8599499988</v>
      </c>
      <c r="D84" s="20"/>
      <c r="E84" s="26"/>
      <c r="F84" s="25"/>
      <c r="G84" s="20"/>
      <c r="H84" s="26"/>
      <c r="I84" s="28"/>
      <c r="J84" s="92"/>
      <c r="K84" s="92"/>
      <c r="L84" s="92"/>
      <c r="N84" s="20"/>
      <c r="O84" s="20"/>
      <c r="P84" s="77"/>
      <c r="Q84" s="20"/>
      <c r="R84" s="21" t="s">
        <v>20</v>
      </c>
      <c r="S84" s="47">
        <f>SUM(S81:S83)</f>
        <v>4423726</v>
      </c>
      <c r="T84" s="22"/>
      <c r="U84" s="20"/>
      <c r="V84" s="85"/>
      <c r="W84" s="20"/>
      <c r="X84" s="26"/>
      <c r="Y84" s="26"/>
      <c r="AC84" s="68"/>
      <c r="AD84"/>
      <c r="AE84"/>
      <c r="AF84" s="109"/>
      <c r="AG84" s="115"/>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row>
    <row r="85" spans="1:109" ht="15" customHeight="1" collapsed="1" x14ac:dyDescent="0.2">
      <c r="C85" s="9"/>
      <c r="F85" s="25"/>
      <c r="AF85" s="109"/>
    </row>
    <row r="86" spans="1:109" customFormat="1" ht="15" customHeight="1" x14ac:dyDescent="0.25">
      <c r="A86" s="53" t="s">
        <v>36</v>
      </c>
      <c r="B86" s="8"/>
      <c r="C86" s="9"/>
      <c r="D86" s="8"/>
      <c r="E86" s="25"/>
      <c r="F86" s="25"/>
      <c r="G86" s="8"/>
      <c r="H86" s="25"/>
      <c r="I86" s="8"/>
      <c r="J86" s="89"/>
      <c r="K86" s="89"/>
      <c r="L86" s="89"/>
      <c r="M86" s="25"/>
      <c r="N86" s="8"/>
      <c r="O86" s="8"/>
      <c r="P86" s="76"/>
      <c r="Q86" s="8"/>
      <c r="R86" s="8"/>
      <c r="S86" s="48"/>
      <c r="T86" s="8"/>
      <c r="U86" s="8"/>
      <c r="V86" s="80"/>
      <c r="W86" s="8"/>
      <c r="X86" s="25"/>
      <c r="Y86" s="25"/>
      <c r="Z86" s="25"/>
      <c r="AA86" s="97"/>
      <c r="AB86" s="97"/>
      <c r="AC86" s="68"/>
      <c r="AF86" s="109"/>
      <c r="AG86" s="115"/>
    </row>
    <row r="87" spans="1:109" customFormat="1" ht="15" x14ac:dyDescent="0.25">
      <c r="A87" s="8">
        <v>24136</v>
      </c>
      <c r="B87" s="8" t="s">
        <v>282</v>
      </c>
      <c r="C87" s="8" t="s">
        <v>283</v>
      </c>
      <c r="D87" s="8" t="s">
        <v>280</v>
      </c>
      <c r="E87" s="69"/>
      <c r="F87" s="8">
        <v>75702</v>
      </c>
      <c r="G87" s="8" t="s">
        <v>281</v>
      </c>
      <c r="H87" s="8">
        <v>4</v>
      </c>
      <c r="I87" s="8" t="s">
        <v>70</v>
      </c>
      <c r="J87" s="89"/>
      <c r="K87" s="89"/>
      <c r="L87" s="89" t="s">
        <v>192</v>
      </c>
      <c r="M87" s="25"/>
      <c r="N87" s="8" t="s">
        <v>488</v>
      </c>
      <c r="O87" s="48">
        <v>88</v>
      </c>
      <c r="P87" s="76">
        <v>0</v>
      </c>
      <c r="Q87" s="48">
        <v>88</v>
      </c>
      <c r="R87" s="48" t="s">
        <v>72</v>
      </c>
      <c r="S87" s="48">
        <v>1851712</v>
      </c>
      <c r="T87" s="48" t="s">
        <v>284</v>
      </c>
      <c r="U87" s="48" t="s">
        <v>285</v>
      </c>
      <c r="V87" s="80">
        <v>48423000500</v>
      </c>
      <c r="W87" s="80">
        <v>134</v>
      </c>
      <c r="X87" s="101">
        <v>17</v>
      </c>
      <c r="Y87" s="102">
        <v>4</v>
      </c>
      <c r="Z87" s="102">
        <v>8</v>
      </c>
      <c r="AA87" s="102">
        <v>4</v>
      </c>
      <c r="AB87" s="102">
        <v>7</v>
      </c>
      <c r="AC87" s="101">
        <v>1</v>
      </c>
      <c r="AD87">
        <v>175</v>
      </c>
      <c r="AF87" s="109">
        <v>3539.19</v>
      </c>
      <c r="AG87" s="115"/>
    </row>
    <row r="88" spans="1:109" customFormat="1" ht="15" x14ac:dyDescent="0.25">
      <c r="A88" s="8">
        <v>24216</v>
      </c>
      <c r="B88" s="8" t="s">
        <v>286</v>
      </c>
      <c r="C88" s="8" t="s">
        <v>287</v>
      </c>
      <c r="D88" s="8" t="s">
        <v>288</v>
      </c>
      <c r="E88" s="69"/>
      <c r="F88" s="8">
        <v>75604</v>
      </c>
      <c r="G88" s="8" t="s">
        <v>265</v>
      </c>
      <c r="H88" s="8">
        <v>4</v>
      </c>
      <c r="I88" s="8" t="s">
        <v>70</v>
      </c>
      <c r="J88" s="89"/>
      <c r="K88" s="89"/>
      <c r="L88" s="89" t="s">
        <v>192</v>
      </c>
      <c r="M88" s="25"/>
      <c r="N88" s="8" t="s">
        <v>71</v>
      </c>
      <c r="O88" s="48">
        <v>84</v>
      </c>
      <c r="P88" s="76">
        <v>0</v>
      </c>
      <c r="Q88" s="48">
        <v>84</v>
      </c>
      <c r="R88" s="48" t="s">
        <v>80</v>
      </c>
      <c r="S88" s="48">
        <v>1851711</v>
      </c>
      <c r="T88" s="48" t="s">
        <v>277</v>
      </c>
      <c r="U88" s="48" t="s">
        <v>74</v>
      </c>
      <c r="V88" s="80">
        <v>48183000601</v>
      </c>
      <c r="W88" s="80">
        <v>138</v>
      </c>
      <c r="X88" s="101">
        <v>17</v>
      </c>
      <c r="Y88" s="102">
        <v>4</v>
      </c>
      <c r="Z88" s="102">
        <v>8</v>
      </c>
      <c r="AA88" s="102">
        <v>4</v>
      </c>
      <c r="AB88" s="102">
        <v>0</v>
      </c>
      <c r="AC88" s="101">
        <v>1</v>
      </c>
      <c r="AD88">
        <v>172</v>
      </c>
      <c r="AF88" s="109">
        <v>6793.93</v>
      </c>
      <c r="AG88" s="115"/>
    </row>
    <row r="89" spans="1:109" customFormat="1" ht="15" x14ac:dyDescent="0.25">
      <c r="A89" s="8">
        <v>24047</v>
      </c>
      <c r="B89" s="8" t="s">
        <v>278</v>
      </c>
      <c r="C89" s="8" t="s">
        <v>279</v>
      </c>
      <c r="D89" s="8" t="s">
        <v>280</v>
      </c>
      <c r="E89" s="69"/>
      <c r="F89" s="8">
        <v>75701</v>
      </c>
      <c r="G89" s="8" t="s">
        <v>281</v>
      </c>
      <c r="H89" s="8">
        <v>4</v>
      </c>
      <c r="I89" s="8" t="s">
        <v>70</v>
      </c>
      <c r="J89" s="89"/>
      <c r="K89" s="89"/>
      <c r="L89" s="89" t="s">
        <v>192</v>
      </c>
      <c r="M89" s="25"/>
      <c r="N89" s="8" t="s">
        <v>71</v>
      </c>
      <c r="O89" s="48">
        <v>45</v>
      </c>
      <c r="P89" s="76">
        <v>0</v>
      </c>
      <c r="Q89" s="48">
        <v>45</v>
      </c>
      <c r="R89" s="48" t="s">
        <v>80</v>
      </c>
      <c r="S89" s="48">
        <v>1234474</v>
      </c>
      <c r="T89" s="48" t="s">
        <v>266</v>
      </c>
      <c r="U89" s="48" t="s">
        <v>267</v>
      </c>
      <c r="V89" s="80">
        <v>48423000900</v>
      </c>
      <c r="W89" s="80">
        <v>137</v>
      </c>
      <c r="X89" s="101">
        <v>17</v>
      </c>
      <c r="Y89" s="102">
        <v>4</v>
      </c>
      <c r="Z89" s="102">
        <v>8</v>
      </c>
      <c r="AA89" s="102">
        <v>4</v>
      </c>
      <c r="AB89" s="102">
        <v>0</v>
      </c>
      <c r="AC89" s="101">
        <v>1</v>
      </c>
      <c r="AD89">
        <v>171</v>
      </c>
      <c r="AF89" s="109">
        <v>6850.03</v>
      </c>
      <c r="AG89" s="115"/>
    </row>
    <row r="90" spans="1:109" ht="15" customHeight="1" x14ac:dyDescent="0.25">
      <c r="A90" s="17" t="s">
        <v>24</v>
      </c>
      <c r="B90" s="18"/>
      <c r="C90" s="41">
        <v>1293302.4381480247</v>
      </c>
      <c r="D90" s="20"/>
      <c r="E90" s="26"/>
      <c r="F90" s="25"/>
      <c r="G90" s="20"/>
      <c r="H90" s="26"/>
      <c r="I90" s="28"/>
      <c r="J90" s="92"/>
      <c r="K90" s="92"/>
      <c r="L90" s="92"/>
      <c r="N90" s="20"/>
      <c r="O90" s="20"/>
      <c r="P90" s="77"/>
      <c r="Q90" s="20"/>
      <c r="R90" s="21" t="s">
        <v>20</v>
      </c>
      <c r="S90" s="47">
        <f>SUM(S87:S89)</f>
        <v>4937897</v>
      </c>
      <c r="T90" s="22"/>
      <c r="U90" s="20"/>
      <c r="V90" s="85"/>
      <c r="W90" s="20"/>
      <c r="X90" s="26"/>
      <c r="Y90" s="26"/>
      <c r="AC90" s="68"/>
      <c r="AD90"/>
      <c r="AE90"/>
      <c r="AF90" s="109"/>
      <c r="AG90" s="11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row>
    <row r="91" spans="1:109" ht="15" customHeight="1" x14ac:dyDescent="0.2">
      <c r="C91" s="9"/>
      <c r="F91" s="25"/>
      <c r="AF91" s="109"/>
    </row>
    <row r="92" spans="1:109" customFormat="1" ht="15" customHeight="1" x14ac:dyDescent="0.25">
      <c r="A92" s="53" t="s">
        <v>37</v>
      </c>
      <c r="B92" s="8"/>
      <c r="C92" s="9"/>
      <c r="D92" s="8"/>
      <c r="E92" s="25"/>
      <c r="F92" s="25"/>
      <c r="G92" s="8"/>
      <c r="H92" s="25"/>
      <c r="I92" s="8"/>
      <c r="J92" s="89"/>
      <c r="K92" s="89"/>
      <c r="L92" s="89"/>
      <c r="M92" s="25"/>
      <c r="N92" s="8"/>
      <c r="O92" s="8"/>
      <c r="P92" s="76"/>
      <c r="Q92" s="8"/>
      <c r="R92" s="8"/>
      <c r="S92" s="48"/>
      <c r="T92" s="8"/>
      <c r="U92" s="8"/>
      <c r="V92" s="80"/>
      <c r="W92" s="8"/>
      <c r="X92" s="25"/>
      <c r="Y92" s="25"/>
      <c r="Z92" s="25"/>
      <c r="AA92" s="97"/>
      <c r="AB92" s="97"/>
      <c r="AC92" s="68"/>
      <c r="AF92" s="109"/>
      <c r="AG92" s="115"/>
    </row>
    <row r="93" spans="1:109" customFormat="1" ht="15" x14ac:dyDescent="0.25">
      <c r="A93" s="110">
        <v>24178</v>
      </c>
      <c r="B93" s="110" t="s">
        <v>293</v>
      </c>
      <c r="C93" s="14" t="s">
        <v>294</v>
      </c>
      <c r="D93" s="8" t="s">
        <v>295</v>
      </c>
      <c r="E93" s="69"/>
      <c r="F93" s="8">
        <v>75904</v>
      </c>
      <c r="G93" s="8" t="s">
        <v>296</v>
      </c>
      <c r="H93" s="8">
        <v>5</v>
      </c>
      <c r="I93" s="8" t="s">
        <v>86</v>
      </c>
      <c r="J93" s="89"/>
      <c r="K93" s="89"/>
      <c r="L93" s="89" t="s">
        <v>192</v>
      </c>
      <c r="M93" s="25"/>
      <c r="N93" s="8" t="s">
        <v>71</v>
      </c>
      <c r="O93" s="48">
        <v>60</v>
      </c>
      <c r="P93" s="76">
        <v>0</v>
      </c>
      <c r="Q93" s="48">
        <v>60</v>
      </c>
      <c r="R93" s="48" t="s">
        <v>72</v>
      </c>
      <c r="S93" s="48">
        <v>1558860</v>
      </c>
      <c r="T93" s="48" t="s">
        <v>266</v>
      </c>
      <c r="U93" s="48" t="s">
        <v>267</v>
      </c>
      <c r="V93" s="80">
        <v>48005000400</v>
      </c>
      <c r="W93" s="80">
        <v>138</v>
      </c>
      <c r="X93" s="101">
        <v>17</v>
      </c>
      <c r="Y93" s="102">
        <v>4</v>
      </c>
      <c r="Z93" s="102">
        <v>8</v>
      </c>
      <c r="AA93" s="102">
        <v>4</v>
      </c>
      <c r="AB93" s="102">
        <v>0</v>
      </c>
      <c r="AC93" s="101">
        <v>1</v>
      </c>
      <c r="AD93" s="113">
        <v>172</v>
      </c>
      <c r="AF93" s="109">
        <v>10377.86</v>
      </c>
      <c r="AG93" s="115"/>
      <c r="AH93" s="130" t="s">
        <v>518</v>
      </c>
    </row>
    <row r="94" spans="1:109" customFormat="1" ht="15" x14ac:dyDescent="0.25">
      <c r="A94" s="8">
        <v>24115</v>
      </c>
      <c r="B94" s="8" t="s">
        <v>289</v>
      </c>
      <c r="C94" s="8" t="s">
        <v>290</v>
      </c>
      <c r="D94" s="8" t="s">
        <v>291</v>
      </c>
      <c r="E94" s="69"/>
      <c r="F94" s="8">
        <v>75961</v>
      </c>
      <c r="G94" s="8" t="s">
        <v>291</v>
      </c>
      <c r="H94" s="8">
        <v>5</v>
      </c>
      <c r="I94" s="8" t="s">
        <v>86</v>
      </c>
      <c r="J94" s="89"/>
      <c r="K94" s="89"/>
      <c r="L94" s="89" t="s">
        <v>193</v>
      </c>
      <c r="M94" s="25"/>
      <c r="N94" s="8" t="s">
        <v>71</v>
      </c>
      <c r="O94" s="48">
        <v>66</v>
      </c>
      <c r="P94" s="76">
        <v>0</v>
      </c>
      <c r="Q94" s="48">
        <v>66</v>
      </c>
      <c r="R94" s="48" t="s">
        <v>80</v>
      </c>
      <c r="S94" s="48">
        <v>1716205</v>
      </c>
      <c r="T94" s="48" t="s">
        <v>292</v>
      </c>
      <c r="U94" s="48" t="s">
        <v>228</v>
      </c>
      <c r="V94" s="80">
        <v>48347950306</v>
      </c>
      <c r="W94" s="80">
        <v>136</v>
      </c>
      <c r="X94" s="101">
        <v>17</v>
      </c>
      <c r="Y94" s="102">
        <v>4</v>
      </c>
      <c r="Z94" s="102">
        <v>8</v>
      </c>
      <c r="AA94" s="102">
        <v>4</v>
      </c>
      <c r="AB94" s="102">
        <v>0</v>
      </c>
      <c r="AC94" s="101">
        <v>1</v>
      </c>
      <c r="AD94">
        <v>170</v>
      </c>
      <c r="AF94" s="109">
        <v>14907.99</v>
      </c>
      <c r="AG94" s="115"/>
    </row>
    <row r="95" spans="1:109" ht="15" customHeight="1" x14ac:dyDescent="0.25">
      <c r="A95" s="17" t="s">
        <v>24</v>
      </c>
      <c r="B95" s="18"/>
      <c r="C95" s="41">
        <v>1198505.4195006795</v>
      </c>
      <c r="D95" s="20"/>
      <c r="E95" s="26"/>
      <c r="F95" s="25"/>
      <c r="G95" s="20"/>
      <c r="H95" s="26"/>
      <c r="I95" s="28"/>
      <c r="J95" s="92"/>
      <c r="K95" s="92"/>
      <c r="L95" s="92"/>
      <c r="N95" s="20"/>
      <c r="O95" s="20"/>
      <c r="P95" s="77"/>
      <c r="Q95" s="20"/>
      <c r="R95" s="21" t="s">
        <v>20</v>
      </c>
      <c r="S95" s="47">
        <f>SUM(S93:S94)</f>
        <v>3275065</v>
      </c>
      <c r="T95" s="22"/>
      <c r="U95" s="20"/>
      <c r="V95" s="85"/>
      <c r="W95" s="20"/>
      <c r="X95" s="26"/>
      <c r="Y95" s="26"/>
      <c r="AC95" s="68"/>
      <c r="AD95"/>
      <c r="AE95"/>
      <c r="AF95" s="109"/>
      <c r="AG95" s="11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row>
    <row r="96" spans="1:109" ht="15" customHeight="1" x14ac:dyDescent="0.2">
      <c r="C96" s="9"/>
      <c r="F96" s="25"/>
      <c r="AF96" s="109"/>
    </row>
    <row r="97" spans="1:109" ht="15" customHeight="1" x14ac:dyDescent="0.2">
      <c r="A97" s="53" t="s">
        <v>38</v>
      </c>
      <c r="C97" s="9"/>
      <c r="F97" s="25"/>
      <c r="AF97" s="109"/>
    </row>
    <row r="98" spans="1:109" customFormat="1" ht="15" x14ac:dyDescent="0.25">
      <c r="A98" s="8">
        <v>24089</v>
      </c>
      <c r="B98" s="8" t="s">
        <v>297</v>
      </c>
      <c r="C98" s="8" t="s">
        <v>298</v>
      </c>
      <c r="D98" s="8" t="s">
        <v>299</v>
      </c>
      <c r="E98" s="69"/>
      <c r="F98" s="8">
        <v>77701</v>
      </c>
      <c r="G98" s="8" t="s">
        <v>300</v>
      </c>
      <c r="H98" s="8">
        <v>5</v>
      </c>
      <c r="I98" s="8" t="s">
        <v>70</v>
      </c>
      <c r="J98" s="89"/>
      <c r="K98" s="89"/>
      <c r="L98" s="89" t="s">
        <v>192</v>
      </c>
      <c r="M98" s="25"/>
      <c r="N98" s="8" t="s">
        <v>71</v>
      </c>
      <c r="O98" s="48">
        <v>56</v>
      </c>
      <c r="P98" s="76">
        <v>0</v>
      </c>
      <c r="Q98" s="48">
        <v>56</v>
      </c>
      <c r="R98" s="48" t="s">
        <v>72</v>
      </c>
      <c r="S98" s="48">
        <v>1630000</v>
      </c>
      <c r="T98" s="48" t="s">
        <v>301</v>
      </c>
      <c r="U98" s="48" t="s">
        <v>302</v>
      </c>
      <c r="V98" s="80">
        <v>48245001200</v>
      </c>
      <c r="W98" s="80">
        <v>127</v>
      </c>
      <c r="X98" s="101">
        <v>17</v>
      </c>
      <c r="Y98" s="102">
        <v>4</v>
      </c>
      <c r="Z98" s="102">
        <v>8</v>
      </c>
      <c r="AA98" s="102">
        <v>4</v>
      </c>
      <c r="AB98" s="102">
        <v>7</v>
      </c>
      <c r="AC98" s="101">
        <v>1</v>
      </c>
      <c r="AD98">
        <v>168</v>
      </c>
      <c r="AF98" s="109">
        <v>12065.8</v>
      </c>
      <c r="AG98" s="115"/>
      <c r="AH98" t="s">
        <v>519</v>
      </c>
    </row>
    <row r="99" spans="1:109" ht="15" customHeight="1" x14ac:dyDescent="0.25">
      <c r="A99" s="17" t="s">
        <v>24</v>
      </c>
      <c r="B99" s="18"/>
      <c r="C99" s="41">
        <v>1175150.7639835645</v>
      </c>
      <c r="D99" s="20"/>
      <c r="E99" s="26"/>
      <c r="F99" s="25"/>
      <c r="G99" s="20"/>
      <c r="H99" s="26"/>
      <c r="I99" s="28"/>
      <c r="J99" s="92"/>
      <c r="K99" s="92"/>
      <c r="L99" s="92"/>
      <c r="N99" s="20"/>
      <c r="O99" s="20"/>
      <c r="P99" s="77"/>
      <c r="Q99" s="20"/>
      <c r="R99" s="21" t="s">
        <v>20</v>
      </c>
      <c r="S99" s="47">
        <f>SUM(S98:S98)</f>
        <v>1630000</v>
      </c>
      <c r="T99" s="22"/>
      <c r="U99" s="20"/>
      <c r="V99" s="85"/>
      <c r="W99" s="20"/>
      <c r="X99" s="26"/>
      <c r="Y99" s="26"/>
      <c r="AC99" s="68"/>
      <c r="AD99"/>
      <c r="AE99"/>
      <c r="AF99" s="109"/>
      <c r="AG99" s="115"/>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row>
    <row r="100" spans="1:109" ht="15" customHeight="1" x14ac:dyDescent="0.2">
      <c r="C100" s="9"/>
      <c r="F100" s="25"/>
      <c r="AF100" s="109"/>
    </row>
    <row r="101" spans="1:109" customFormat="1" ht="15" customHeight="1" x14ac:dyDescent="0.25">
      <c r="A101" s="53" t="s">
        <v>39</v>
      </c>
      <c r="B101" s="8"/>
      <c r="C101" s="9"/>
      <c r="D101" s="8"/>
      <c r="E101" s="25"/>
      <c r="F101" s="25"/>
      <c r="G101" s="8"/>
      <c r="H101" s="25"/>
      <c r="I101" s="8"/>
      <c r="J101" s="89"/>
      <c r="K101" s="89"/>
      <c r="L101" s="89"/>
      <c r="M101" s="25"/>
      <c r="N101" s="8"/>
      <c r="O101" s="8"/>
      <c r="P101" s="76"/>
      <c r="Q101" s="8"/>
      <c r="R101" s="8"/>
      <c r="S101" s="48"/>
      <c r="T101" s="8"/>
      <c r="U101" s="8"/>
      <c r="V101" s="80"/>
      <c r="W101" s="8"/>
      <c r="X101" s="25"/>
      <c r="Y101" s="25"/>
      <c r="Z101" s="25"/>
      <c r="AA101" s="97"/>
      <c r="AB101" s="97"/>
      <c r="AC101" s="68"/>
      <c r="AF101" s="109"/>
      <c r="AG101" s="115"/>
    </row>
    <row r="102" spans="1:109" customFormat="1" ht="15" x14ac:dyDescent="0.25">
      <c r="A102" s="65">
        <v>24065</v>
      </c>
      <c r="B102" s="8" t="s">
        <v>308</v>
      </c>
      <c r="C102" s="8" t="s">
        <v>309</v>
      </c>
      <c r="D102" s="8" t="s">
        <v>310</v>
      </c>
      <c r="E102" s="69"/>
      <c r="F102" s="8">
        <v>77340</v>
      </c>
      <c r="G102" s="8" t="s">
        <v>311</v>
      </c>
      <c r="H102" s="8">
        <v>6</v>
      </c>
      <c r="I102" s="8" t="s">
        <v>86</v>
      </c>
      <c r="J102" s="89"/>
      <c r="K102" s="89"/>
      <c r="L102" s="89" t="s">
        <v>192</v>
      </c>
      <c r="M102" s="25"/>
      <c r="N102" s="8" t="s">
        <v>488</v>
      </c>
      <c r="O102" s="48">
        <v>68</v>
      </c>
      <c r="P102" s="76">
        <v>0</v>
      </c>
      <c r="Q102" s="48">
        <v>68</v>
      </c>
      <c r="R102" s="48" t="s">
        <v>72</v>
      </c>
      <c r="S102" s="48">
        <v>912124</v>
      </c>
      <c r="T102" s="48" t="s">
        <v>312</v>
      </c>
      <c r="U102" s="48" t="s">
        <v>313</v>
      </c>
      <c r="V102" s="80">
        <v>48471790700</v>
      </c>
      <c r="W102" s="80">
        <v>130</v>
      </c>
      <c r="X102" s="101">
        <v>17</v>
      </c>
      <c r="Y102" s="102">
        <v>4</v>
      </c>
      <c r="Z102" s="102">
        <v>8</v>
      </c>
      <c r="AA102" s="102">
        <v>4</v>
      </c>
      <c r="AB102" s="102">
        <v>7</v>
      </c>
      <c r="AC102" s="101">
        <v>1</v>
      </c>
      <c r="AD102">
        <v>171</v>
      </c>
      <c r="AF102" s="109">
        <v>11290.170325653664</v>
      </c>
      <c r="AG102" s="115"/>
      <c r="AH102" s="130" t="s">
        <v>519</v>
      </c>
    </row>
    <row r="103" spans="1:109" customFormat="1" ht="15" x14ac:dyDescent="0.25">
      <c r="A103" s="8">
        <v>24012</v>
      </c>
      <c r="B103" s="8" t="s">
        <v>303</v>
      </c>
      <c r="C103" s="8" t="s">
        <v>304</v>
      </c>
      <c r="D103" s="8" t="s">
        <v>305</v>
      </c>
      <c r="E103" s="69"/>
      <c r="F103" s="8">
        <v>77437</v>
      </c>
      <c r="G103" s="8" t="s">
        <v>306</v>
      </c>
      <c r="H103" s="8">
        <v>6</v>
      </c>
      <c r="I103" s="8" t="s">
        <v>86</v>
      </c>
      <c r="J103" s="89"/>
      <c r="K103" s="89"/>
      <c r="L103" s="89" t="s">
        <v>192</v>
      </c>
      <c r="M103" s="25"/>
      <c r="N103" s="8" t="s">
        <v>71</v>
      </c>
      <c r="O103" s="48">
        <v>28</v>
      </c>
      <c r="P103" s="76">
        <v>0</v>
      </c>
      <c r="Q103" s="48">
        <v>28</v>
      </c>
      <c r="R103" s="48" t="s">
        <v>80</v>
      </c>
      <c r="S103" s="48">
        <v>1032480</v>
      </c>
      <c r="T103" s="48" t="s">
        <v>307</v>
      </c>
      <c r="U103" s="48" t="s">
        <v>199</v>
      </c>
      <c r="V103" s="80">
        <v>48481740901</v>
      </c>
      <c r="W103" s="80">
        <v>131</v>
      </c>
      <c r="X103" s="101">
        <v>17</v>
      </c>
      <c r="Y103" s="102">
        <v>4</v>
      </c>
      <c r="Z103" s="102">
        <v>8</v>
      </c>
      <c r="AA103" s="102">
        <v>4</v>
      </c>
      <c r="AB103" s="102">
        <v>0</v>
      </c>
      <c r="AC103" s="101">
        <v>1</v>
      </c>
      <c r="AD103">
        <v>165</v>
      </c>
      <c r="AF103" s="109">
        <v>6202.48</v>
      </c>
      <c r="AG103" s="115"/>
    </row>
    <row r="104" spans="1:109" ht="15" customHeight="1" x14ac:dyDescent="0.25">
      <c r="A104" s="17" t="s">
        <v>24</v>
      </c>
      <c r="B104" s="18"/>
      <c r="C104" s="41">
        <v>635991.73754183995</v>
      </c>
      <c r="D104" s="20"/>
      <c r="E104" s="26"/>
      <c r="F104" s="25"/>
      <c r="G104" s="20"/>
      <c r="H104" s="26"/>
      <c r="I104" s="28"/>
      <c r="J104" s="92"/>
      <c r="K104" s="92"/>
      <c r="L104" s="92"/>
      <c r="M104" s="26"/>
      <c r="N104" s="20"/>
      <c r="O104" s="20"/>
      <c r="P104" s="77"/>
      <c r="Q104" s="20"/>
      <c r="R104" s="21" t="s">
        <v>20</v>
      </c>
      <c r="S104" s="47">
        <f>SUM(S102:S103)</f>
        <v>1944604</v>
      </c>
      <c r="T104" s="22"/>
      <c r="U104" s="20"/>
      <c r="V104" s="85"/>
      <c r="W104" s="20"/>
      <c r="X104" s="26"/>
      <c r="Y104" s="26"/>
      <c r="AC104" s="68"/>
      <c r="AD104"/>
      <c r="AE104"/>
      <c r="AF104" s="109"/>
      <c r="AG104" s="115"/>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row>
    <row r="105" spans="1:109" ht="15" customHeight="1" x14ac:dyDescent="0.2">
      <c r="C105" s="9"/>
      <c r="F105" s="25"/>
      <c r="AF105" s="109"/>
    </row>
    <row r="106" spans="1:109" customFormat="1" ht="15" customHeight="1" x14ac:dyDescent="0.25">
      <c r="A106" s="53" t="s">
        <v>40</v>
      </c>
      <c r="B106" s="8"/>
      <c r="C106" s="9"/>
      <c r="D106" s="8"/>
      <c r="E106" s="25"/>
      <c r="F106" s="25"/>
      <c r="G106" s="8"/>
      <c r="H106" s="25"/>
      <c r="I106" s="8"/>
      <c r="J106" s="89"/>
      <c r="K106" s="89"/>
      <c r="L106" s="89"/>
      <c r="M106" s="25"/>
      <c r="N106" s="8"/>
      <c r="O106" s="8"/>
      <c r="P106" s="76"/>
      <c r="Q106" s="8"/>
      <c r="R106" s="8"/>
      <c r="S106" s="48"/>
      <c r="T106" s="8"/>
      <c r="U106" s="8"/>
      <c r="V106" s="80"/>
      <c r="W106" s="8"/>
      <c r="X106" s="25"/>
      <c r="Y106" s="25"/>
      <c r="Z106" s="25"/>
      <c r="AA106" s="97"/>
      <c r="AB106" s="97"/>
      <c r="AC106" s="68"/>
      <c r="AF106" s="109"/>
      <c r="AG106" s="115"/>
    </row>
    <row r="107" spans="1:109" customFormat="1" ht="15" customHeight="1" x14ac:dyDescent="0.25">
      <c r="A107" s="8">
        <v>24248</v>
      </c>
      <c r="B107" s="8" t="s">
        <v>356</v>
      </c>
      <c r="C107" s="8" t="s">
        <v>357</v>
      </c>
      <c r="D107" s="8" t="s">
        <v>156</v>
      </c>
      <c r="E107" s="69"/>
      <c r="F107" s="8">
        <v>77091</v>
      </c>
      <c r="G107" s="8" t="s">
        <v>157</v>
      </c>
      <c r="H107" s="8">
        <v>6</v>
      </c>
      <c r="I107" s="8" t="s">
        <v>70</v>
      </c>
      <c r="J107" s="89"/>
      <c r="K107" s="89"/>
      <c r="L107" s="89" t="s">
        <v>193</v>
      </c>
      <c r="M107" s="25"/>
      <c r="N107" s="8" t="s">
        <v>71</v>
      </c>
      <c r="O107" s="48">
        <v>103</v>
      </c>
      <c r="P107" s="76">
        <v>0</v>
      </c>
      <c r="Q107" s="48">
        <v>103</v>
      </c>
      <c r="R107" s="48" t="s">
        <v>490</v>
      </c>
      <c r="S107" s="48">
        <v>2000000</v>
      </c>
      <c r="T107" s="48" t="s">
        <v>358</v>
      </c>
      <c r="U107" s="48" t="s">
        <v>359</v>
      </c>
      <c r="V107" s="80">
        <v>48201531800</v>
      </c>
      <c r="W107" s="80">
        <v>135</v>
      </c>
      <c r="X107" s="101">
        <v>17</v>
      </c>
      <c r="Y107" s="102">
        <v>4</v>
      </c>
      <c r="Z107" s="102">
        <v>8</v>
      </c>
      <c r="AA107" s="102">
        <v>4</v>
      </c>
      <c r="AB107" s="102">
        <v>7</v>
      </c>
      <c r="AC107" s="101">
        <v>1</v>
      </c>
      <c r="AD107">
        <v>176</v>
      </c>
      <c r="AF107" s="109">
        <v>8859.08</v>
      </c>
      <c r="AG107" s="115"/>
      <c r="AH107" t="s">
        <v>508</v>
      </c>
    </row>
    <row r="108" spans="1:109" customFormat="1" ht="15" x14ac:dyDescent="0.25">
      <c r="A108" s="8">
        <v>24084</v>
      </c>
      <c r="B108" s="8" t="s">
        <v>335</v>
      </c>
      <c r="C108" s="8" t="s">
        <v>336</v>
      </c>
      <c r="D108" s="8" t="s">
        <v>156</v>
      </c>
      <c r="E108" s="69"/>
      <c r="F108" s="8">
        <v>77087</v>
      </c>
      <c r="G108" s="8" t="s">
        <v>157</v>
      </c>
      <c r="H108" s="8">
        <v>6</v>
      </c>
      <c r="I108" s="8" t="s">
        <v>70</v>
      </c>
      <c r="J108" s="89"/>
      <c r="K108" s="89"/>
      <c r="L108" s="89" t="s">
        <v>192</v>
      </c>
      <c r="M108" s="25" t="s">
        <v>193</v>
      </c>
      <c r="N108" s="8" t="s">
        <v>71</v>
      </c>
      <c r="O108" s="48">
        <v>98</v>
      </c>
      <c r="P108" s="76">
        <v>22</v>
      </c>
      <c r="Q108" s="48">
        <v>120</v>
      </c>
      <c r="R108" s="48" t="s">
        <v>72</v>
      </c>
      <c r="S108" s="48">
        <v>2000000</v>
      </c>
      <c r="T108" s="48" t="s">
        <v>337</v>
      </c>
      <c r="U108" s="48" t="s">
        <v>329</v>
      </c>
      <c r="V108" s="80">
        <v>48201332600</v>
      </c>
      <c r="W108" s="80">
        <v>132</v>
      </c>
      <c r="X108" s="101">
        <v>17</v>
      </c>
      <c r="Y108" s="102">
        <v>4</v>
      </c>
      <c r="Z108" s="102">
        <v>8</v>
      </c>
      <c r="AA108" s="102">
        <v>4</v>
      </c>
      <c r="AB108" s="102">
        <v>7</v>
      </c>
      <c r="AC108" s="101">
        <v>1</v>
      </c>
      <c r="AD108">
        <v>173</v>
      </c>
      <c r="AF108" s="109">
        <v>1456.32</v>
      </c>
      <c r="AG108" s="115"/>
      <c r="AH108" t="s">
        <v>508</v>
      </c>
    </row>
    <row r="109" spans="1:109" customFormat="1" ht="15" x14ac:dyDescent="0.25">
      <c r="A109" s="8">
        <v>24221</v>
      </c>
      <c r="B109" s="8" t="s">
        <v>354</v>
      </c>
      <c r="C109" s="8" t="s">
        <v>355</v>
      </c>
      <c r="D109" s="8" t="s">
        <v>156</v>
      </c>
      <c r="E109" s="69"/>
      <c r="F109" s="8">
        <v>77072</v>
      </c>
      <c r="G109" s="8" t="s">
        <v>157</v>
      </c>
      <c r="H109" s="8">
        <v>6</v>
      </c>
      <c r="I109" s="8" t="s">
        <v>70</v>
      </c>
      <c r="J109" s="89"/>
      <c r="K109" s="89"/>
      <c r="L109" s="89" t="s">
        <v>192</v>
      </c>
      <c r="M109" s="25"/>
      <c r="N109" s="8" t="s">
        <v>71</v>
      </c>
      <c r="O109" s="48">
        <v>98</v>
      </c>
      <c r="P109" s="76">
        <v>0</v>
      </c>
      <c r="Q109" s="48">
        <v>98</v>
      </c>
      <c r="R109" s="48" t="s">
        <v>72</v>
      </c>
      <c r="S109" s="48">
        <v>2000000</v>
      </c>
      <c r="T109" s="48" t="s">
        <v>277</v>
      </c>
      <c r="U109" s="48" t="s">
        <v>74</v>
      </c>
      <c r="V109" s="80">
        <v>48201452501</v>
      </c>
      <c r="W109" s="80">
        <v>132</v>
      </c>
      <c r="X109" s="101">
        <v>17</v>
      </c>
      <c r="Y109" s="102">
        <v>4</v>
      </c>
      <c r="Z109" s="102">
        <v>8</v>
      </c>
      <c r="AA109" s="102">
        <v>4</v>
      </c>
      <c r="AB109" s="102">
        <v>7</v>
      </c>
      <c r="AC109" s="101">
        <v>1</v>
      </c>
      <c r="AD109">
        <v>173</v>
      </c>
      <c r="AF109" s="109">
        <v>2207.86</v>
      </c>
      <c r="AG109" s="115"/>
      <c r="AH109" t="s">
        <v>510</v>
      </c>
    </row>
    <row r="110" spans="1:109" customFormat="1" ht="15" x14ac:dyDescent="0.25">
      <c r="A110" s="8">
        <v>24076</v>
      </c>
      <c r="B110" s="8" t="s">
        <v>326</v>
      </c>
      <c r="C110" s="8" t="s">
        <v>327</v>
      </c>
      <c r="D110" s="8" t="s">
        <v>156</v>
      </c>
      <c r="E110" s="69"/>
      <c r="F110" s="8">
        <v>77045</v>
      </c>
      <c r="G110" s="8" t="s">
        <v>157</v>
      </c>
      <c r="H110" s="8">
        <v>6</v>
      </c>
      <c r="I110" s="8" t="s">
        <v>70</v>
      </c>
      <c r="J110" s="89"/>
      <c r="K110" s="89"/>
      <c r="L110" s="89" t="s">
        <v>192</v>
      </c>
      <c r="M110" s="25"/>
      <c r="N110" s="8" t="s">
        <v>71</v>
      </c>
      <c r="O110" s="48">
        <v>98</v>
      </c>
      <c r="P110" s="76">
        <v>30</v>
      </c>
      <c r="Q110" s="48">
        <v>128</v>
      </c>
      <c r="R110" s="48" t="s">
        <v>80</v>
      </c>
      <c r="S110" s="48">
        <v>2000000</v>
      </c>
      <c r="T110" s="48" t="s">
        <v>328</v>
      </c>
      <c r="U110" s="48" t="s">
        <v>329</v>
      </c>
      <c r="V110" s="80">
        <v>48201330600</v>
      </c>
      <c r="W110" s="80">
        <v>132</v>
      </c>
      <c r="X110" s="101">
        <v>17</v>
      </c>
      <c r="Y110" s="102">
        <v>4</v>
      </c>
      <c r="Z110" s="102">
        <v>8</v>
      </c>
      <c r="AA110" s="102">
        <v>4</v>
      </c>
      <c r="AB110" s="102">
        <v>7</v>
      </c>
      <c r="AC110" s="101">
        <v>1</v>
      </c>
      <c r="AD110">
        <v>173</v>
      </c>
      <c r="AF110" s="109">
        <v>2229.5700000000002</v>
      </c>
      <c r="AG110" s="115"/>
      <c r="AH110" t="s">
        <v>508</v>
      </c>
    </row>
    <row r="111" spans="1:109" customFormat="1" ht="15" x14ac:dyDescent="0.25">
      <c r="A111" s="8">
        <v>24021</v>
      </c>
      <c r="B111" s="8" t="s">
        <v>314</v>
      </c>
      <c r="C111" s="8" t="s">
        <v>315</v>
      </c>
      <c r="D111" s="8" t="s">
        <v>156</v>
      </c>
      <c r="E111" s="69" t="s">
        <v>193</v>
      </c>
      <c r="F111" s="8">
        <v>77067</v>
      </c>
      <c r="G111" s="8" t="s">
        <v>157</v>
      </c>
      <c r="H111" s="8">
        <v>6</v>
      </c>
      <c r="I111" s="8" t="s">
        <v>70</v>
      </c>
      <c r="J111" s="89"/>
      <c r="K111" s="89"/>
      <c r="L111" s="89" t="s">
        <v>192</v>
      </c>
      <c r="M111" s="25"/>
      <c r="N111" s="8" t="s">
        <v>71</v>
      </c>
      <c r="O111" s="48">
        <v>98</v>
      </c>
      <c r="P111" s="76">
        <v>0</v>
      </c>
      <c r="Q111" s="48">
        <v>98</v>
      </c>
      <c r="R111" s="48" t="s">
        <v>72</v>
      </c>
      <c r="S111" s="48">
        <v>2000000</v>
      </c>
      <c r="T111" s="48" t="s">
        <v>316</v>
      </c>
      <c r="U111" s="48" t="s">
        <v>317</v>
      </c>
      <c r="V111" s="80">
        <v>48201550800</v>
      </c>
      <c r="W111" s="80">
        <v>139</v>
      </c>
      <c r="X111" s="101">
        <v>17</v>
      </c>
      <c r="Y111" s="102">
        <v>4</v>
      </c>
      <c r="Z111" s="102">
        <v>8</v>
      </c>
      <c r="AA111" s="102">
        <v>4</v>
      </c>
      <c r="AB111" s="102">
        <v>0</v>
      </c>
      <c r="AC111" s="101">
        <v>1</v>
      </c>
      <c r="AD111">
        <v>173</v>
      </c>
      <c r="AF111" s="109">
        <v>3333.07</v>
      </c>
      <c r="AG111" s="115"/>
      <c r="AH111" t="s">
        <v>510</v>
      </c>
    </row>
    <row r="112" spans="1:109" customFormat="1" ht="15" x14ac:dyDescent="0.25">
      <c r="A112" s="8">
        <v>24042</v>
      </c>
      <c r="B112" s="8" t="s">
        <v>320</v>
      </c>
      <c r="C112" s="8" t="s">
        <v>321</v>
      </c>
      <c r="D112" s="8" t="s">
        <v>156</v>
      </c>
      <c r="E112" s="69"/>
      <c r="F112" s="8">
        <v>77036</v>
      </c>
      <c r="G112" s="8" t="s">
        <v>157</v>
      </c>
      <c r="H112" s="8">
        <v>6</v>
      </c>
      <c r="I112" s="8" t="s">
        <v>70</v>
      </c>
      <c r="J112" s="89"/>
      <c r="K112" s="89"/>
      <c r="L112" s="89" t="s">
        <v>192</v>
      </c>
      <c r="M112" s="25"/>
      <c r="N112" s="8" t="s">
        <v>71</v>
      </c>
      <c r="O112" s="48">
        <v>98</v>
      </c>
      <c r="P112" s="76">
        <v>23</v>
      </c>
      <c r="Q112" s="48">
        <v>121</v>
      </c>
      <c r="R112" s="48" t="s">
        <v>72</v>
      </c>
      <c r="S112" s="48">
        <v>2000000</v>
      </c>
      <c r="T112" s="48" t="s">
        <v>213</v>
      </c>
      <c r="U112" s="48" t="s">
        <v>214</v>
      </c>
      <c r="V112" s="80">
        <v>48201433507</v>
      </c>
      <c r="W112" s="80">
        <v>132</v>
      </c>
      <c r="X112" s="101">
        <v>17</v>
      </c>
      <c r="Y112" s="102">
        <v>4</v>
      </c>
      <c r="Z112" s="102">
        <v>8</v>
      </c>
      <c r="AA112" s="102">
        <v>4</v>
      </c>
      <c r="AB112" s="102">
        <v>7</v>
      </c>
      <c r="AC112" s="101">
        <v>1</v>
      </c>
      <c r="AD112" s="113">
        <v>173</v>
      </c>
      <c r="AE112" s="113"/>
      <c r="AF112" s="109">
        <v>3660.34</v>
      </c>
      <c r="AG112" s="115"/>
      <c r="AH112" s="130" t="s">
        <v>521</v>
      </c>
    </row>
    <row r="113" spans="1:109" s="127" customFormat="1" ht="15" x14ac:dyDescent="0.25">
      <c r="A113" s="8">
        <v>24119</v>
      </c>
      <c r="B113" s="8" t="s">
        <v>342</v>
      </c>
      <c r="C113" s="8" t="s">
        <v>343</v>
      </c>
      <c r="D113" s="8" t="s">
        <v>156</v>
      </c>
      <c r="E113" s="69"/>
      <c r="F113" s="8">
        <v>77088</v>
      </c>
      <c r="G113" s="8" t="s">
        <v>157</v>
      </c>
      <c r="H113" s="8">
        <v>6</v>
      </c>
      <c r="I113" s="8" t="s">
        <v>70</v>
      </c>
      <c r="J113" s="89"/>
      <c r="K113" s="89"/>
      <c r="L113" s="89" t="s">
        <v>192</v>
      </c>
      <c r="M113" s="25"/>
      <c r="N113" s="8" t="s">
        <v>71</v>
      </c>
      <c r="O113" s="48">
        <v>103</v>
      </c>
      <c r="P113" s="76">
        <v>0</v>
      </c>
      <c r="Q113" s="48">
        <v>103</v>
      </c>
      <c r="R113" s="48" t="s">
        <v>80</v>
      </c>
      <c r="S113" s="48">
        <v>2000000</v>
      </c>
      <c r="T113" s="48" t="s">
        <v>344</v>
      </c>
      <c r="U113" s="48" t="s">
        <v>345</v>
      </c>
      <c r="V113" s="80">
        <v>48201533402</v>
      </c>
      <c r="W113" s="80">
        <v>132</v>
      </c>
      <c r="X113" s="101">
        <v>17</v>
      </c>
      <c r="Y113" s="102">
        <v>4</v>
      </c>
      <c r="Z113" s="102">
        <v>8</v>
      </c>
      <c r="AA113" s="102">
        <v>4</v>
      </c>
      <c r="AB113" s="102">
        <v>7</v>
      </c>
      <c r="AC113" s="101">
        <v>1</v>
      </c>
      <c r="AD113">
        <v>173</v>
      </c>
      <c r="AE113"/>
      <c r="AF113" s="109">
        <v>5422.43</v>
      </c>
      <c r="AG113" s="115"/>
      <c r="AH113" t="s">
        <v>508</v>
      </c>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row>
    <row r="114" spans="1:109" customFormat="1" ht="15" x14ac:dyDescent="0.25">
      <c r="A114" s="8">
        <v>24172</v>
      </c>
      <c r="B114" s="8" t="s">
        <v>346</v>
      </c>
      <c r="C114" s="8" t="s">
        <v>347</v>
      </c>
      <c r="D114" s="8" t="s">
        <v>156</v>
      </c>
      <c r="E114" s="69"/>
      <c r="F114" s="8">
        <v>77004</v>
      </c>
      <c r="G114" s="8" t="s">
        <v>157</v>
      </c>
      <c r="H114" s="8">
        <v>6</v>
      </c>
      <c r="I114" s="8" t="s">
        <v>70</v>
      </c>
      <c r="J114" s="89"/>
      <c r="K114" s="89"/>
      <c r="L114" s="89" t="s">
        <v>193</v>
      </c>
      <c r="M114" s="25"/>
      <c r="N114" s="8" t="s">
        <v>493</v>
      </c>
      <c r="O114" s="48">
        <v>102</v>
      </c>
      <c r="P114" s="76">
        <v>0</v>
      </c>
      <c r="Q114" s="48">
        <v>102</v>
      </c>
      <c r="R114" s="48" t="s">
        <v>80</v>
      </c>
      <c r="S114" s="48">
        <v>2000000</v>
      </c>
      <c r="T114" s="48" t="s">
        <v>348</v>
      </c>
      <c r="U114" s="48" t="s">
        <v>349</v>
      </c>
      <c r="V114" s="80">
        <v>48201312901</v>
      </c>
      <c r="W114" s="80">
        <v>132</v>
      </c>
      <c r="X114" s="101">
        <v>17</v>
      </c>
      <c r="Y114" s="102">
        <v>4</v>
      </c>
      <c r="Z114" s="102">
        <v>8</v>
      </c>
      <c r="AA114" s="102">
        <v>4</v>
      </c>
      <c r="AB114" s="102">
        <v>7</v>
      </c>
      <c r="AC114" s="101">
        <v>1</v>
      </c>
      <c r="AD114">
        <v>173</v>
      </c>
      <c r="AF114" s="109">
        <v>8328.9500000000007</v>
      </c>
      <c r="AG114" s="115"/>
      <c r="AH114" t="s">
        <v>510</v>
      </c>
    </row>
    <row r="115" spans="1:109" customFormat="1" ht="15" x14ac:dyDescent="0.25">
      <c r="A115" s="8">
        <v>24001</v>
      </c>
      <c r="B115" s="8" t="s">
        <v>495</v>
      </c>
      <c r="C115" s="8" t="s">
        <v>496</v>
      </c>
      <c r="D115" s="8" t="s">
        <v>156</v>
      </c>
      <c r="E115" s="69"/>
      <c r="F115" s="8">
        <v>77011</v>
      </c>
      <c r="G115" s="8" t="s">
        <v>157</v>
      </c>
      <c r="H115" s="8">
        <v>6</v>
      </c>
      <c r="I115" s="8" t="s">
        <v>70</v>
      </c>
      <c r="J115" s="89"/>
      <c r="K115" s="89"/>
      <c r="L115" s="89" t="s">
        <v>193</v>
      </c>
      <c r="M115" s="25"/>
      <c r="N115" s="8" t="s">
        <v>71</v>
      </c>
      <c r="O115" s="48">
        <v>98</v>
      </c>
      <c r="P115" s="76">
        <v>0</v>
      </c>
      <c r="Q115" s="48">
        <v>98</v>
      </c>
      <c r="R115" s="48" t="s">
        <v>80</v>
      </c>
      <c r="S115" s="48">
        <v>2000000</v>
      </c>
      <c r="T115" s="48" t="s">
        <v>497</v>
      </c>
      <c r="U115" s="48" t="s">
        <v>498</v>
      </c>
      <c r="V115" s="80">
        <v>48201310400</v>
      </c>
      <c r="W115" s="80">
        <v>132</v>
      </c>
      <c r="X115" s="101">
        <v>17</v>
      </c>
      <c r="Y115" s="102">
        <v>4</v>
      </c>
      <c r="Z115" s="102">
        <v>8</v>
      </c>
      <c r="AA115" s="102">
        <v>4</v>
      </c>
      <c r="AB115" s="102">
        <v>7</v>
      </c>
      <c r="AC115" s="101">
        <v>1</v>
      </c>
      <c r="AD115" s="113">
        <v>173</v>
      </c>
      <c r="AE115" s="113"/>
      <c r="AF115" s="109">
        <v>8431.9979726490383</v>
      </c>
      <c r="AG115" s="115"/>
    </row>
    <row r="116" spans="1:109" customFormat="1" ht="15" x14ac:dyDescent="0.25">
      <c r="A116" s="8">
        <v>24083</v>
      </c>
      <c r="B116" s="8" t="s">
        <v>330</v>
      </c>
      <c r="C116" s="8" t="s">
        <v>331</v>
      </c>
      <c r="D116" s="8" t="s">
        <v>156</v>
      </c>
      <c r="E116" s="69"/>
      <c r="F116" s="8">
        <v>77339</v>
      </c>
      <c r="G116" s="8" t="s">
        <v>332</v>
      </c>
      <c r="H116" s="8">
        <v>6</v>
      </c>
      <c r="I116" s="8" t="s">
        <v>70</v>
      </c>
      <c r="J116" s="89"/>
      <c r="K116" s="89"/>
      <c r="L116" s="89" t="s">
        <v>192</v>
      </c>
      <c r="M116" s="25"/>
      <c r="N116" s="8" t="s">
        <v>71</v>
      </c>
      <c r="O116" s="48">
        <v>98</v>
      </c>
      <c r="P116" s="76">
        <v>11</v>
      </c>
      <c r="Q116" s="48">
        <v>109</v>
      </c>
      <c r="R116" s="48" t="s">
        <v>80</v>
      </c>
      <c r="S116" s="48">
        <v>2000000</v>
      </c>
      <c r="T116" s="48" t="s">
        <v>333</v>
      </c>
      <c r="U116" s="48" t="s">
        <v>334</v>
      </c>
      <c r="V116" s="80">
        <v>48339692303</v>
      </c>
      <c r="W116" s="80">
        <v>139</v>
      </c>
      <c r="X116" s="101">
        <v>17</v>
      </c>
      <c r="Y116" s="102">
        <v>4</v>
      </c>
      <c r="Z116" s="102">
        <v>8</v>
      </c>
      <c r="AA116" s="102">
        <v>4</v>
      </c>
      <c r="AB116" s="102">
        <v>0</v>
      </c>
      <c r="AC116" s="101">
        <v>1</v>
      </c>
      <c r="AD116">
        <v>173</v>
      </c>
      <c r="AF116" s="109">
        <v>25751.59</v>
      </c>
      <c r="AG116" s="115"/>
    </row>
    <row r="117" spans="1:109" customFormat="1" ht="15" x14ac:dyDescent="0.25">
      <c r="A117" s="8">
        <v>24110</v>
      </c>
      <c r="B117" s="8" t="s">
        <v>338</v>
      </c>
      <c r="C117" s="8" t="s">
        <v>339</v>
      </c>
      <c r="D117" s="8" t="s">
        <v>156</v>
      </c>
      <c r="E117" s="69"/>
      <c r="F117" s="8">
        <v>77073</v>
      </c>
      <c r="G117" s="8" t="s">
        <v>157</v>
      </c>
      <c r="H117" s="8">
        <v>6</v>
      </c>
      <c r="I117" s="8" t="s">
        <v>70</v>
      </c>
      <c r="J117" s="89"/>
      <c r="K117" s="89"/>
      <c r="L117" s="89" t="s">
        <v>192</v>
      </c>
      <c r="M117" s="25"/>
      <c r="N117" s="8" t="s">
        <v>71</v>
      </c>
      <c r="O117" s="48">
        <v>98</v>
      </c>
      <c r="P117" s="76">
        <v>0</v>
      </c>
      <c r="Q117" s="48">
        <v>98</v>
      </c>
      <c r="R117" s="48" t="s">
        <v>72</v>
      </c>
      <c r="S117" s="48">
        <v>2000000</v>
      </c>
      <c r="T117" s="48" t="s">
        <v>340</v>
      </c>
      <c r="U117" s="48" t="s">
        <v>341</v>
      </c>
      <c r="V117" s="80">
        <v>48201240706</v>
      </c>
      <c r="W117" s="80">
        <v>138</v>
      </c>
      <c r="X117" s="101">
        <v>17</v>
      </c>
      <c r="Y117" s="102">
        <v>4</v>
      </c>
      <c r="Z117" s="102">
        <v>8</v>
      </c>
      <c r="AA117" s="102">
        <v>4</v>
      </c>
      <c r="AB117" s="102">
        <v>0</v>
      </c>
      <c r="AC117" s="101">
        <v>1</v>
      </c>
      <c r="AD117">
        <v>172</v>
      </c>
      <c r="AF117" s="109">
        <v>13260.51</v>
      </c>
      <c r="AG117" s="115"/>
      <c r="AH117" t="s">
        <v>519</v>
      </c>
    </row>
    <row r="118" spans="1:109" customFormat="1" ht="15" x14ac:dyDescent="0.25">
      <c r="A118" s="8">
        <v>24032</v>
      </c>
      <c r="B118" s="8" t="s">
        <v>318</v>
      </c>
      <c r="C118" s="8" t="s">
        <v>319</v>
      </c>
      <c r="D118" s="8" t="s">
        <v>156</v>
      </c>
      <c r="E118" s="69"/>
      <c r="F118" s="8">
        <v>77099</v>
      </c>
      <c r="G118" s="8" t="s">
        <v>157</v>
      </c>
      <c r="H118" s="8">
        <v>6</v>
      </c>
      <c r="I118" s="8" t="s">
        <v>70</v>
      </c>
      <c r="J118" s="89"/>
      <c r="K118" s="89"/>
      <c r="L118" s="89" t="s">
        <v>192</v>
      </c>
      <c r="M118" s="25"/>
      <c r="N118" s="8" t="s">
        <v>71</v>
      </c>
      <c r="O118" s="48">
        <v>66</v>
      </c>
      <c r="P118" s="76">
        <v>0</v>
      </c>
      <c r="Q118" s="48">
        <v>66</v>
      </c>
      <c r="R118" s="48" t="s">
        <v>72</v>
      </c>
      <c r="S118" s="48">
        <v>1950000</v>
      </c>
      <c r="T118" s="48" t="s">
        <v>316</v>
      </c>
      <c r="U118" s="48" t="s">
        <v>317</v>
      </c>
      <c r="V118" s="80">
        <v>48201453800</v>
      </c>
      <c r="W118" s="80">
        <v>130</v>
      </c>
      <c r="X118" s="101">
        <v>17</v>
      </c>
      <c r="Y118" s="102">
        <v>4</v>
      </c>
      <c r="Z118" s="102">
        <v>8</v>
      </c>
      <c r="AA118" s="102">
        <v>4</v>
      </c>
      <c r="AB118" s="102">
        <v>7</v>
      </c>
      <c r="AC118" s="101">
        <v>1</v>
      </c>
      <c r="AD118">
        <v>171</v>
      </c>
      <c r="AF118" s="109">
        <v>9423.1</v>
      </c>
      <c r="AG118" s="115"/>
    </row>
    <row r="119" spans="1:109" customFormat="1" ht="15" x14ac:dyDescent="0.25">
      <c r="A119" s="118">
        <v>24069</v>
      </c>
      <c r="B119" s="118" t="s">
        <v>322</v>
      </c>
      <c r="C119" s="118" t="s">
        <v>323</v>
      </c>
      <c r="D119" s="118" t="s">
        <v>156</v>
      </c>
      <c r="E119" s="119"/>
      <c r="F119" s="118">
        <v>77036</v>
      </c>
      <c r="G119" s="118" t="s">
        <v>157</v>
      </c>
      <c r="H119" s="118">
        <v>6</v>
      </c>
      <c r="I119" s="118" t="s">
        <v>70</v>
      </c>
      <c r="J119" s="120"/>
      <c r="K119" s="120"/>
      <c r="L119" s="120" t="s">
        <v>192</v>
      </c>
      <c r="M119" s="121"/>
      <c r="N119" s="118" t="s">
        <v>71</v>
      </c>
      <c r="O119" s="122">
        <v>102</v>
      </c>
      <c r="P119" s="123">
        <v>0</v>
      </c>
      <c r="Q119" s="122">
        <v>102</v>
      </c>
      <c r="R119" s="122" t="s">
        <v>72</v>
      </c>
      <c r="S119" s="122">
        <v>2000000</v>
      </c>
      <c r="T119" s="122" t="s">
        <v>324</v>
      </c>
      <c r="U119" s="122" t="s">
        <v>325</v>
      </c>
      <c r="V119" s="124">
        <v>48201433601</v>
      </c>
      <c r="W119" s="124">
        <v>132</v>
      </c>
      <c r="X119" s="125">
        <v>17</v>
      </c>
      <c r="Y119" s="126">
        <v>4</v>
      </c>
      <c r="Z119" s="126">
        <v>8</v>
      </c>
      <c r="AA119" s="126">
        <v>4</v>
      </c>
      <c r="AB119" s="126">
        <v>7</v>
      </c>
      <c r="AC119" s="125">
        <v>1</v>
      </c>
      <c r="AD119" s="127">
        <v>173</v>
      </c>
      <c r="AE119" s="127"/>
      <c r="AF119" s="128">
        <v>2614.84</v>
      </c>
      <c r="AG119" s="129"/>
      <c r="AH119" s="127" t="s">
        <v>513</v>
      </c>
    </row>
    <row r="120" spans="1:109" customFormat="1" ht="15" x14ac:dyDescent="0.25">
      <c r="A120" s="118">
        <v>24204</v>
      </c>
      <c r="B120" s="118" t="s">
        <v>350</v>
      </c>
      <c r="C120" s="118" t="s">
        <v>351</v>
      </c>
      <c r="D120" s="118" t="s">
        <v>156</v>
      </c>
      <c r="E120" s="119"/>
      <c r="F120" s="118">
        <v>77092</v>
      </c>
      <c r="G120" s="118" t="s">
        <v>157</v>
      </c>
      <c r="H120" s="118">
        <v>6</v>
      </c>
      <c r="I120" s="118" t="s">
        <v>70</v>
      </c>
      <c r="J120" s="120"/>
      <c r="K120" s="120"/>
      <c r="L120" s="120" t="s">
        <v>192</v>
      </c>
      <c r="M120" s="121"/>
      <c r="N120" s="118" t="s">
        <v>71</v>
      </c>
      <c r="O120" s="122">
        <v>98</v>
      </c>
      <c r="P120" s="123">
        <v>11</v>
      </c>
      <c r="Q120" s="122">
        <v>109</v>
      </c>
      <c r="R120" s="122" t="s">
        <v>72</v>
      </c>
      <c r="S120" s="122">
        <v>2000000</v>
      </c>
      <c r="T120" s="122" t="s">
        <v>352</v>
      </c>
      <c r="U120" s="122" t="s">
        <v>353</v>
      </c>
      <c r="V120" s="124">
        <v>48201531500</v>
      </c>
      <c r="W120" s="124">
        <v>139</v>
      </c>
      <c r="X120" s="125">
        <v>17</v>
      </c>
      <c r="Y120" s="126">
        <v>4</v>
      </c>
      <c r="Z120" s="126">
        <v>8</v>
      </c>
      <c r="AA120" s="126">
        <v>4</v>
      </c>
      <c r="AB120" s="126">
        <v>0</v>
      </c>
      <c r="AC120" s="125">
        <v>1</v>
      </c>
      <c r="AD120" s="127">
        <v>173</v>
      </c>
      <c r="AE120" s="127"/>
      <c r="AF120" s="128">
        <v>3604.17</v>
      </c>
      <c r="AG120" s="129"/>
      <c r="AH120" s="127" t="s">
        <v>505</v>
      </c>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row>
    <row r="121" spans="1:109" ht="15" customHeight="1" x14ac:dyDescent="0.25">
      <c r="A121" s="17" t="s">
        <v>24</v>
      </c>
      <c r="B121" s="18"/>
      <c r="C121" s="41">
        <v>16867898.703361556</v>
      </c>
      <c r="D121" s="51"/>
      <c r="E121" s="26"/>
      <c r="F121" s="25"/>
      <c r="G121" s="20"/>
      <c r="H121" s="26"/>
      <c r="I121" s="28"/>
      <c r="J121" s="92"/>
      <c r="K121" s="92"/>
      <c r="L121" s="92"/>
      <c r="M121" s="26"/>
      <c r="N121" s="20"/>
      <c r="O121" s="20"/>
      <c r="P121" s="77"/>
      <c r="Q121" s="20"/>
      <c r="R121" s="21" t="s">
        <v>20</v>
      </c>
      <c r="S121" s="47">
        <f>SUM(S107:S120)</f>
        <v>27950000</v>
      </c>
      <c r="T121" s="22"/>
      <c r="U121" s="20"/>
      <c r="V121" s="85"/>
      <c r="W121" s="20"/>
      <c r="X121" s="26"/>
      <c r="Y121" s="26"/>
      <c r="AC121" s="68"/>
      <c r="AD121"/>
      <c r="AE121"/>
      <c r="AF121" s="109"/>
      <c r="AG121" s="115"/>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row>
    <row r="122" spans="1:109" ht="15" customHeight="1" x14ac:dyDescent="0.25">
      <c r="A122" s="17"/>
      <c r="B122" s="17" t="s">
        <v>501</v>
      </c>
      <c r="C122" s="41">
        <f>C121*0.4441</f>
        <v>7491033.8141628671</v>
      </c>
      <c r="D122" s="51"/>
      <c r="E122" s="26"/>
      <c r="F122" s="25"/>
      <c r="G122" s="20"/>
      <c r="H122" s="26"/>
      <c r="I122" s="28"/>
      <c r="J122" s="92"/>
      <c r="K122" s="92"/>
      <c r="L122" s="92"/>
      <c r="M122" s="26"/>
      <c r="N122" s="20"/>
      <c r="O122" s="20"/>
      <c r="P122" s="77"/>
      <c r="Q122" s="20"/>
      <c r="R122" s="21"/>
      <c r="S122" s="47"/>
      <c r="T122" s="22"/>
      <c r="U122" s="20"/>
      <c r="V122" s="85"/>
      <c r="W122" s="20"/>
      <c r="X122" s="26"/>
      <c r="Y122" s="26"/>
      <c r="AC122" s="68"/>
      <c r="AD122"/>
      <c r="AE122"/>
      <c r="AF122" s="109"/>
      <c r="AG122" s="115"/>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row>
    <row r="123" spans="1:109" ht="15" customHeight="1" x14ac:dyDescent="0.2">
      <c r="C123" s="9"/>
      <c r="F123" s="25"/>
      <c r="AF123" s="109"/>
    </row>
    <row r="124" spans="1:109" ht="15" customHeight="1" x14ac:dyDescent="0.2">
      <c r="A124" s="53" t="s">
        <v>41</v>
      </c>
      <c r="C124" s="9"/>
      <c r="F124" s="25"/>
      <c r="AF124" s="109"/>
    </row>
    <row r="125" spans="1:109" customFormat="1" ht="15" x14ac:dyDescent="0.25">
      <c r="A125" s="8">
        <v>24261</v>
      </c>
      <c r="B125" s="8" t="s">
        <v>360</v>
      </c>
      <c r="C125" s="8" t="s">
        <v>361</v>
      </c>
      <c r="D125" s="8" t="s">
        <v>362</v>
      </c>
      <c r="E125" s="69"/>
      <c r="F125" s="8">
        <v>78611</v>
      </c>
      <c r="G125" s="8" t="s">
        <v>362</v>
      </c>
      <c r="H125" s="8">
        <v>7</v>
      </c>
      <c r="I125" s="8" t="s">
        <v>86</v>
      </c>
      <c r="J125" s="89"/>
      <c r="K125" s="89"/>
      <c r="L125" s="89" t="s">
        <v>192</v>
      </c>
      <c r="M125" s="25"/>
      <c r="N125" s="8" t="s">
        <v>71</v>
      </c>
      <c r="O125" s="48">
        <v>36</v>
      </c>
      <c r="P125" s="76">
        <v>0</v>
      </c>
      <c r="Q125" s="48">
        <v>36</v>
      </c>
      <c r="R125" s="48" t="s">
        <v>72</v>
      </c>
      <c r="S125" s="48">
        <v>868951</v>
      </c>
      <c r="T125" s="48" t="s">
        <v>108</v>
      </c>
      <c r="U125" s="48" t="s">
        <v>109</v>
      </c>
      <c r="V125" s="80">
        <v>48053960302</v>
      </c>
      <c r="W125" s="80">
        <v>122</v>
      </c>
      <c r="X125" s="101">
        <v>17</v>
      </c>
      <c r="Y125" s="102">
        <v>4</v>
      </c>
      <c r="Z125" s="102">
        <v>8</v>
      </c>
      <c r="AA125" s="102">
        <v>4</v>
      </c>
      <c r="AB125" s="102">
        <v>0</v>
      </c>
      <c r="AC125" s="101">
        <v>1</v>
      </c>
      <c r="AD125">
        <v>156</v>
      </c>
      <c r="AF125" s="109">
        <v>14800.62</v>
      </c>
      <c r="AG125" s="115"/>
      <c r="AH125" t="s">
        <v>507</v>
      </c>
    </row>
    <row r="126" spans="1:109" customFormat="1" ht="15" x14ac:dyDescent="0.25">
      <c r="A126" s="8">
        <v>24263</v>
      </c>
      <c r="B126" s="8" t="s">
        <v>363</v>
      </c>
      <c r="C126" s="8" t="s">
        <v>364</v>
      </c>
      <c r="D126" s="8" t="s">
        <v>365</v>
      </c>
      <c r="E126" s="69"/>
      <c r="F126" s="8">
        <v>78942</v>
      </c>
      <c r="G126" s="8" t="s">
        <v>366</v>
      </c>
      <c r="H126" s="8">
        <v>7</v>
      </c>
      <c r="I126" s="8" t="s">
        <v>86</v>
      </c>
      <c r="J126" s="89"/>
      <c r="K126" s="89"/>
      <c r="L126" s="89" t="s">
        <v>192</v>
      </c>
      <c r="M126" s="25"/>
      <c r="N126" s="8" t="s">
        <v>71</v>
      </c>
      <c r="O126" s="48">
        <v>24</v>
      </c>
      <c r="P126" s="76">
        <v>0</v>
      </c>
      <c r="Q126" s="48">
        <v>24</v>
      </c>
      <c r="R126" s="48" t="s">
        <v>80</v>
      </c>
      <c r="S126" s="48">
        <v>887000</v>
      </c>
      <c r="T126" s="48" t="s">
        <v>307</v>
      </c>
      <c r="U126" s="48" t="s">
        <v>199</v>
      </c>
      <c r="V126" s="80">
        <v>48287000400</v>
      </c>
      <c r="W126" s="80">
        <v>117</v>
      </c>
      <c r="X126" s="101">
        <v>17</v>
      </c>
      <c r="Y126" s="102">
        <v>4</v>
      </c>
      <c r="Z126" s="102">
        <v>8</v>
      </c>
      <c r="AA126" s="102">
        <v>2</v>
      </c>
      <c r="AB126" s="102">
        <v>0</v>
      </c>
      <c r="AC126" s="101">
        <v>1</v>
      </c>
      <c r="AD126">
        <v>149</v>
      </c>
      <c r="AF126" s="109">
        <v>16831.849999999999</v>
      </c>
      <c r="AG126" s="115"/>
      <c r="AH126" t="s">
        <v>507</v>
      </c>
    </row>
    <row r="127" spans="1:109" ht="15" customHeight="1" x14ac:dyDescent="0.25">
      <c r="A127" s="17" t="s">
        <v>24</v>
      </c>
      <c r="B127" s="18"/>
      <c r="C127" s="41">
        <v>600000</v>
      </c>
      <c r="D127" s="20"/>
      <c r="E127" s="26"/>
      <c r="F127" s="25"/>
      <c r="G127" s="20"/>
      <c r="H127" s="26"/>
      <c r="I127" s="28"/>
      <c r="J127" s="92"/>
      <c r="K127" s="92"/>
      <c r="L127" s="92"/>
      <c r="M127" s="26"/>
      <c r="N127" s="20"/>
      <c r="O127" s="20"/>
      <c r="P127" s="77"/>
      <c r="Q127" s="20"/>
      <c r="R127" s="21" t="s">
        <v>20</v>
      </c>
      <c r="S127" s="47">
        <f>SUM(S125:S126)</f>
        <v>1755951</v>
      </c>
      <c r="T127" s="22"/>
      <c r="U127" s="20"/>
      <c r="V127" s="85"/>
      <c r="W127" s="20"/>
      <c r="X127" s="26"/>
      <c r="Y127" s="26"/>
      <c r="AC127" s="68"/>
      <c r="AD127"/>
      <c r="AE127"/>
      <c r="AF127" s="109"/>
      <c r="AG127" s="115"/>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row>
    <row r="128" spans="1:109" ht="15" customHeight="1" x14ac:dyDescent="0.2">
      <c r="C128" s="9"/>
      <c r="F128" s="25"/>
      <c r="AF128" s="109"/>
    </row>
    <row r="129" spans="1:109" customFormat="1" ht="15" customHeight="1" x14ac:dyDescent="0.25">
      <c r="A129" s="53" t="s">
        <v>42</v>
      </c>
      <c r="B129" s="8"/>
      <c r="C129" s="9"/>
      <c r="D129" s="8"/>
      <c r="E129" s="25"/>
      <c r="F129" s="25"/>
      <c r="G129" s="8"/>
      <c r="H129" s="25"/>
      <c r="I129" s="8"/>
      <c r="J129" s="89"/>
      <c r="K129" s="89"/>
      <c r="L129" s="89"/>
      <c r="M129" s="25"/>
      <c r="N129" s="8"/>
      <c r="O129" s="8"/>
      <c r="P129" s="76"/>
      <c r="Q129" s="8"/>
      <c r="R129" s="8"/>
      <c r="S129" s="48"/>
      <c r="T129" s="8"/>
      <c r="U129" s="8"/>
      <c r="V129" s="80"/>
      <c r="W129" s="8"/>
      <c r="X129" s="25"/>
      <c r="Y129" s="25"/>
      <c r="Z129" s="25"/>
      <c r="AA129" s="97"/>
      <c r="AB129" s="97"/>
      <c r="AC129" s="68"/>
      <c r="AF129" s="109"/>
      <c r="AG129" s="115"/>
    </row>
    <row r="130" spans="1:109" customFormat="1" ht="15" x14ac:dyDescent="0.25">
      <c r="A130" s="8">
        <v>24019</v>
      </c>
      <c r="B130" s="8" t="s">
        <v>373</v>
      </c>
      <c r="C130" s="8" t="s">
        <v>374</v>
      </c>
      <c r="D130" s="8" t="s">
        <v>146</v>
      </c>
      <c r="E130" s="69"/>
      <c r="F130" s="8">
        <v>78723</v>
      </c>
      <c r="G130" s="8" t="s">
        <v>147</v>
      </c>
      <c r="H130" s="8">
        <v>7</v>
      </c>
      <c r="I130" s="8" t="s">
        <v>70</v>
      </c>
      <c r="J130" s="89"/>
      <c r="K130" s="89"/>
      <c r="L130" s="89" t="s">
        <v>192</v>
      </c>
      <c r="M130" s="25"/>
      <c r="N130" s="8" t="s">
        <v>71</v>
      </c>
      <c r="O130" s="48">
        <v>104</v>
      </c>
      <c r="P130" s="76">
        <v>0</v>
      </c>
      <c r="Q130" s="48">
        <v>104</v>
      </c>
      <c r="R130" s="48" t="s">
        <v>490</v>
      </c>
      <c r="S130" s="48">
        <v>2000000</v>
      </c>
      <c r="T130" s="48" t="s">
        <v>371</v>
      </c>
      <c r="U130" s="48" t="s">
        <v>372</v>
      </c>
      <c r="V130" s="80">
        <v>48453002112</v>
      </c>
      <c r="W130" s="80">
        <v>135</v>
      </c>
      <c r="X130" s="101">
        <v>17</v>
      </c>
      <c r="Y130" s="102">
        <v>4</v>
      </c>
      <c r="Z130" s="102">
        <v>8</v>
      </c>
      <c r="AA130" s="102">
        <v>4</v>
      </c>
      <c r="AB130" s="102">
        <v>7</v>
      </c>
      <c r="AC130" s="101">
        <v>1</v>
      </c>
      <c r="AD130">
        <v>176</v>
      </c>
      <c r="AF130" s="109">
        <v>2178.63</v>
      </c>
      <c r="AG130" s="115"/>
      <c r="AH130" t="s">
        <v>514</v>
      </c>
    </row>
    <row r="131" spans="1:109" customFormat="1" ht="15" x14ac:dyDescent="0.25">
      <c r="A131" s="8">
        <v>24018</v>
      </c>
      <c r="B131" s="8" t="s">
        <v>369</v>
      </c>
      <c r="C131" s="8" t="s">
        <v>370</v>
      </c>
      <c r="D131" s="8" t="s">
        <v>146</v>
      </c>
      <c r="E131" s="69"/>
      <c r="F131" s="8">
        <v>78745</v>
      </c>
      <c r="G131" s="8" t="s">
        <v>147</v>
      </c>
      <c r="H131" s="8">
        <v>7</v>
      </c>
      <c r="I131" s="8" t="s">
        <v>70</v>
      </c>
      <c r="J131" s="89"/>
      <c r="K131" s="89"/>
      <c r="L131" s="89" t="s">
        <v>192</v>
      </c>
      <c r="M131" s="25"/>
      <c r="N131" s="8" t="s">
        <v>71</v>
      </c>
      <c r="O131" s="48">
        <v>104</v>
      </c>
      <c r="P131" s="76">
        <v>0</v>
      </c>
      <c r="Q131" s="48">
        <v>104</v>
      </c>
      <c r="R131" s="48" t="s">
        <v>490</v>
      </c>
      <c r="S131" s="48">
        <v>2000000</v>
      </c>
      <c r="T131" s="48" t="s">
        <v>371</v>
      </c>
      <c r="U131" s="48" t="s">
        <v>372</v>
      </c>
      <c r="V131" s="80">
        <v>48453002444</v>
      </c>
      <c r="W131" s="80">
        <v>135</v>
      </c>
      <c r="X131" s="101">
        <v>17</v>
      </c>
      <c r="Y131" s="102">
        <v>4</v>
      </c>
      <c r="Z131" s="102">
        <v>8</v>
      </c>
      <c r="AA131" s="102">
        <v>4</v>
      </c>
      <c r="AB131" s="102">
        <v>7</v>
      </c>
      <c r="AC131" s="101">
        <v>1</v>
      </c>
      <c r="AD131">
        <v>176</v>
      </c>
      <c r="AF131" s="109">
        <v>4314.5200000000004</v>
      </c>
      <c r="AG131" s="115"/>
      <c r="AH131" t="s">
        <v>514</v>
      </c>
    </row>
    <row r="132" spans="1:109" customFormat="1" ht="15" x14ac:dyDescent="0.25">
      <c r="A132" s="8">
        <v>24062</v>
      </c>
      <c r="B132" s="8" t="s">
        <v>375</v>
      </c>
      <c r="C132" s="8" t="s">
        <v>376</v>
      </c>
      <c r="D132" s="8" t="s">
        <v>146</v>
      </c>
      <c r="E132" s="69" t="s">
        <v>193</v>
      </c>
      <c r="F132" s="8">
        <v>78744</v>
      </c>
      <c r="G132" s="8" t="s">
        <v>147</v>
      </c>
      <c r="H132" s="8">
        <v>7</v>
      </c>
      <c r="I132" s="8" t="s">
        <v>70</v>
      </c>
      <c r="J132" s="89"/>
      <c r="K132" s="89"/>
      <c r="L132" s="89" t="s">
        <v>193</v>
      </c>
      <c r="M132" s="25"/>
      <c r="N132" s="8" t="s">
        <v>71</v>
      </c>
      <c r="O132" s="48">
        <v>104</v>
      </c>
      <c r="P132" s="76">
        <v>0</v>
      </c>
      <c r="Q132" s="48">
        <v>104</v>
      </c>
      <c r="R132" s="48" t="s">
        <v>490</v>
      </c>
      <c r="S132" s="48">
        <v>1371064</v>
      </c>
      <c r="T132" s="48" t="s">
        <v>377</v>
      </c>
      <c r="U132" s="48" t="s">
        <v>378</v>
      </c>
      <c r="V132" s="80">
        <v>48453002432</v>
      </c>
      <c r="W132" s="80">
        <v>142</v>
      </c>
      <c r="X132" s="101">
        <v>17</v>
      </c>
      <c r="Y132" s="102">
        <v>4</v>
      </c>
      <c r="Z132" s="102">
        <v>8</v>
      </c>
      <c r="AA132" s="102">
        <v>4</v>
      </c>
      <c r="AB132" s="102">
        <v>0</v>
      </c>
      <c r="AC132" s="101">
        <v>1</v>
      </c>
      <c r="AD132">
        <v>176</v>
      </c>
      <c r="AF132" s="109">
        <v>29241.200000000001</v>
      </c>
      <c r="AG132" s="115"/>
    </row>
    <row r="133" spans="1:109" customFormat="1" ht="15" x14ac:dyDescent="0.25">
      <c r="A133" s="8">
        <v>24150</v>
      </c>
      <c r="B133" s="8" t="s">
        <v>379</v>
      </c>
      <c r="C133" s="8" t="s">
        <v>380</v>
      </c>
      <c r="D133" s="8" t="s">
        <v>146</v>
      </c>
      <c r="E133" s="69"/>
      <c r="F133" s="8">
        <v>78756</v>
      </c>
      <c r="G133" s="8" t="s">
        <v>147</v>
      </c>
      <c r="H133" s="8">
        <v>7</v>
      </c>
      <c r="I133" s="8" t="s">
        <v>70</v>
      </c>
      <c r="J133" s="89"/>
      <c r="K133" s="89"/>
      <c r="L133" s="89" t="s">
        <v>192</v>
      </c>
      <c r="M133" s="25" t="s">
        <v>193</v>
      </c>
      <c r="N133" s="8" t="s">
        <v>71</v>
      </c>
      <c r="O133" s="48">
        <v>70</v>
      </c>
      <c r="P133" s="76">
        <v>0</v>
      </c>
      <c r="Q133" s="48">
        <v>70</v>
      </c>
      <c r="R133" s="48" t="s">
        <v>72</v>
      </c>
      <c r="S133" s="48">
        <v>2000000</v>
      </c>
      <c r="T133" s="48" t="s">
        <v>239</v>
      </c>
      <c r="U133" s="48" t="s">
        <v>74</v>
      </c>
      <c r="V133" s="80">
        <v>48453000204</v>
      </c>
      <c r="W133" s="80">
        <v>137</v>
      </c>
      <c r="X133" s="101">
        <v>17</v>
      </c>
      <c r="Y133" s="102">
        <v>4</v>
      </c>
      <c r="Z133" s="102">
        <v>8</v>
      </c>
      <c r="AA133" s="102">
        <v>4</v>
      </c>
      <c r="AB133" s="102">
        <v>0</v>
      </c>
      <c r="AC133" s="101">
        <v>1</v>
      </c>
      <c r="AD133">
        <v>171</v>
      </c>
      <c r="AF133" s="109">
        <v>4521.74</v>
      </c>
      <c r="AG133" s="115"/>
      <c r="AH133" t="s">
        <v>514</v>
      </c>
    </row>
    <row r="134" spans="1:109" customFormat="1" ht="15" x14ac:dyDescent="0.25">
      <c r="A134" s="67">
        <v>24152</v>
      </c>
      <c r="B134" s="8" t="s">
        <v>381</v>
      </c>
      <c r="C134" s="8" t="s">
        <v>382</v>
      </c>
      <c r="D134" s="8" t="s">
        <v>146</v>
      </c>
      <c r="E134" s="69"/>
      <c r="F134" s="8">
        <v>78701</v>
      </c>
      <c r="G134" s="8" t="s">
        <v>147</v>
      </c>
      <c r="H134" s="8">
        <v>7</v>
      </c>
      <c r="I134" s="8" t="s">
        <v>70</v>
      </c>
      <c r="J134" s="89"/>
      <c r="K134" s="89"/>
      <c r="L134" s="89" t="s">
        <v>192</v>
      </c>
      <c r="M134" s="25"/>
      <c r="N134" s="8" t="s">
        <v>71</v>
      </c>
      <c r="O134" s="48">
        <v>72</v>
      </c>
      <c r="P134" s="76">
        <v>11</v>
      </c>
      <c r="Q134" s="48">
        <v>83</v>
      </c>
      <c r="R134" s="48" t="s">
        <v>80</v>
      </c>
      <c r="S134" s="48">
        <v>2000000</v>
      </c>
      <c r="T134" s="48" t="s">
        <v>383</v>
      </c>
      <c r="U134" s="48" t="s">
        <v>384</v>
      </c>
      <c r="V134" s="80">
        <v>48453000700</v>
      </c>
      <c r="W134" s="80">
        <v>130</v>
      </c>
      <c r="X134" s="101">
        <v>17</v>
      </c>
      <c r="Y134" s="102">
        <v>4</v>
      </c>
      <c r="Z134" s="102">
        <v>8</v>
      </c>
      <c r="AA134" s="102">
        <v>4</v>
      </c>
      <c r="AB134" s="102">
        <v>7</v>
      </c>
      <c r="AC134" s="101">
        <v>1</v>
      </c>
      <c r="AD134">
        <v>171</v>
      </c>
      <c r="AF134" s="109">
        <v>4856.8</v>
      </c>
      <c r="AG134" s="115"/>
    </row>
    <row r="135" spans="1:109" customFormat="1" ht="15" customHeight="1" x14ac:dyDescent="0.25">
      <c r="A135" s="8">
        <v>24006</v>
      </c>
      <c r="B135" s="8" t="s">
        <v>367</v>
      </c>
      <c r="C135" s="8" t="s">
        <v>368</v>
      </c>
      <c r="D135" s="8" t="s">
        <v>146</v>
      </c>
      <c r="E135" s="69"/>
      <c r="F135" s="8">
        <v>78702</v>
      </c>
      <c r="G135" s="8" t="s">
        <v>147</v>
      </c>
      <c r="H135" s="8">
        <v>7</v>
      </c>
      <c r="I135" s="8" t="s">
        <v>70</v>
      </c>
      <c r="J135" s="89"/>
      <c r="K135" s="89"/>
      <c r="L135" s="89" t="s">
        <v>193</v>
      </c>
      <c r="M135" s="25" t="s">
        <v>193</v>
      </c>
      <c r="N135" s="8" t="s">
        <v>489</v>
      </c>
      <c r="O135" s="48">
        <v>95</v>
      </c>
      <c r="P135" s="76">
        <v>0</v>
      </c>
      <c r="Q135" s="48">
        <v>95</v>
      </c>
      <c r="R135" s="48" t="s">
        <v>72</v>
      </c>
      <c r="S135" s="48">
        <v>2000000</v>
      </c>
      <c r="T135" s="48" t="s">
        <v>148</v>
      </c>
      <c r="U135" s="48" t="s">
        <v>149</v>
      </c>
      <c r="V135" s="80">
        <v>48453000902</v>
      </c>
      <c r="W135" s="80">
        <v>132</v>
      </c>
      <c r="X135" s="101">
        <v>17</v>
      </c>
      <c r="Y135" s="102">
        <v>4</v>
      </c>
      <c r="Z135" s="102">
        <v>8</v>
      </c>
      <c r="AA135" s="102">
        <v>4</v>
      </c>
      <c r="AB135" s="102">
        <v>0</v>
      </c>
      <c r="AC135" s="101">
        <v>1</v>
      </c>
      <c r="AD135">
        <v>166</v>
      </c>
      <c r="AF135" s="109">
        <v>2894.46</v>
      </c>
      <c r="AG135" s="115"/>
    </row>
    <row r="136" spans="1:109" ht="15" customHeight="1" x14ac:dyDescent="0.25">
      <c r="A136" s="17" t="s">
        <v>24</v>
      </c>
      <c r="B136" s="18"/>
      <c r="C136" s="41">
        <v>5634077.994970981</v>
      </c>
      <c r="D136" s="51"/>
      <c r="E136" s="26"/>
      <c r="F136" s="25"/>
      <c r="G136" s="20"/>
      <c r="H136" s="26"/>
      <c r="I136" s="28"/>
      <c r="J136" s="92"/>
      <c r="K136" s="92"/>
      <c r="L136" s="92"/>
      <c r="M136" s="26"/>
      <c r="N136" s="20"/>
      <c r="O136" s="20"/>
      <c r="P136" s="77"/>
      <c r="Q136" s="20"/>
      <c r="R136" s="21" t="s">
        <v>20</v>
      </c>
      <c r="S136" s="47">
        <f>SUM(S130:S135)</f>
        <v>11371064</v>
      </c>
      <c r="T136" s="22"/>
      <c r="U136" s="20"/>
      <c r="V136" s="85"/>
      <c r="W136" s="20"/>
      <c r="X136" s="26"/>
      <c r="Y136" s="26"/>
      <c r="AC136" s="68"/>
      <c r="AD136"/>
      <c r="AE136"/>
      <c r="AF136" s="109"/>
      <c r="AG136" s="115"/>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row>
    <row r="137" spans="1:109" ht="15" customHeight="1" x14ac:dyDescent="0.25">
      <c r="A137" s="17"/>
      <c r="B137" s="17" t="s">
        <v>501</v>
      </c>
      <c r="C137" s="41">
        <f>C136*0.3944</f>
        <v>2222080.3612165549</v>
      </c>
      <c r="D137" s="51"/>
      <c r="E137" s="26"/>
      <c r="F137" s="25"/>
      <c r="G137" s="20"/>
      <c r="H137" s="26"/>
      <c r="I137" s="28"/>
      <c r="J137" s="92"/>
      <c r="K137" s="92"/>
      <c r="L137" s="92"/>
      <c r="M137" s="26"/>
      <c r="N137" s="20"/>
      <c r="O137" s="20"/>
      <c r="P137" s="77"/>
      <c r="Q137" s="20"/>
      <c r="R137" s="21"/>
      <c r="S137" s="47"/>
      <c r="T137" s="22"/>
      <c r="U137" s="20"/>
      <c r="V137" s="85"/>
      <c r="W137" s="20"/>
      <c r="X137" s="26"/>
      <c r="Y137" s="26"/>
      <c r="AC137" s="68"/>
      <c r="AD137"/>
      <c r="AE137"/>
      <c r="AF137" s="109"/>
      <c r="AG137" s="115"/>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row>
    <row r="138" spans="1:109" ht="15" customHeight="1" x14ac:dyDescent="0.25">
      <c r="C138" s="9"/>
      <c r="F138" s="25"/>
      <c r="AF138" s="109"/>
      <c r="AG138" s="115"/>
    </row>
    <row r="139" spans="1:109" customFormat="1" ht="15" customHeight="1" x14ac:dyDescent="0.25">
      <c r="A139" s="53" t="s">
        <v>43</v>
      </c>
      <c r="B139" s="8"/>
      <c r="C139" s="9"/>
      <c r="D139" s="8"/>
      <c r="E139" s="25"/>
      <c r="F139" s="25"/>
      <c r="G139" s="8"/>
      <c r="H139" s="25"/>
      <c r="I139" s="8"/>
      <c r="J139" s="89"/>
      <c r="K139" s="89"/>
      <c r="L139" s="89"/>
      <c r="M139" s="25"/>
      <c r="N139" s="8"/>
      <c r="O139" s="8"/>
      <c r="P139" s="76"/>
      <c r="Q139" s="8"/>
      <c r="R139" s="8"/>
      <c r="S139" s="48"/>
      <c r="T139" s="8"/>
      <c r="U139" s="8"/>
      <c r="V139" s="80"/>
      <c r="W139" s="8"/>
      <c r="X139" s="25"/>
      <c r="Y139" s="25"/>
      <c r="Z139" s="25"/>
      <c r="AA139" s="97"/>
      <c r="AB139" s="97"/>
      <c r="AC139" s="68"/>
      <c r="AF139" s="109"/>
      <c r="AG139" s="115"/>
    </row>
    <row r="140" spans="1:109" customFormat="1" ht="15" x14ac:dyDescent="0.25">
      <c r="A140" s="8">
        <v>24224</v>
      </c>
      <c r="B140" s="8" t="s">
        <v>385</v>
      </c>
      <c r="C140" s="8" t="s">
        <v>386</v>
      </c>
      <c r="D140" s="8" t="s">
        <v>387</v>
      </c>
      <c r="E140" s="69"/>
      <c r="F140" s="8">
        <v>76528</v>
      </c>
      <c r="G140" s="8" t="s">
        <v>388</v>
      </c>
      <c r="H140" s="8">
        <v>8</v>
      </c>
      <c r="I140" s="8" t="s">
        <v>86</v>
      </c>
      <c r="J140" s="89"/>
      <c r="K140" s="89"/>
      <c r="L140" s="89" t="s">
        <v>192</v>
      </c>
      <c r="M140" s="25"/>
      <c r="N140" s="8" t="s">
        <v>71</v>
      </c>
      <c r="O140" s="48">
        <v>28</v>
      </c>
      <c r="P140" s="76">
        <v>4</v>
      </c>
      <c r="Q140" s="48">
        <v>32</v>
      </c>
      <c r="R140" s="48" t="s">
        <v>72</v>
      </c>
      <c r="S140" s="48">
        <v>1036766</v>
      </c>
      <c r="T140" s="48" t="s">
        <v>277</v>
      </c>
      <c r="U140" s="48" t="s">
        <v>74</v>
      </c>
      <c r="V140" s="80">
        <v>48099010202</v>
      </c>
      <c r="W140" s="80">
        <v>86</v>
      </c>
      <c r="X140" s="101">
        <v>17</v>
      </c>
      <c r="Y140" s="102">
        <v>4</v>
      </c>
      <c r="Z140" s="102">
        <v>8</v>
      </c>
      <c r="AA140" s="102">
        <v>4</v>
      </c>
      <c r="AB140" s="102">
        <v>0</v>
      </c>
      <c r="AC140" s="101">
        <v>1</v>
      </c>
      <c r="AD140">
        <v>120</v>
      </c>
      <c r="AF140" s="109">
        <v>4003.15</v>
      </c>
      <c r="AG140" s="115"/>
      <c r="AH140" t="s">
        <v>514</v>
      </c>
    </row>
    <row r="141" spans="1:109" ht="15" customHeight="1" x14ac:dyDescent="0.25">
      <c r="A141" s="17" t="s">
        <v>24</v>
      </c>
      <c r="B141" s="18"/>
      <c r="C141" s="41">
        <v>723187.96123845549</v>
      </c>
      <c r="D141" s="20"/>
      <c r="E141" s="26"/>
      <c r="F141" s="25"/>
      <c r="G141" s="20"/>
      <c r="H141" s="26"/>
      <c r="I141" s="28"/>
      <c r="J141" s="92"/>
      <c r="K141" s="92"/>
      <c r="L141" s="92"/>
      <c r="N141" s="20"/>
      <c r="O141" s="20"/>
      <c r="P141" s="77"/>
      <c r="Q141" s="20"/>
      <c r="R141" s="21" t="s">
        <v>20</v>
      </c>
      <c r="S141" s="47">
        <f>SUM(S140:S140)</f>
        <v>1036766</v>
      </c>
      <c r="T141" s="22"/>
      <c r="U141" s="20"/>
      <c r="V141" s="85"/>
      <c r="W141" s="20"/>
      <c r="X141" s="26"/>
      <c r="Y141" s="26"/>
      <c r="AC141" s="68"/>
      <c r="AD141"/>
      <c r="AE141"/>
      <c r="AF141" s="109"/>
      <c r="AG141" s="115"/>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row>
    <row r="142" spans="1:109" ht="15" customHeight="1" x14ac:dyDescent="0.2">
      <c r="C142" s="9"/>
      <c r="F142" s="25"/>
      <c r="AF142" s="109"/>
    </row>
    <row r="143" spans="1:109" customFormat="1" ht="15" customHeight="1" x14ac:dyDescent="0.25">
      <c r="A143" s="53" t="s">
        <v>44</v>
      </c>
      <c r="B143" s="8"/>
      <c r="C143" s="9"/>
      <c r="D143" s="8"/>
      <c r="E143" s="25"/>
      <c r="F143" s="25"/>
      <c r="G143" s="8"/>
      <c r="H143" s="25"/>
      <c r="I143" s="8"/>
      <c r="J143" s="89"/>
      <c r="K143" s="89"/>
      <c r="L143" s="89"/>
      <c r="M143" s="25"/>
      <c r="N143" s="8"/>
      <c r="O143" s="8"/>
      <c r="P143" s="76"/>
      <c r="Q143" s="8"/>
      <c r="R143" s="8"/>
      <c r="S143" s="48"/>
      <c r="T143" s="8"/>
      <c r="U143" s="8"/>
      <c r="V143" s="80"/>
      <c r="W143" s="8"/>
      <c r="X143" s="25"/>
      <c r="Y143" s="25"/>
      <c r="Z143" s="25"/>
      <c r="AA143" s="97"/>
      <c r="AB143" s="97"/>
      <c r="AC143" s="68"/>
      <c r="AF143" s="109"/>
      <c r="AG143" s="115"/>
    </row>
    <row r="144" spans="1:109" customFormat="1" ht="15" x14ac:dyDescent="0.25">
      <c r="A144" s="8">
        <v>24045</v>
      </c>
      <c r="B144" s="8" t="s">
        <v>389</v>
      </c>
      <c r="C144" s="8" t="s">
        <v>390</v>
      </c>
      <c r="D144" s="8" t="s">
        <v>391</v>
      </c>
      <c r="E144" s="69"/>
      <c r="F144" s="8">
        <v>76504</v>
      </c>
      <c r="G144" s="8" t="s">
        <v>392</v>
      </c>
      <c r="H144" s="8">
        <v>8</v>
      </c>
      <c r="I144" s="8" t="s">
        <v>70</v>
      </c>
      <c r="J144" s="89"/>
      <c r="K144" s="89"/>
      <c r="L144" s="89" t="s">
        <v>192</v>
      </c>
      <c r="M144" s="25"/>
      <c r="N144" s="8" t="s">
        <v>71</v>
      </c>
      <c r="O144" s="48">
        <v>102</v>
      </c>
      <c r="P144" s="76">
        <v>0</v>
      </c>
      <c r="Q144" s="48">
        <v>102</v>
      </c>
      <c r="R144" s="48" t="s">
        <v>80</v>
      </c>
      <c r="S144" s="48">
        <v>2000000</v>
      </c>
      <c r="T144" s="48" t="s">
        <v>393</v>
      </c>
      <c r="U144" s="48" t="s">
        <v>394</v>
      </c>
      <c r="V144" s="80">
        <v>48027021202</v>
      </c>
      <c r="W144" s="80">
        <v>139</v>
      </c>
      <c r="X144" s="101">
        <v>17</v>
      </c>
      <c r="Y144" s="102">
        <v>4</v>
      </c>
      <c r="Z144" s="102">
        <v>8</v>
      </c>
      <c r="AA144" s="102">
        <v>4</v>
      </c>
      <c r="AB144" s="102">
        <v>0</v>
      </c>
      <c r="AC144" s="101">
        <v>1</v>
      </c>
      <c r="AD144">
        <v>173</v>
      </c>
      <c r="AF144" s="109">
        <v>3044.22</v>
      </c>
      <c r="AG144" s="115"/>
      <c r="AH144" t="s">
        <v>514</v>
      </c>
    </row>
    <row r="145" spans="1:109" customFormat="1" ht="15" x14ac:dyDescent="0.25">
      <c r="A145" s="8">
        <v>24175</v>
      </c>
      <c r="B145" s="8" t="s">
        <v>395</v>
      </c>
      <c r="C145" s="8" t="s">
        <v>396</v>
      </c>
      <c r="D145" s="8" t="s">
        <v>397</v>
      </c>
      <c r="E145" s="69"/>
      <c r="F145" s="8">
        <v>76543</v>
      </c>
      <c r="G145" s="8" t="s">
        <v>392</v>
      </c>
      <c r="H145" s="8">
        <v>8</v>
      </c>
      <c r="I145" s="8" t="s">
        <v>70</v>
      </c>
      <c r="J145" s="89"/>
      <c r="K145" s="89"/>
      <c r="L145" s="89"/>
      <c r="M145" s="25"/>
      <c r="N145" s="8" t="s">
        <v>71</v>
      </c>
      <c r="O145" s="48">
        <v>102</v>
      </c>
      <c r="P145" s="76">
        <v>0</v>
      </c>
      <c r="Q145" s="48">
        <v>102</v>
      </c>
      <c r="R145" s="48" t="s">
        <v>80</v>
      </c>
      <c r="S145" s="48">
        <v>2000000</v>
      </c>
      <c r="T145" s="48" t="s">
        <v>398</v>
      </c>
      <c r="U145" s="48" t="s">
        <v>399</v>
      </c>
      <c r="V145" s="80">
        <v>48027022401</v>
      </c>
      <c r="W145" s="80">
        <v>139</v>
      </c>
      <c r="X145" s="101">
        <v>17</v>
      </c>
      <c r="Y145" s="102">
        <v>4</v>
      </c>
      <c r="Z145" s="102">
        <v>8</v>
      </c>
      <c r="AA145" s="102">
        <v>4</v>
      </c>
      <c r="AB145" s="102">
        <v>0</v>
      </c>
      <c r="AC145" s="101">
        <v>1</v>
      </c>
      <c r="AD145">
        <v>173</v>
      </c>
      <c r="AF145" s="109">
        <v>5155.3599999999997</v>
      </c>
      <c r="AG145" s="115"/>
      <c r="AH145" t="s">
        <v>518</v>
      </c>
    </row>
    <row r="146" spans="1:109" ht="15" customHeight="1" x14ac:dyDescent="0.25">
      <c r="A146" s="17" t="s">
        <v>24</v>
      </c>
      <c r="B146" s="18"/>
      <c r="C146" s="41">
        <v>2942819.7814631294</v>
      </c>
      <c r="D146" s="20"/>
      <c r="E146" s="26"/>
      <c r="F146" s="25"/>
      <c r="G146" s="20"/>
      <c r="H146" s="26"/>
      <c r="I146" s="28"/>
      <c r="J146" s="92"/>
      <c r="K146" s="92"/>
      <c r="L146" s="92"/>
      <c r="N146" s="20"/>
      <c r="O146" s="20"/>
      <c r="P146" s="77"/>
      <c r="Q146" s="20"/>
      <c r="R146" s="21" t="s">
        <v>20</v>
      </c>
      <c r="S146" s="47">
        <f>SUM(S144:S145)</f>
        <v>4000000</v>
      </c>
      <c r="T146" s="22"/>
      <c r="U146" s="20"/>
      <c r="V146" s="85"/>
      <c r="W146" s="20"/>
      <c r="X146" s="26"/>
      <c r="Y146" s="26"/>
      <c r="AC146" s="68"/>
      <c r="AD146"/>
      <c r="AE146"/>
      <c r="AF146" s="109"/>
      <c r="AG146" s="115"/>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row>
    <row r="147" spans="1:109" ht="15" customHeight="1" x14ac:dyDescent="0.2">
      <c r="C147" s="9"/>
      <c r="F147" s="25"/>
      <c r="AF147" s="109"/>
    </row>
    <row r="148" spans="1:109" ht="15" customHeight="1" x14ac:dyDescent="0.2">
      <c r="A148" s="53" t="s">
        <v>45</v>
      </c>
      <c r="C148" s="9"/>
      <c r="F148" s="25"/>
      <c r="AF148" s="109"/>
    </row>
    <row r="149" spans="1:109" customFormat="1" ht="15" x14ac:dyDescent="0.25">
      <c r="A149" s="8">
        <v>24094</v>
      </c>
      <c r="B149" s="8" t="s">
        <v>400</v>
      </c>
      <c r="C149" s="8" t="s">
        <v>401</v>
      </c>
      <c r="D149" s="8" t="s">
        <v>402</v>
      </c>
      <c r="E149" s="69"/>
      <c r="F149" s="8">
        <v>78028</v>
      </c>
      <c r="G149" s="8" t="s">
        <v>403</v>
      </c>
      <c r="H149" s="8">
        <v>9</v>
      </c>
      <c r="I149" s="8" t="s">
        <v>86</v>
      </c>
      <c r="J149" s="89"/>
      <c r="K149" s="89"/>
      <c r="L149" s="89" t="s">
        <v>193</v>
      </c>
      <c r="M149" s="25"/>
      <c r="N149" s="8" t="s">
        <v>71</v>
      </c>
      <c r="O149" s="48">
        <v>46</v>
      </c>
      <c r="P149" s="76">
        <v>6</v>
      </c>
      <c r="Q149" s="48">
        <v>52</v>
      </c>
      <c r="R149" s="48" t="s">
        <v>490</v>
      </c>
      <c r="S149" s="48">
        <v>900000</v>
      </c>
      <c r="T149" s="48" t="s">
        <v>404</v>
      </c>
      <c r="U149" s="48" t="s">
        <v>405</v>
      </c>
      <c r="V149" s="80">
        <v>48265960102</v>
      </c>
      <c r="W149" s="80">
        <v>140</v>
      </c>
      <c r="X149" s="101">
        <v>17</v>
      </c>
      <c r="Y149" s="102">
        <v>4</v>
      </c>
      <c r="Z149" s="102">
        <v>8</v>
      </c>
      <c r="AA149" s="102">
        <v>4</v>
      </c>
      <c r="AB149" s="102">
        <v>0</v>
      </c>
      <c r="AC149" s="101">
        <v>1</v>
      </c>
      <c r="AD149">
        <v>174</v>
      </c>
      <c r="AF149" s="109">
        <v>16191.53</v>
      </c>
      <c r="AG149" s="115"/>
      <c r="AH149" t="s">
        <v>514</v>
      </c>
    </row>
    <row r="150" spans="1:109" customFormat="1" ht="15" x14ac:dyDescent="0.25">
      <c r="A150" s="8">
        <v>24211</v>
      </c>
      <c r="B150" s="8" t="s">
        <v>406</v>
      </c>
      <c r="C150" s="8" t="s">
        <v>407</v>
      </c>
      <c r="D150" s="8" t="s">
        <v>408</v>
      </c>
      <c r="E150" s="69"/>
      <c r="F150" s="8">
        <v>78064</v>
      </c>
      <c r="G150" s="8" t="s">
        <v>409</v>
      </c>
      <c r="H150" s="8">
        <v>9</v>
      </c>
      <c r="I150" s="8" t="s">
        <v>86</v>
      </c>
      <c r="J150" s="89"/>
      <c r="K150" s="89"/>
      <c r="L150" s="89" t="s">
        <v>192</v>
      </c>
      <c r="M150" s="25"/>
      <c r="N150" s="8" t="s">
        <v>71</v>
      </c>
      <c r="O150" s="48">
        <v>27</v>
      </c>
      <c r="P150" s="76">
        <v>7</v>
      </c>
      <c r="Q150" s="48">
        <v>34</v>
      </c>
      <c r="R150" s="48" t="s">
        <v>72</v>
      </c>
      <c r="S150" s="48">
        <v>900000</v>
      </c>
      <c r="T150" s="48" t="s">
        <v>81</v>
      </c>
      <c r="U150" s="48" t="s">
        <v>74</v>
      </c>
      <c r="V150" s="80">
        <v>48013960102</v>
      </c>
      <c r="W150" s="80">
        <v>88</v>
      </c>
      <c r="X150" s="101">
        <v>0</v>
      </c>
      <c r="Y150" s="102">
        <v>4</v>
      </c>
      <c r="Z150" s="102">
        <v>8</v>
      </c>
      <c r="AA150" s="102">
        <v>0</v>
      </c>
      <c r="AB150" s="102">
        <v>0</v>
      </c>
      <c r="AC150" s="101">
        <v>1</v>
      </c>
      <c r="AD150">
        <v>101</v>
      </c>
      <c r="AF150" s="109">
        <v>5003.5174743196476</v>
      </c>
      <c r="AG150" s="115"/>
    </row>
    <row r="151" spans="1:109" ht="15" customHeight="1" x14ac:dyDescent="0.25">
      <c r="A151" s="17" t="s">
        <v>24</v>
      </c>
      <c r="B151" s="18"/>
      <c r="C151" s="41">
        <v>600765.69290246023</v>
      </c>
      <c r="D151" s="20"/>
      <c r="E151" s="26"/>
      <c r="F151" s="25"/>
      <c r="G151" s="20"/>
      <c r="H151" s="26"/>
      <c r="I151" s="28"/>
      <c r="J151" s="92"/>
      <c r="K151" s="92"/>
      <c r="L151" s="92"/>
      <c r="N151" s="20"/>
      <c r="O151" s="20"/>
      <c r="P151" s="77"/>
      <c r="Q151" s="20"/>
      <c r="R151" s="21" t="s">
        <v>20</v>
      </c>
      <c r="S151" s="47">
        <f>SUM(S149:S150)</f>
        <v>1800000</v>
      </c>
      <c r="T151" s="22"/>
      <c r="U151" s="20"/>
      <c r="V151" s="85"/>
      <c r="W151" s="20"/>
      <c r="X151" s="26"/>
      <c r="Y151" s="26"/>
      <c r="AC151" s="68"/>
      <c r="AD151"/>
      <c r="AE151"/>
      <c r="AF151" s="109"/>
      <c r="AG151" s="115"/>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row>
    <row r="152" spans="1:109" ht="15" customHeight="1" x14ac:dyDescent="0.2">
      <c r="C152" s="9"/>
      <c r="F152" s="25"/>
      <c r="AF152" s="109"/>
    </row>
    <row r="153" spans="1:109" customFormat="1" ht="15" customHeight="1" x14ac:dyDescent="0.25">
      <c r="A153" s="53" t="s">
        <v>46</v>
      </c>
      <c r="B153" s="8"/>
      <c r="C153" s="9"/>
      <c r="D153" s="8"/>
      <c r="E153" s="25"/>
      <c r="F153" s="25"/>
      <c r="G153" s="8"/>
      <c r="H153" s="25"/>
      <c r="I153" s="8"/>
      <c r="J153" s="89"/>
      <c r="K153" s="89"/>
      <c r="L153" s="89"/>
      <c r="M153" s="25"/>
      <c r="N153" s="8"/>
      <c r="O153" s="8"/>
      <c r="P153" s="76"/>
      <c r="Q153" s="8"/>
      <c r="R153" s="8"/>
      <c r="S153" s="48"/>
      <c r="T153" s="8"/>
      <c r="U153" s="8"/>
      <c r="V153" s="80"/>
      <c r="W153" s="8"/>
      <c r="X153" s="25"/>
      <c r="Y153" s="25"/>
      <c r="Z153" s="25"/>
      <c r="AA153" s="97"/>
      <c r="AB153" s="97"/>
      <c r="AC153" s="68"/>
      <c r="AF153" s="109"/>
      <c r="AG153" s="115"/>
    </row>
    <row r="154" spans="1:109" customFormat="1" ht="15" x14ac:dyDescent="0.25">
      <c r="A154" s="8">
        <v>24064</v>
      </c>
      <c r="B154" s="8" t="s">
        <v>416</v>
      </c>
      <c r="C154" s="8" t="s">
        <v>417</v>
      </c>
      <c r="D154" s="8" t="s">
        <v>412</v>
      </c>
      <c r="E154" s="69"/>
      <c r="F154" s="8">
        <v>78207</v>
      </c>
      <c r="G154" s="8" t="s">
        <v>413</v>
      </c>
      <c r="H154" s="8">
        <v>9</v>
      </c>
      <c r="I154" s="8" t="s">
        <v>70</v>
      </c>
      <c r="J154" s="89"/>
      <c r="K154" s="89"/>
      <c r="L154" s="89" t="s">
        <v>192</v>
      </c>
      <c r="M154" s="25"/>
      <c r="N154" s="8" t="s">
        <v>488</v>
      </c>
      <c r="O154" s="48">
        <v>55</v>
      </c>
      <c r="P154" s="76">
        <v>0</v>
      </c>
      <c r="Q154" s="48">
        <v>55</v>
      </c>
      <c r="R154" s="48" t="s">
        <v>80</v>
      </c>
      <c r="S154" s="48">
        <v>1219730.8500000001</v>
      </c>
      <c r="T154" s="48" t="s">
        <v>312</v>
      </c>
      <c r="U154" s="48" t="s">
        <v>313</v>
      </c>
      <c r="V154" s="80">
        <v>48029170200</v>
      </c>
      <c r="W154" s="80">
        <v>134</v>
      </c>
      <c r="X154" s="101">
        <v>17</v>
      </c>
      <c r="Y154" s="102">
        <v>4</v>
      </c>
      <c r="Z154" s="102">
        <v>8</v>
      </c>
      <c r="AA154" s="102">
        <v>4</v>
      </c>
      <c r="AB154" s="102">
        <v>7</v>
      </c>
      <c r="AC154" s="101">
        <v>1</v>
      </c>
      <c r="AD154">
        <v>175</v>
      </c>
      <c r="AF154" s="109">
        <v>4226.18</v>
      </c>
      <c r="AG154" s="115"/>
      <c r="AH154" t="s">
        <v>509</v>
      </c>
    </row>
    <row r="155" spans="1:109" customFormat="1" ht="15" x14ac:dyDescent="0.25">
      <c r="A155" s="8">
        <v>24243</v>
      </c>
      <c r="B155" s="8" t="s">
        <v>428</v>
      </c>
      <c r="C155" s="8" t="s">
        <v>429</v>
      </c>
      <c r="D155" s="8" t="s">
        <v>412</v>
      </c>
      <c r="E155" s="69"/>
      <c r="F155" s="8">
        <v>78214</v>
      </c>
      <c r="G155" s="8" t="s">
        <v>413</v>
      </c>
      <c r="H155" s="8">
        <v>9</v>
      </c>
      <c r="I155" s="8" t="s">
        <v>70</v>
      </c>
      <c r="J155" s="89"/>
      <c r="K155" s="89"/>
      <c r="L155" s="89" t="s">
        <v>192</v>
      </c>
      <c r="M155" s="25"/>
      <c r="N155" s="8" t="s">
        <v>71</v>
      </c>
      <c r="O155" s="48">
        <v>88</v>
      </c>
      <c r="P155" s="76">
        <v>0</v>
      </c>
      <c r="Q155" s="48">
        <v>88</v>
      </c>
      <c r="R155" s="48" t="s">
        <v>80</v>
      </c>
      <c r="S155" s="48">
        <v>1930000</v>
      </c>
      <c r="T155" s="48" t="s">
        <v>430</v>
      </c>
      <c r="U155" s="48" t="s">
        <v>431</v>
      </c>
      <c r="V155" s="80">
        <v>48029150800</v>
      </c>
      <c r="W155" s="80">
        <v>132</v>
      </c>
      <c r="X155" s="101">
        <v>17</v>
      </c>
      <c r="Y155" s="102">
        <v>4</v>
      </c>
      <c r="Z155" s="102">
        <v>8</v>
      </c>
      <c r="AA155" s="102">
        <v>4</v>
      </c>
      <c r="AB155" s="102">
        <v>7</v>
      </c>
      <c r="AC155" s="101">
        <v>1</v>
      </c>
      <c r="AD155">
        <v>173</v>
      </c>
      <c r="AF155" s="109">
        <v>1880.4</v>
      </c>
      <c r="AG155" s="115"/>
      <c r="AH155" t="s">
        <v>507</v>
      </c>
    </row>
    <row r="156" spans="1:109" customFormat="1" ht="15" x14ac:dyDescent="0.25">
      <c r="A156" s="8">
        <v>24244</v>
      </c>
      <c r="B156" s="8" t="s">
        <v>432</v>
      </c>
      <c r="C156" s="8" t="s">
        <v>433</v>
      </c>
      <c r="D156" s="8" t="s">
        <v>412</v>
      </c>
      <c r="E156" s="69"/>
      <c r="F156" s="8">
        <v>78251</v>
      </c>
      <c r="G156" s="8" t="s">
        <v>413</v>
      </c>
      <c r="H156" s="8">
        <v>9</v>
      </c>
      <c r="I156" s="8" t="s">
        <v>70</v>
      </c>
      <c r="J156" s="89"/>
      <c r="K156" s="89"/>
      <c r="L156" s="89" t="s">
        <v>192</v>
      </c>
      <c r="M156" s="25"/>
      <c r="N156" s="8" t="s">
        <v>71</v>
      </c>
      <c r="O156" s="48">
        <v>88</v>
      </c>
      <c r="P156" s="76">
        <v>0</v>
      </c>
      <c r="Q156" s="48">
        <v>88</v>
      </c>
      <c r="R156" s="48" t="s">
        <v>80</v>
      </c>
      <c r="S156" s="48">
        <v>2000000</v>
      </c>
      <c r="T156" s="48" t="s">
        <v>430</v>
      </c>
      <c r="U156" s="48" t="s">
        <v>431</v>
      </c>
      <c r="V156" s="80">
        <v>48029171928</v>
      </c>
      <c r="W156" s="80">
        <v>139</v>
      </c>
      <c r="X156" s="101">
        <v>17</v>
      </c>
      <c r="Y156" s="102">
        <v>4</v>
      </c>
      <c r="Z156" s="102">
        <v>8</v>
      </c>
      <c r="AA156" s="102">
        <v>4</v>
      </c>
      <c r="AB156" s="102">
        <v>0</v>
      </c>
      <c r="AC156" s="101">
        <v>1</v>
      </c>
      <c r="AD156">
        <v>173</v>
      </c>
      <c r="AF156" s="109">
        <v>1880.4</v>
      </c>
      <c r="AG156" s="115"/>
    </row>
    <row r="157" spans="1:109" customFormat="1" ht="15" x14ac:dyDescent="0.25">
      <c r="A157" s="8">
        <v>24056</v>
      </c>
      <c r="B157" s="8" t="s">
        <v>410</v>
      </c>
      <c r="C157" s="8" t="s">
        <v>411</v>
      </c>
      <c r="D157" s="8" t="s">
        <v>412</v>
      </c>
      <c r="E157" s="69"/>
      <c r="F157" s="8">
        <v>78247</v>
      </c>
      <c r="G157" s="8" t="s">
        <v>413</v>
      </c>
      <c r="H157" s="8">
        <v>9</v>
      </c>
      <c r="I157" s="8" t="s">
        <v>70</v>
      </c>
      <c r="J157" s="89"/>
      <c r="K157" s="89"/>
      <c r="L157" s="89" t="s">
        <v>192</v>
      </c>
      <c r="M157" s="25" t="s">
        <v>193</v>
      </c>
      <c r="N157" s="8" t="s">
        <v>71</v>
      </c>
      <c r="O157" s="48">
        <v>85</v>
      </c>
      <c r="P157" s="76">
        <v>0</v>
      </c>
      <c r="Q157" s="48">
        <v>85</v>
      </c>
      <c r="R157" s="48" t="s">
        <v>72</v>
      </c>
      <c r="S157" s="48">
        <v>2000000</v>
      </c>
      <c r="T157" s="48" t="s">
        <v>414</v>
      </c>
      <c r="U157" s="48" t="s">
        <v>415</v>
      </c>
      <c r="V157" s="80">
        <v>48029121809</v>
      </c>
      <c r="W157" s="80">
        <v>139</v>
      </c>
      <c r="X157" s="101">
        <v>17</v>
      </c>
      <c r="Y157" s="102">
        <v>4</v>
      </c>
      <c r="Z157" s="102">
        <v>8</v>
      </c>
      <c r="AA157" s="102">
        <v>4</v>
      </c>
      <c r="AB157" s="102">
        <v>0</v>
      </c>
      <c r="AC157" s="101">
        <v>1</v>
      </c>
      <c r="AD157">
        <v>173</v>
      </c>
      <c r="AF157" s="109">
        <v>4603.3999999999996</v>
      </c>
      <c r="AG157" s="115"/>
      <c r="AH157" t="s">
        <v>514</v>
      </c>
    </row>
    <row r="158" spans="1:109" customFormat="1" ht="15" x14ac:dyDescent="0.25">
      <c r="A158" s="8">
        <v>24079</v>
      </c>
      <c r="B158" s="8" t="s">
        <v>418</v>
      </c>
      <c r="C158" s="8" t="s">
        <v>419</v>
      </c>
      <c r="D158" s="8" t="s">
        <v>420</v>
      </c>
      <c r="E158" s="69"/>
      <c r="F158" s="8">
        <v>78130</v>
      </c>
      <c r="G158" s="8" t="s">
        <v>421</v>
      </c>
      <c r="H158" s="8">
        <v>9</v>
      </c>
      <c r="I158" s="8" t="s">
        <v>70</v>
      </c>
      <c r="J158" s="89"/>
      <c r="K158" s="89"/>
      <c r="L158" s="89" t="s">
        <v>192</v>
      </c>
      <c r="M158" s="25"/>
      <c r="N158" s="8" t="s">
        <v>71</v>
      </c>
      <c r="O158" s="48">
        <v>85</v>
      </c>
      <c r="P158" s="76">
        <v>0</v>
      </c>
      <c r="Q158" s="48">
        <v>85</v>
      </c>
      <c r="R158" s="48" t="s">
        <v>72</v>
      </c>
      <c r="S158" s="48">
        <v>2000000</v>
      </c>
      <c r="T158" s="48" t="s">
        <v>422</v>
      </c>
      <c r="U158" s="48" t="s">
        <v>423</v>
      </c>
      <c r="V158" s="80">
        <v>48091310404</v>
      </c>
      <c r="W158" s="80">
        <v>139</v>
      </c>
      <c r="X158" s="101">
        <v>17</v>
      </c>
      <c r="Y158" s="102">
        <v>4</v>
      </c>
      <c r="Z158" s="102">
        <v>8</v>
      </c>
      <c r="AA158" s="102">
        <v>4</v>
      </c>
      <c r="AB158" s="102">
        <v>0</v>
      </c>
      <c r="AC158" s="101">
        <v>1</v>
      </c>
      <c r="AD158">
        <v>173</v>
      </c>
      <c r="AF158" s="109">
        <v>7843.51</v>
      </c>
      <c r="AG158" s="115"/>
      <c r="AH158" t="s">
        <v>519</v>
      </c>
    </row>
    <row r="159" spans="1:109" customFormat="1" ht="15" x14ac:dyDescent="0.25">
      <c r="A159" s="8">
        <v>24091</v>
      </c>
      <c r="B159" s="8" t="s">
        <v>424</v>
      </c>
      <c r="C159" s="8" t="s">
        <v>425</v>
      </c>
      <c r="D159" s="8" t="s">
        <v>412</v>
      </c>
      <c r="E159" s="69"/>
      <c r="F159" s="8">
        <v>78201</v>
      </c>
      <c r="G159" s="8" t="s">
        <v>413</v>
      </c>
      <c r="H159" s="8">
        <v>9</v>
      </c>
      <c r="I159" s="8" t="s">
        <v>70</v>
      </c>
      <c r="J159" s="89"/>
      <c r="K159" s="89"/>
      <c r="L159" s="89" t="s">
        <v>193</v>
      </c>
      <c r="M159" s="25" t="s">
        <v>193</v>
      </c>
      <c r="N159" s="8" t="s">
        <v>71</v>
      </c>
      <c r="O159" s="48">
        <v>100</v>
      </c>
      <c r="P159" s="76">
        <v>0</v>
      </c>
      <c r="Q159" s="48">
        <v>100</v>
      </c>
      <c r="R159" s="48" t="s">
        <v>72</v>
      </c>
      <c r="S159" s="48">
        <v>2000000</v>
      </c>
      <c r="T159" s="48" t="s">
        <v>426</v>
      </c>
      <c r="U159" s="48" t="s">
        <v>427</v>
      </c>
      <c r="V159" s="80">
        <v>48029190100</v>
      </c>
      <c r="W159" s="80">
        <v>131</v>
      </c>
      <c r="X159" s="101">
        <v>17</v>
      </c>
      <c r="Y159" s="102">
        <v>4</v>
      </c>
      <c r="Z159" s="102">
        <v>8</v>
      </c>
      <c r="AA159" s="102">
        <v>4</v>
      </c>
      <c r="AB159" s="102">
        <v>7</v>
      </c>
      <c r="AC159" s="101">
        <v>1</v>
      </c>
      <c r="AD159">
        <v>172</v>
      </c>
      <c r="AF159" s="109">
        <v>4362</v>
      </c>
      <c r="AG159" s="115"/>
    </row>
    <row r="160" spans="1:109" ht="15" customHeight="1" x14ac:dyDescent="0.25">
      <c r="A160" s="17" t="s">
        <v>24</v>
      </c>
      <c r="B160" s="18"/>
      <c r="C160" s="41">
        <v>6701356.8772658128</v>
      </c>
      <c r="D160" s="51"/>
      <c r="E160" s="26"/>
      <c r="F160" s="25"/>
      <c r="G160" s="20"/>
      <c r="H160" s="26"/>
      <c r="I160" s="28"/>
      <c r="J160" s="92"/>
      <c r="K160" s="92"/>
      <c r="L160" s="92"/>
      <c r="M160" s="26"/>
      <c r="N160" s="20"/>
      <c r="O160" s="20"/>
      <c r="P160" s="77"/>
      <c r="Q160" s="20"/>
      <c r="R160" s="21" t="s">
        <v>20</v>
      </c>
      <c r="S160" s="47">
        <f>SUM(S154:S159)</f>
        <v>11149730.85</v>
      </c>
      <c r="T160" s="22"/>
      <c r="U160" s="20"/>
      <c r="V160" s="85"/>
      <c r="W160" s="20"/>
      <c r="X160" s="26"/>
      <c r="Y160" s="26"/>
      <c r="AC160" s="68"/>
      <c r="AD160"/>
      <c r="AE160"/>
      <c r="AF160" s="109"/>
      <c r="AG160" s="11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row>
    <row r="161" spans="1:109" ht="15" customHeight="1" x14ac:dyDescent="0.25">
      <c r="A161" s="17"/>
      <c r="B161" s="17" t="s">
        <v>501</v>
      </c>
      <c r="C161" s="41">
        <f>C160*0.4767</f>
        <v>3194536.8233926129</v>
      </c>
      <c r="D161" s="51"/>
      <c r="E161" s="26"/>
      <c r="F161" s="25"/>
      <c r="G161" s="20"/>
      <c r="H161" s="26"/>
      <c r="I161" s="28"/>
      <c r="J161" s="92"/>
      <c r="K161" s="92"/>
      <c r="L161" s="92"/>
      <c r="M161" s="26"/>
      <c r="N161" s="20"/>
      <c r="O161" s="20"/>
      <c r="P161" s="77"/>
      <c r="Q161" s="20"/>
      <c r="R161" s="21"/>
      <c r="S161" s="47"/>
      <c r="T161" s="22"/>
      <c r="U161" s="20"/>
      <c r="V161" s="85"/>
      <c r="W161" s="20"/>
      <c r="X161" s="26"/>
      <c r="Y161" s="26"/>
      <c r="AC161" s="68"/>
      <c r="AD161"/>
      <c r="AE161"/>
      <c r="AF161" s="109"/>
      <c r="AG161" s="115"/>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row>
    <row r="162" spans="1:109" ht="15" customHeight="1" x14ac:dyDescent="0.2">
      <c r="C162" s="9"/>
      <c r="F162" s="25"/>
      <c r="AF162" s="109"/>
    </row>
    <row r="163" spans="1:109" ht="15" customHeight="1" x14ac:dyDescent="0.2">
      <c r="A163" s="53" t="s">
        <v>47</v>
      </c>
      <c r="C163" s="9"/>
      <c r="F163" s="25"/>
      <c r="AF163" s="109"/>
    </row>
    <row r="164" spans="1:109" ht="15" customHeight="1" x14ac:dyDescent="0.2">
      <c r="A164" s="8">
        <v>24187</v>
      </c>
      <c r="B164" s="8" t="s">
        <v>482</v>
      </c>
      <c r="C164" s="8" t="s">
        <v>483</v>
      </c>
      <c r="D164" s="8" t="s">
        <v>484</v>
      </c>
      <c r="E164" s="8"/>
      <c r="F164" s="8">
        <v>78363</v>
      </c>
      <c r="G164" s="8" t="s">
        <v>485</v>
      </c>
      <c r="H164" s="8">
        <v>10</v>
      </c>
      <c r="I164" s="8" t="s">
        <v>86</v>
      </c>
      <c r="J164" s="8"/>
      <c r="K164" s="8"/>
      <c r="L164" s="8" t="s">
        <v>193</v>
      </c>
      <c r="M164" s="8"/>
      <c r="N164" s="8" t="s">
        <v>71</v>
      </c>
      <c r="O164" s="25">
        <v>57</v>
      </c>
      <c r="P164" s="25">
        <v>0</v>
      </c>
      <c r="Q164" s="25">
        <v>57</v>
      </c>
      <c r="R164" s="8" t="s">
        <v>72</v>
      </c>
      <c r="S164" s="111">
        <v>1108277</v>
      </c>
      <c r="T164" s="8" t="s">
        <v>486</v>
      </c>
      <c r="U164" s="8" t="s">
        <v>487</v>
      </c>
      <c r="V164" s="8">
        <v>48273020501</v>
      </c>
      <c r="W164" s="8">
        <v>134</v>
      </c>
      <c r="X164" s="8">
        <v>17</v>
      </c>
      <c r="Y164" s="8">
        <v>0</v>
      </c>
      <c r="Z164" s="8">
        <v>8</v>
      </c>
      <c r="AA164" s="8">
        <v>4</v>
      </c>
      <c r="AB164" s="8">
        <v>0</v>
      </c>
      <c r="AC164" s="8">
        <v>1</v>
      </c>
      <c r="AD164" s="8">
        <v>164</v>
      </c>
      <c r="AF164" s="112">
        <v>8947.1200000000008</v>
      </c>
      <c r="AH164" s="8" t="s">
        <v>518</v>
      </c>
    </row>
    <row r="165" spans="1:109" ht="15" customHeight="1" x14ac:dyDescent="0.25">
      <c r="A165" s="17" t="s">
        <v>24</v>
      </c>
      <c r="B165" s="18"/>
      <c r="C165" s="41">
        <v>773215.0759854092</v>
      </c>
      <c r="D165" s="20"/>
      <c r="E165" s="26"/>
      <c r="F165" s="25"/>
      <c r="G165" s="20"/>
      <c r="H165" s="26"/>
      <c r="I165" s="28"/>
      <c r="J165" s="92"/>
      <c r="K165" s="92"/>
      <c r="L165" s="92"/>
      <c r="M165" s="26"/>
      <c r="N165" s="20"/>
      <c r="O165" s="20"/>
      <c r="P165" s="77"/>
      <c r="Q165" s="20"/>
      <c r="R165" s="21" t="s">
        <v>20</v>
      </c>
      <c r="S165" s="47">
        <f>SUM(S164)</f>
        <v>1108277</v>
      </c>
      <c r="T165" s="22"/>
      <c r="U165" s="20"/>
      <c r="V165" s="85"/>
      <c r="W165" s="20"/>
      <c r="X165" s="26"/>
      <c r="Y165" s="26"/>
      <c r="AC165" s="68"/>
      <c r="AD165"/>
      <c r="AE165"/>
      <c r="AF165" s="109"/>
      <c r="AG165" s="11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row>
    <row r="166" spans="1:109" ht="15" customHeight="1" x14ac:dyDescent="0.2">
      <c r="C166" s="9"/>
      <c r="F166" s="25"/>
      <c r="AF166" s="109"/>
    </row>
    <row r="167" spans="1:109" customFormat="1" ht="15" customHeight="1" x14ac:dyDescent="0.25">
      <c r="A167" s="53" t="s">
        <v>48</v>
      </c>
      <c r="B167" s="8"/>
      <c r="C167" s="9"/>
      <c r="D167" s="8"/>
      <c r="E167" s="25"/>
      <c r="F167" s="25"/>
      <c r="G167" s="8"/>
      <c r="H167" s="25"/>
      <c r="I167" s="8"/>
      <c r="J167" s="89"/>
      <c r="K167" s="89"/>
      <c r="L167" s="89"/>
      <c r="M167" s="25"/>
      <c r="N167" s="8"/>
      <c r="O167" s="8"/>
      <c r="P167" s="76"/>
      <c r="Q167" s="8"/>
      <c r="R167" s="8"/>
      <c r="S167" s="48"/>
      <c r="T167" s="8"/>
      <c r="U167" s="8"/>
      <c r="V167" s="80"/>
      <c r="W167" s="8"/>
      <c r="X167" s="25"/>
      <c r="Y167" s="25"/>
      <c r="Z167" s="25"/>
      <c r="AA167" s="97"/>
      <c r="AB167" s="97"/>
      <c r="AC167" s="68"/>
      <c r="AF167" s="109"/>
      <c r="AG167" s="115"/>
    </row>
    <row r="168" spans="1:109" customFormat="1" ht="15" x14ac:dyDescent="0.25">
      <c r="A168" s="8">
        <v>24124</v>
      </c>
      <c r="B168" s="8" t="s">
        <v>434</v>
      </c>
      <c r="C168" s="8" t="s">
        <v>435</v>
      </c>
      <c r="D168" s="8" t="s">
        <v>436</v>
      </c>
      <c r="E168" s="69"/>
      <c r="F168" s="8">
        <v>78405</v>
      </c>
      <c r="G168" s="8" t="s">
        <v>437</v>
      </c>
      <c r="H168" s="8">
        <v>10</v>
      </c>
      <c r="I168" s="8" t="s">
        <v>70</v>
      </c>
      <c r="J168" s="89"/>
      <c r="K168" s="89"/>
      <c r="L168" s="89" t="s">
        <v>193</v>
      </c>
      <c r="M168" s="25"/>
      <c r="N168" s="8" t="s">
        <v>71</v>
      </c>
      <c r="O168" s="48">
        <v>72</v>
      </c>
      <c r="P168" s="76">
        <v>0</v>
      </c>
      <c r="Q168" s="48">
        <v>72</v>
      </c>
      <c r="R168" s="48" t="s">
        <v>80</v>
      </c>
      <c r="S168" s="48">
        <v>1722000</v>
      </c>
      <c r="T168" s="48" t="s">
        <v>438</v>
      </c>
      <c r="U168" s="48" t="s">
        <v>439</v>
      </c>
      <c r="V168" s="80">
        <v>48355001000</v>
      </c>
      <c r="W168" s="80">
        <v>109</v>
      </c>
      <c r="X168" s="101">
        <v>17</v>
      </c>
      <c r="Y168" s="102">
        <v>4</v>
      </c>
      <c r="Z168" s="102">
        <v>8</v>
      </c>
      <c r="AA168" s="102">
        <v>4</v>
      </c>
      <c r="AB168" s="102">
        <v>7</v>
      </c>
      <c r="AC168" s="101">
        <v>1</v>
      </c>
      <c r="AD168">
        <v>150</v>
      </c>
      <c r="AF168" s="109">
        <v>9397.6</v>
      </c>
      <c r="AG168" s="115"/>
      <c r="AH168" t="s">
        <v>518</v>
      </c>
    </row>
    <row r="169" spans="1:109" customFormat="1" ht="15" x14ac:dyDescent="0.25">
      <c r="A169" s="8">
        <v>24125</v>
      </c>
      <c r="B169" s="8" t="s">
        <v>440</v>
      </c>
      <c r="C169" s="8" t="s">
        <v>441</v>
      </c>
      <c r="D169" s="8" t="s">
        <v>436</v>
      </c>
      <c r="E169" s="69"/>
      <c r="F169" s="8">
        <v>78412</v>
      </c>
      <c r="G169" s="8" t="s">
        <v>437</v>
      </c>
      <c r="H169" s="8">
        <v>10</v>
      </c>
      <c r="I169" s="8" t="s">
        <v>70</v>
      </c>
      <c r="J169" s="89"/>
      <c r="K169" s="89"/>
      <c r="L169" s="89" t="s">
        <v>193</v>
      </c>
      <c r="M169" s="25"/>
      <c r="N169" s="8" t="s">
        <v>71</v>
      </c>
      <c r="O169" s="48">
        <v>64</v>
      </c>
      <c r="P169" s="76">
        <v>0</v>
      </c>
      <c r="Q169" s="48">
        <v>64</v>
      </c>
      <c r="R169" s="48" t="s">
        <v>80</v>
      </c>
      <c r="S169" s="48">
        <v>1841641</v>
      </c>
      <c r="T169" s="48" t="s">
        <v>438</v>
      </c>
      <c r="U169" s="48" t="s">
        <v>439</v>
      </c>
      <c r="V169" s="80">
        <v>48355003206</v>
      </c>
      <c r="W169" s="80">
        <v>98</v>
      </c>
      <c r="X169" s="101">
        <v>17</v>
      </c>
      <c r="Y169" s="102">
        <v>4</v>
      </c>
      <c r="Z169" s="102">
        <v>8</v>
      </c>
      <c r="AA169" s="102">
        <v>4</v>
      </c>
      <c r="AB169" s="102">
        <v>7</v>
      </c>
      <c r="AC169" s="101">
        <v>1</v>
      </c>
      <c r="AD169">
        <v>139</v>
      </c>
      <c r="AF169" s="109">
        <v>8843.8700000000008</v>
      </c>
      <c r="AG169" s="115"/>
    </row>
    <row r="170" spans="1:109" ht="15" customHeight="1" x14ac:dyDescent="0.25">
      <c r="A170" s="17" t="s">
        <v>24</v>
      </c>
      <c r="B170" s="18"/>
      <c r="C170" s="41">
        <v>1459004.3154655083</v>
      </c>
      <c r="D170" s="20"/>
      <c r="E170" s="26"/>
      <c r="F170" s="25"/>
      <c r="G170" s="20"/>
      <c r="H170" s="26"/>
      <c r="I170" s="28"/>
      <c r="J170" s="92"/>
      <c r="K170" s="92"/>
      <c r="L170" s="92"/>
      <c r="M170" s="26"/>
      <c r="N170" s="20"/>
      <c r="O170" s="20"/>
      <c r="P170" s="77"/>
      <c r="Q170" s="20"/>
      <c r="R170" s="21" t="s">
        <v>20</v>
      </c>
      <c r="S170" s="47">
        <f>SUM(S168:S169)</f>
        <v>3563641</v>
      </c>
      <c r="T170" s="22"/>
      <c r="U170" s="20"/>
      <c r="V170" s="85"/>
      <c r="W170" s="20"/>
      <c r="X170" s="26"/>
      <c r="Y170" s="26"/>
      <c r="AC170" s="68"/>
      <c r="AD170"/>
      <c r="AE170"/>
      <c r="AF170" s="109"/>
      <c r="AG170" s="115"/>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row>
    <row r="171" spans="1:109" ht="15" customHeight="1" x14ac:dyDescent="0.2">
      <c r="C171" s="9"/>
      <c r="F171" s="25"/>
      <c r="AF171" s="109"/>
    </row>
    <row r="172" spans="1:109" customFormat="1" ht="15" customHeight="1" x14ac:dyDescent="0.25">
      <c r="A172" s="53" t="s">
        <v>49</v>
      </c>
      <c r="B172" s="8"/>
      <c r="C172" s="9"/>
      <c r="D172" s="8"/>
      <c r="E172" s="25"/>
      <c r="F172" s="25"/>
      <c r="G172" s="8"/>
      <c r="H172" s="25"/>
      <c r="I172" s="8"/>
      <c r="J172" s="89"/>
      <c r="K172" s="89"/>
      <c r="L172" s="89"/>
      <c r="M172" s="25"/>
      <c r="N172" s="8"/>
      <c r="O172" s="8"/>
      <c r="P172" s="76"/>
      <c r="Q172" s="8"/>
      <c r="R172" s="8"/>
      <c r="S172" s="48"/>
      <c r="T172" s="8"/>
      <c r="U172" s="8"/>
      <c r="V172" s="80"/>
      <c r="W172" s="8"/>
      <c r="X172" s="25"/>
      <c r="Y172" s="25"/>
      <c r="Z172" s="25"/>
      <c r="AA172" s="97"/>
      <c r="AB172" s="97"/>
      <c r="AC172" s="68"/>
      <c r="AF172" s="109"/>
      <c r="AG172" s="115"/>
    </row>
    <row r="173" spans="1:109" customFormat="1" ht="15" x14ac:dyDescent="0.25">
      <c r="A173" s="8">
        <v>24044</v>
      </c>
      <c r="B173" s="8" t="s">
        <v>442</v>
      </c>
      <c r="C173" s="8" t="s">
        <v>443</v>
      </c>
      <c r="D173" s="8" t="s">
        <v>444</v>
      </c>
      <c r="E173" s="69"/>
      <c r="F173" s="8">
        <v>78852</v>
      </c>
      <c r="G173" s="8" t="s">
        <v>445</v>
      </c>
      <c r="H173" s="8">
        <v>11</v>
      </c>
      <c r="I173" s="8" t="s">
        <v>86</v>
      </c>
      <c r="J173" s="89"/>
      <c r="K173" s="89"/>
      <c r="L173" s="89" t="s">
        <v>192</v>
      </c>
      <c r="M173" s="25"/>
      <c r="N173" s="8" t="s">
        <v>71</v>
      </c>
      <c r="O173" s="48">
        <v>66</v>
      </c>
      <c r="P173" s="76">
        <v>0</v>
      </c>
      <c r="Q173" s="48">
        <v>66</v>
      </c>
      <c r="R173" s="48" t="s">
        <v>80</v>
      </c>
      <c r="S173" s="48">
        <v>1643860</v>
      </c>
      <c r="T173" s="48" t="s">
        <v>393</v>
      </c>
      <c r="U173" s="48" t="s">
        <v>394</v>
      </c>
      <c r="V173" s="80">
        <v>48323950602</v>
      </c>
      <c r="W173" s="80">
        <v>138</v>
      </c>
      <c r="X173" s="101">
        <v>17</v>
      </c>
      <c r="Y173" s="102">
        <v>4</v>
      </c>
      <c r="Z173" s="102">
        <v>8</v>
      </c>
      <c r="AA173" s="102">
        <v>4</v>
      </c>
      <c r="AB173" s="102">
        <v>0</v>
      </c>
      <c r="AC173" s="101">
        <v>1</v>
      </c>
      <c r="AD173">
        <v>172</v>
      </c>
      <c r="AF173" s="109">
        <v>2464.61</v>
      </c>
      <c r="AG173" s="115"/>
      <c r="AH173" s="130" t="s">
        <v>518</v>
      </c>
    </row>
    <row r="174" spans="1:109" ht="15" customHeight="1" x14ac:dyDescent="0.25">
      <c r="A174" s="17" t="s">
        <v>24</v>
      </c>
      <c r="B174" s="18"/>
      <c r="C174" s="41">
        <v>1147895.1605670035</v>
      </c>
      <c r="D174" s="20"/>
      <c r="E174" s="26"/>
      <c r="F174" s="25"/>
      <c r="G174" s="20"/>
      <c r="H174" s="26"/>
      <c r="I174" s="28"/>
      <c r="J174" s="92"/>
      <c r="K174" s="92"/>
      <c r="L174" s="92"/>
      <c r="N174" s="20"/>
      <c r="O174" s="20"/>
      <c r="P174" s="77"/>
      <c r="Q174" s="20"/>
      <c r="R174" s="21" t="s">
        <v>20</v>
      </c>
      <c r="S174" s="47">
        <f>SUM(S173:S173)</f>
        <v>1643860</v>
      </c>
      <c r="T174" s="22"/>
      <c r="U174" s="20"/>
      <c r="V174" s="85"/>
      <c r="W174" s="20"/>
      <c r="X174" s="26"/>
      <c r="Y174" s="26"/>
      <c r="AC174" s="68"/>
      <c r="AD174"/>
      <c r="AE174"/>
      <c r="AF174" s="109"/>
      <c r="AG174" s="115"/>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row>
    <row r="175" spans="1:109" ht="15" customHeight="1" x14ac:dyDescent="0.2">
      <c r="C175" s="9"/>
      <c r="F175" s="25"/>
      <c r="AF175" s="109"/>
    </row>
    <row r="176" spans="1:109" customFormat="1" ht="15" customHeight="1" x14ac:dyDescent="0.25">
      <c r="A176" s="53" t="s">
        <v>50</v>
      </c>
      <c r="B176" s="8"/>
      <c r="C176" s="9"/>
      <c r="D176" s="8"/>
      <c r="E176" s="25"/>
      <c r="F176" s="25"/>
      <c r="G176" s="8"/>
      <c r="H176" s="25"/>
      <c r="I176" s="8"/>
      <c r="J176" s="89"/>
      <c r="K176" s="89"/>
      <c r="L176" s="89"/>
      <c r="M176" s="25"/>
      <c r="N176" s="8"/>
      <c r="O176" s="8"/>
      <c r="P176" s="76"/>
      <c r="Q176" s="8"/>
      <c r="R176" s="8"/>
      <c r="S176" s="48"/>
      <c r="T176" s="8"/>
      <c r="U176" s="8"/>
      <c r="V176" s="80"/>
      <c r="W176" s="8"/>
      <c r="X176" s="25"/>
      <c r="Y176" s="25"/>
      <c r="Z176" s="25"/>
      <c r="AA176" s="97"/>
      <c r="AB176" s="97"/>
      <c r="AC176" s="68"/>
      <c r="AF176" s="109"/>
      <c r="AG176" s="115"/>
    </row>
    <row r="177" spans="1:109" customFormat="1" ht="15" x14ac:dyDescent="0.25">
      <c r="A177" s="8">
        <v>24196</v>
      </c>
      <c r="B177" s="8" t="s">
        <v>459</v>
      </c>
      <c r="C177" s="8" t="s">
        <v>460</v>
      </c>
      <c r="D177" s="8" t="s">
        <v>179</v>
      </c>
      <c r="E177" s="69"/>
      <c r="F177" s="8">
        <v>78520</v>
      </c>
      <c r="G177" s="8" t="s">
        <v>180</v>
      </c>
      <c r="H177" s="8">
        <v>11</v>
      </c>
      <c r="I177" s="8" t="s">
        <v>70</v>
      </c>
      <c r="J177" s="89"/>
      <c r="K177" s="89"/>
      <c r="L177" s="89" t="s">
        <v>193</v>
      </c>
      <c r="M177" s="25"/>
      <c r="N177" s="8" t="s">
        <v>71</v>
      </c>
      <c r="O177" s="48">
        <v>50</v>
      </c>
      <c r="P177" s="76">
        <v>0</v>
      </c>
      <c r="Q177" s="48">
        <v>50</v>
      </c>
      <c r="R177" s="48" t="s">
        <v>490</v>
      </c>
      <c r="S177" s="48">
        <v>1648986</v>
      </c>
      <c r="T177" s="48" t="s">
        <v>181</v>
      </c>
      <c r="U177" s="48" t="s">
        <v>182</v>
      </c>
      <c r="V177" s="80">
        <v>48061013802</v>
      </c>
      <c r="W177" s="80">
        <v>133</v>
      </c>
      <c r="X177" s="101">
        <v>17</v>
      </c>
      <c r="Y177" s="102">
        <v>4</v>
      </c>
      <c r="Z177" s="102">
        <v>8</v>
      </c>
      <c r="AA177" s="102">
        <v>4</v>
      </c>
      <c r="AB177" s="102">
        <v>7</v>
      </c>
      <c r="AC177" s="101">
        <v>1</v>
      </c>
      <c r="AD177">
        <v>174</v>
      </c>
      <c r="AF177" s="109">
        <v>6963.7</v>
      </c>
      <c r="AG177" s="115"/>
      <c r="AH177" t="s">
        <v>514</v>
      </c>
    </row>
    <row r="178" spans="1:109" customFormat="1" ht="15" x14ac:dyDescent="0.25">
      <c r="A178" s="8">
        <v>24081</v>
      </c>
      <c r="B178" s="8" t="s">
        <v>446</v>
      </c>
      <c r="C178" s="8" t="s">
        <v>447</v>
      </c>
      <c r="D178" s="8" t="s">
        <v>448</v>
      </c>
      <c r="E178" s="69"/>
      <c r="F178" s="8">
        <v>78577</v>
      </c>
      <c r="G178" s="8" t="s">
        <v>164</v>
      </c>
      <c r="H178" s="8">
        <v>11</v>
      </c>
      <c r="I178" s="8" t="s">
        <v>70</v>
      </c>
      <c r="J178" s="89"/>
      <c r="K178" s="89"/>
      <c r="L178" s="89" t="s">
        <v>192</v>
      </c>
      <c r="M178" s="25"/>
      <c r="N178" s="8" t="s">
        <v>71</v>
      </c>
      <c r="O178" s="48">
        <v>113</v>
      </c>
      <c r="P178" s="76">
        <v>7</v>
      </c>
      <c r="Q178" s="48">
        <v>120</v>
      </c>
      <c r="R178" s="48" t="s">
        <v>72</v>
      </c>
      <c r="S178" s="48">
        <v>2000000</v>
      </c>
      <c r="T178" s="48" t="s">
        <v>328</v>
      </c>
      <c r="U178" s="48" t="s">
        <v>329</v>
      </c>
      <c r="V178" s="80">
        <v>48215021600</v>
      </c>
      <c r="W178" s="80">
        <v>132</v>
      </c>
      <c r="X178" s="101">
        <v>17</v>
      </c>
      <c r="Y178" s="102">
        <v>4</v>
      </c>
      <c r="Z178" s="102">
        <v>8</v>
      </c>
      <c r="AA178" s="102">
        <v>4</v>
      </c>
      <c r="AB178" s="102">
        <v>7</v>
      </c>
      <c r="AC178" s="101">
        <v>1</v>
      </c>
      <c r="AD178">
        <v>173</v>
      </c>
      <c r="AF178" s="109">
        <v>754.58</v>
      </c>
      <c r="AG178" s="115"/>
      <c r="AH178" t="s">
        <v>514</v>
      </c>
    </row>
    <row r="179" spans="1:109" customFormat="1" ht="15.75" customHeight="1" x14ac:dyDescent="0.25">
      <c r="A179" s="8">
        <v>24168</v>
      </c>
      <c r="B179" s="8" t="s">
        <v>449</v>
      </c>
      <c r="C179" s="8" t="s">
        <v>450</v>
      </c>
      <c r="D179" s="8" t="s">
        <v>163</v>
      </c>
      <c r="E179" s="69"/>
      <c r="F179" s="8">
        <v>78572</v>
      </c>
      <c r="G179" s="8" t="s">
        <v>164</v>
      </c>
      <c r="H179" s="8">
        <v>11</v>
      </c>
      <c r="I179" s="8" t="s">
        <v>70</v>
      </c>
      <c r="J179" s="89"/>
      <c r="K179" s="89"/>
      <c r="L179" s="89" t="s">
        <v>192</v>
      </c>
      <c r="M179" s="25"/>
      <c r="N179" s="8" t="s">
        <v>71</v>
      </c>
      <c r="O179" s="48">
        <v>113</v>
      </c>
      <c r="P179" s="76">
        <v>0</v>
      </c>
      <c r="Q179" s="48">
        <v>113</v>
      </c>
      <c r="R179" s="48" t="s">
        <v>80</v>
      </c>
      <c r="S179" s="48">
        <v>2000000</v>
      </c>
      <c r="T179" s="48" t="s">
        <v>451</v>
      </c>
      <c r="U179" s="48" t="s">
        <v>74</v>
      </c>
      <c r="V179" s="80">
        <v>48215020409</v>
      </c>
      <c r="W179" s="80">
        <v>139</v>
      </c>
      <c r="X179" s="101">
        <v>17</v>
      </c>
      <c r="Y179" s="102">
        <v>4</v>
      </c>
      <c r="Z179" s="102">
        <v>8</v>
      </c>
      <c r="AA179" s="102">
        <v>4</v>
      </c>
      <c r="AB179" s="102">
        <v>0</v>
      </c>
      <c r="AC179" s="101">
        <v>1</v>
      </c>
      <c r="AD179">
        <v>173</v>
      </c>
      <c r="AF179" s="109">
        <v>1383.64</v>
      </c>
      <c r="AG179" s="115"/>
      <c r="AH179" t="s">
        <v>514</v>
      </c>
    </row>
    <row r="180" spans="1:109" customFormat="1" ht="15" x14ac:dyDescent="0.25">
      <c r="A180" s="8">
        <v>24174</v>
      </c>
      <c r="B180" s="8" t="s">
        <v>456</v>
      </c>
      <c r="C180" s="8" t="s">
        <v>457</v>
      </c>
      <c r="D180" s="8" t="s">
        <v>458</v>
      </c>
      <c r="E180" s="69"/>
      <c r="F180" s="8">
        <v>78504</v>
      </c>
      <c r="G180" s="8" t="s">
        <v>164</v>
      </c>
      <c r="H180" s="8">
        <v>11</v>
      </c>
      <c r="I180" s="8" t="s">
        <v>70</v>
      </c>
      <c r="J180" s="89"/>
      <c r="K180" s="89"/>
      <c r="L180" s="89" t="s">
        <v>192</v>
      </c>
      <c r="M180" s="25"/>
      <c r="N180" s="8" t="s">
        <v>71</v>
      </c>
      <c r="O180" s="48">
        <v>113</v>
      </c>
      <c r="P180" s="76">
        <v>0</v>
      </c>
      <c r="Q180" s="48">
        <v>113</v>
      </c>
      <c r="R180" s="48" t="s">
        <v>80</v>
      </c>
      <c r="S180" s="48">
        <v>2000000</v>
      </c>
      <c r="T180" s="48" t="s">
        <v>398</v>
      </c>
      <c r="U180" s="48" t="s">
        <v>399</v>
      </c>
      <c r="V180" s="80">
        <v>48215020736</v>
      </c>
      <c r="W180" s="80">
        <v>139</v>
      </c>
      <c r="X180" s="101">
        <v>17</v>
      </c>
      <c r="Y180" s="102">
        <v>4</v>
      </c>
      <c r="Z180" s="102">
        <v>8</v>
      </c>
      <c r="AA180" s="102">
        <v>4</v>
      </c>
      <c r="AB180" s="102">
        <v>0</v>
      </c>
      <c r="AC180" s="101">
        <v>1</v>
      </c>
      <c r="AD180">
        <v>173</v>
      </c>
      <c r="AF180" s="109">
        <v>4380.6361654005632</v>
      </c>
      <c r="AG180" s="115"/>
      <c r="AH180" t="s">
        <v>515</v>
      </c>
    </row>
    <row r="181" spans="1:109" customFormat="1" ht="15.75" customHeight="1" x14ac:dyDescent="0.25">
      <c r="A181" s="8">
        <v>24173</v>
      </c>
      <c r="B181" s="8" t="s">
        <v>452</v>
      </c>
      <c r="C181" s="8" t="s">
        <v>453</v>
      </c>
      <c r="D181" s="8" t="s">
        <v>454</v>
      </c>
      <c r="E181" s="69"/>
      <c r="F181" s="8">
        <v>78542</v>
      </c>
      <c r="G181" s="8" t="s">
        <v>164</v>
      </c>
      <c r="H181" s="8">
        <v>11</v>
      </c>
      <c r="I181" s="8" t="s">
        <v>70</v>
      </c>
      <c r="J181" s="89"/>
      <c r="K181" s="89"/>
      <c r="L181" s="89"/>
      <c r="M181" s="25"/>
      <c r="N181" s="8" t="s">
        <v>71</v>
      </c>
      <c r="O181" s="48">
        <v>113</v>
      </c>
      <c r="P181" s="76">
        <v>0</v>
      </c>
      <c r="Q181" s="48">
        <v>113</v>
      </c>
      <c r="R181" s="48" t="s">
        <v>80</v>
      </c>
      <c r="S181" s="48">
        <v>2000000</v>
      </c>
      <c r="T181" s="48" t="s">
        <v>455</v>
      </c>
      <c r="U181" s="48" t="s">
        <v>399</v>
      </c>
      <c r="V181" s="80">
        <v>48215023602</v>
      </c>
      <c r="W181" s="80">
        <v>139</v>
      </c>
      <c r="X181" s="101">
        <v>17</v>
      </c>
      <c r="Y181" s="102">
        <v>4</v>
      </c>
      <c r="Z181" s="102">
        <v>8</v>
      </c>
      <c r="AA181" s="102">
        <v>4</v>
      </c>
      <c r="AB181" s="102">
        <v>0</v>
      </c>
      <c r="AC181" s="101">
        <v>1</v>
      </c>
      <c r="AD181">
        <v>173</v>
      </c>
      <c r="AF181" s="109">
        <v>6733.46</v>
      </c>
      <c r="AG181" s="115"/>
    </row>
    <row r="182" spans="1:109" ht="15" customHeight="1" x14ac:dyDescent="0.25">
      <c r="A182" s="17" t="s">
        <v>24</v>
      </c>
      <c r="B182" s="18"/>
      <c r="C182" s="41">
        <v>6715079.1011921354</v>
      </c>
      <c r="D182" s="20"/>
      <c r="E182" s="26"/>
      <c r="F182" s="25"/>
      <c r="G182" s="20"/>
      <c r="H182" s="26"/>
      <c r="I182" s="28"/>
      <c r="J182" s="92"/>
      <c r="K182" s="92"/>
      <c r="L182" s="92"/>
      <c r="N182" s="20"/>
      <c r="O182" s="20"/>
      <c r="P182" s="77"/>
      <c r="Q182" s="20"/>
      <c r="R182" s="21" t="s">
        <v>20</v>
      </c>
      <c r="S182" s="47">
        <f>SUM(S177:S181)</f>
        <v>9648986</v>
      </c>
      <c r="T182" s="22"/>
      <c r="U182" s="20"/>
      <c r="V182" s="85"/>
      <c r="W182" s="20"/>
      <c r="X182" s="26"/>
      <c r="Y182" s="26"/>
      <c r="AC182" s="68"/>
      <c r="AD182"/>
      <c r="AE182"/>
      <c r="AF182" s="109"/>
      <c r="AG182" s="11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row>
    <row r="183" spans="1:109" x14ac:dyDescent="0.2">
      <c r="C183" s="9"/>
      <c r="F183" s="25"/>
      <c r="AF183" s="109"/>
    </row>
    <row r="184" spans="1:109" customFormat="1" ht="15" customHeight="1" x14ac:dyDescent="0.25">
      <c r="A184" s="53" t="s">
        <v>51</v>
      </c>
      <c r="B184" s="8"/>
      <c r="C184" s="9"/>
      <c r="D184" s="8"/>
      <c r="E184" s="25"/>
      <c r="F184" s="25"/>
      <c r="G184" s="8"/>
      <c r="H184" s="25"/>
      <c r="I184" s="8"/>
      <c r="J184" s="89"/>
      <c r="K184" s="89"/>
      <c r="L184" s="89"/>
      <c r="M184" s="25"/>
      <c r="N184" s="8"/>
      <c r="O184" s="8"/>
      <c r="P184" s="76"/>
      <c r="Q184" s="8"/>
      <c r="R184" s="8"/>
      <c r="S184" s="48"/>
      <c r="T184" s="8"/>
      <c r="U184" s="8"/>
      <c r="V184" s="80"/>
      <c r="W184" s="8"/>
      <c r="X184" s="25"/>
      <c r="Y184" s="25"/>
      <c r="Z184" s="25"/>
      <c r="AA184" s="97"/>
      <c r="AB184" s="97"/>
      <c r="AC184" s="68"/>
      <c r="AF184" s="109"/>
      <c r="AG184" s="115"/>
    </row>
    <row r="185" spans="1:109" customFormat="1" ht="15" x14ac:dyDescent="0.25">
      <c r="A185" s="8">
        <v>24264</v>
      </c>
      <c r="B185" s="8" t="s">
        <v>461</v>
      </c>
      <c r="C185" s="8" t="s">
        <v>462</v>
      </c>
      <c r="D185" s="8" t="s">
        <v>463</v>
      </c>
      <c r="E185" s="69"/>
      <c r="F185" s="8">
        <v>76825</v>
      </c>
      <c r="G185" s="8" t="s">
        <v>464</v>
      </c>
      <c r="H185" s="8">
        <v>12</v>
      </c>
      <c r="I185" s="8" t="s">
        <v>86</v>
      </c>
      <c r="J185" s="89"/>
      <c r="K185" s="89"/>
      <c r="L185" s="89" t="s">
        <v>192</v>
      </c>
      <c r="M185" s="25"/>
      <c r="N185" s="8" t="s">
        <v>488</v>
      </c>
      <c r="O185" s="48">
        <v>60</v>
      </c>
      <c r="P185" s="76">
        <v>0</v>
      </c>
      <c r="Q185" s="48">
        <v>60</v>
      </c>
      <c r="R185" s="48" t="s">
        <v>72</v>
      </c>
      <c r="S185" s="48">
        <v>680064.65</v>
      </c>
      <c r="T185" s="48" t="s">
        <v>465</v>
      </c>
      <c r="U185" s="48" t="s">
        <v>466</v>
      </c>
      <c r="V185" s="80">
        <v>48307950300</v>
      </c>
      <c r="W185" s="80">
        <v>120</v>
      </c>
      <c r="X185" s="101">
        <v>17</v>
      </c>
      <c r="Y185" s="102">
        <v>4</v>
      </c>
      <c r="Z185" s="102">
        <v>8</v>
      </c>
      <c r="AA185" s="102">
        <v>2</v>
      </c>
      <c r="AB185" s="102">
        <v>0</v>
      </c>
      <c r="AC185" s="101">
        <v>1</v>
      </c>
      <c r="AD185">
        <v>152</v>
      </c>
      <c r="AF185" s="109">
        <v>3324.26</v>
      </c>
      <c r="AG185" s="115"/>
      <c r="AH185" t="s">
        <v>518</v>
      </c>
    </row>
    <row r="186" spans="1:109" ht="15" customHeight="1" x14ac:dyDescent="0.25">
      <c r="A186" s="17" t="s">
        <v>24</v>
      </c>
      <c r="B186" s="18"/>
      <c r="C186" s="41">
        <v>600000</v>
      </c>
      <c r="D186" s="20"/>
      <c r="E186" s="26"/>
      <c r="F186" s="25"/>
      <c r="G186" s="20"/>
      <c r="H186" s="26"/>
      <c r="I186" s="28"/>
      <c r="J186" s="92"/>
      <c r="K186" s="92"/>
      <c r="L186" s="92"/>
      <c r="N186" s="20"/>
      <c r="O186" s="20"/>
      <c r="P186" s="77"/>
      <c r="Q186" s="20"/>
      <c r="R186" s="21" t="s">
        <v>20</v>
      </c>
      <c r="S186" s="47">
        <f>SUM(S185:S185)</f>
        <v>680064.65</v>
      </c>
      <c r="T186" s="22"/>
      <c r="U186" s="20"/>
      <c r="V186" s="85"/>
      <c r="W186" s="20"/>
      <c r="X186" s="26"/>
      <c r="Y186" s="26"/>
      <c r="AC186" s="68"/>
      <c r="AD186"/>
      <c r="AE186"/>
      <c r="AF186" s="109"/>
      <c r="AG186" s="11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row>
    <row r="187" spans="1:109" ht="15" customHeight="1" x14ac:dyDescent="0.2">
      <c r="C187" s="9"/>
      <c r="F187" s="25"/>
      <c r="AF187" s="109"/>
    </row>
    <row r="188" spans="1:109" ht="15" customHeight="1" x14ac:dyDescent="0.2">
      <c r="A188" s="53" t="s">
        <v>52</v>
      </c>
      <c r="C188" s="9"/>
      <c r="F188" s="25"/>
      <c r="AF188" s="109"/>
    </row>
    <row r="189" spans="1:109" customFormat="1" ht="15" x14ac:dyDescent="0.25">
      <c r="A189" s="8">
        <v>24213</v>
      </c>
      <c r="B189" s="8" t="s">
        <v>76</v>
      </c>
      <c r="C189" s="8" t="s">
        <v>77</v>
      </c>
      <c r="D189" s="8" t="s">
        <v>78</v>
      </c>
      <c r="E189" s="69"/>
      <c r="F189" s="8">
        <v>76904</v>
      </c>
      <c r="G189" s="8" t="s">
        <v>79</v>
      </c>
      <c r="H189" s="8">
        <v>12</v>
      </c>
      <c r="I189" s="8" t="s">
        <v>70</v>
      </c>
      <c r="J189" s="89"/>
      <c r="K189" s="89"/>
      <c r="L189" s="89" t="s">
        <v>192</v>
      </c>
      <c r="M189" s="25"/>
      <c r="N189" s="8" t="s">
        <v>71</v>
      </c>
      <c r="O189" s="48">
        <v>30</v>
      </c>
      <c r="P189" s="76">
        <v>0</v>
      </c>
      <c r="Q189" s="48">
        <v>30</v>
      </c>
      <c r="R189" s="48" t="s">
        <v>80</v>
      </c>
      <c r="S189" s="48">
        <v>799120.75</v>
      </c>
      <c r="T189" s="48" t="s">
        <v>81</v>
      </c>
      <c r="U189" s="48" t="s">
        <v>74</v>
      </c>
      <c r="V189" s="80">
        <v>48451001707</v>
      </c>
      <c r="W189" s="80">
        <v>139</v>
      </c>
      <c r="X189" s="101">
        <v>17</v>
      </c>
      <c r="Y189" s="102">
        <v>4</v>
      </c>
      <c r="Z189" s="102">
        <v>8</v>
      </c>
      <c r="AA189" s="102">
        <v>4</v>
      </c>
      <c r="AB189" s="102">
        <v>0</v>
      </c>
      <c r="AC189" s="101">
        <v>1</v>
      </c>
      <c r="AD189">
        <v>173</v>
      </c>
      <c r="AF189" s="109">
        <v>9089.73</v>
      </c>
      <c r="AG189" s="115"/>
      <c r="AH189" t="s">
        <v>506</v>
      </c>
    </row>
    <row r="190" spans="1:109" ht="15" customHeight="1" x14ac:dyDescent="0.25">
      <c r="A190" s="17" t="s">
        <v>24</v>
      </c>
      <c r="B190" s="18"/>
      <c r="C190" s="41">
        <v>1036176.4439346753</v>
      </c>
      <c r="D190" s="20"/>
      <c r="E190" s="26"/>
      <c r="F190" s="25"/>
      <c r="G190" s="20"/>
      <c r="H190" s="26"/>
      <c r="I190" s="28"/>
      <c r="J190" s="92"/>
      <c r="K190" s="92"/>
      <c r="L190" s="92"/>
      <c r="N190" s="20"/>
      <c r="O190" s="20"/>
      <c r="P190" s="77"/>
      <c r="Q190" s="20"/>
      <c r="R190" s="21" t="s">
        <v>20</v>
      </c>
      <c r="S190" s="47">
        <f>SUM(S189:S189)</f>
        <v>799120.75</v>
      </c>
      <c r="T190" s="22"/>
      <c r="U190" s="20"/>
      <c r="V190" s="85"/>
      <c r="W190" s="20"/>
      <c r="X190" s="26"/>
      <c r="Y190" s="26"/>
      <c r="AC190" s="68"/>
      <c r="AD190"/>
      <c r="AE190"/>
      <c r="AF190" s="109"/>
      <c r="AG190" s="115"/>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row>
    <row r="191" spans="1:109" ht="15" customHeight="1" x14ac:dyDescent="0.2">
      <c r="C191" s="9"/>
      <c r="F191" s="25"/>
      <c r="AF191" s="109"/>
    </row>
    <row r="192" spans="1:109" ht="15" customHeight="1" x14ac:dyDescent="0.2">
      <c r="A192" s="53" t="s">
        <v>53</v>
      </c>
      <c r="C192" s="9"/>
      <c r="F192" s="25"/>
      <c r="AF192" s="109"/>
    </row>
    <row r="193" spans="1:109" customFormat="1" ht="15" x14ac:dyDescent="0.25">
      <c r="A193" s="8">
        <v>24262</v>
      </c>
      <c r="B193" s="8" t="s">
        <v>467</v>
      </c>
      <c r="C193" s="8" t="s">
        <v>468</v>
      </c>
      <c r="D193" s="8" t="s">
        <v>469</v>
      </c>
      <c r="E193" s="69"/>
      <c r="F193" s="8">
        <v>79938</v>
      </c>
      <c r="G193" s="8" t="s">
        <v>470</v>
      </c>
      <c r="H193" s="8">
        <v>13</v>
      </c>
      <c r="I193" s="8" t="s">
        <v>86</v>
      </c>
      <c r="J193" s="89"/>
      <c r="K193" s="89"/>
      <c r="L193" s="89" t="s">
        <v>192</v>
      </c>
      <c r="M193" s="25"/>
      <c r="N193" s="8" t="s">
        <v>71</v>
      </c>
      <c r="O193" s="48">
        <v>30</v>
      </c>
      <c r="P193" s="76">
        <v>0</v>
      </c>
      <c r="Q193" s="48">
        <v>30</v>
      </c>
      <c r="R193" s="48" t="s">
        <v>72</v>
      </c>
      <c r="S193" s="48">
        <v>900000</v>
      </c>
      <c r="T193" s="48" t="s">
        <v>471</v>
      </c>
      <c r="U193" s="48" t="s">
        <v>472</v>
      </c>
      <c r="V193" s="80">
        <v>48141010365</v>
      </c>
      <c r="W193" s="80">
        <v>104</v>
      </c>
      <c r="X193" s="137">
        <v>8.5</v>
      </c>
      <c r="Y193" s="102">
        <v>4</v>
      </c>
      <c r="Z193" s="102">
        <v>8</v>
      </c>
      <c r="AA193" s="102">
        <v>4</v>
      </c>
      <c r="AB193" s="102">
        <v>0</v>
      </c>
      <c r="AC193" s="101">
        <v>0</v>
      </c>
      <c r="AD193" s="138">
        <v>128.5</v>
      </c>
      <c r="AF193" s="109">
        <v>34377.730000000003</v>
      </c>
      <c r="AG193" s="115"/>
      <c r="AH193" s="130" t="s">
        <v>518</v>
      </c>
    </row>
    <row r="194" spans="1:109" ht="15" customHeight="1" x14ac:dyDescent="0.25">
      <c r="A194" s="17" t="s">
        <v>24</v>
      </c>
      <c r="B194" s="18"/>
      <c r="C194" s="41">
        <v>600000</v>
      </c>
      <c r="D194" s="20"/>
      <c r="E194" s="26"/>
      <c r="F194" s="25"/>
      <c r="G194" s="20"/>
      <c r="H194" s="26"/>
      <c r="I194" s="28"/>
      <c r="J194" s="92"/>
      <c r="K194" s="92"/>
      <c r="L194" s="92"/>
      <c r="N194" s="20"/>
      <c r="O194" s="20"/>
      <c r="P194" s="77"/>
      <c r="Q194" s="20"/>
      <c r="R194" s="21" t="s">
        <v>20</v>
      </c>
      <c r="S194" s="47">
        <f>SUM(S193:S193)</f>
        <v>900000</v>
      </c>
      <c r="T194" s="22"/>
      <c r="U194" s="20"/>
      <c r="V194" s="85"/>
      <c r="W194" s="20"/>
      <c r="X194" s="26"/>
      <c r="Y194" s="26"/>
      <c r="AC194" s="68"/>
      <c r="AD194"/>
      <c r="AE194"/>
      <c r="AF194" s="109"/>
      <c r="AG194" s="115"/>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row>
    <row r="195" spans="1:109" ht="15" customHeight="1" x14ac:dyDescent="0.2">
      <c r="C195" s="9"/>
      <c r="F195" s="25"/>
      <c r="AF195" s="109"/>
    </row>
    <row r="196" spans="1:109" customFormat="1" ht="15" customHeight="1" x14ac:dyDescent="0.25">
      <c r="A196" s="53" t="s">
        <v>54</v>
      </c>
      <c r="B196" s="8"/>
      <c r="C196" s="9"/>
      <c r="D196" s="8"/>
      <c r="E196" s="25"/>
      <c r="F196" s="25"/>
      <c r="G196" s="8"/>
      <c r="H196" s="25"/>
      <c r="I196" s="8"/>
      <c r="J196" s="89"/>
      <c r="K196" s="89"/>
      <c r="L196" s="89"/>
      <c r="M196" s="25"/>
      <c r="N196" s="8"/>
      <c r="O196" s="8"/>
      <c r="P196" s="76"/>
      <c r="Q196" s="8"/>
      <c r="R196" s="8"/>
      <c r="S196" s="48"/>
      <c r="T196" s="8"/>
      <c r="U196" s="8"/>
      <c r="V196" s="80"/>
      <c r="W196" s="8"/>
      <c r="X196" s="25"/>
      <c r="Y196" s="25"/>
      <c r="Z196" s="25"/>
      <c r="AA196" s="97"/>
      <c r="AB196" s="97"/>
      <c r="AC196" s="68"/>
      <c r="AF196" s="109"/>
      <c r="AG196" s="115"/>
    </row>
    <row r="197" spans="1:109" customFormat="1" ht="15" x14ac:dyDescent="0.25">
      <c r="A197" s="8">
        <v>24078</v>
      </c>
      <c r="B197" s="8" t="s">
        <v>475</v>
      </c>
      <c r="C197" s="8" t="s">
        <v>476</v>
      </c>
      <c r="D197" s="8" t="s">
        <v>470</v>
      </c>
      <c r="E197" s="69"/>
      <c r="F197" s="8">
        <v>79938</v>
      </c>
      <c r="G197" s="8" t="s">
        <v>470</v>
      </c>
      <c r="H197" s="8">
        <v>13</v>
      </c>
      <c r="I197" s="8" t="s">
        <v>70</v>
      </c>
      <c r="J197" s="89"/>
      <c r="K197" s="89"/>
      <c r="L197" s="89" t="s">
        <v>192</v>
      </c>
      <c r="M197" s="25"/>
      <c r="N197" s="8" t="s">
        <v>71</v>
      </c>
      <c r="O197" s="48">
        <v>60</v>
      </c>
      <c r="P197" s="76">
        <v>0</v>
      </c>
      <c r="Q197" s="48">
        <v>60</v>
      </c>
      <c r="R197" s="48" t="s">
        <v>80</v>
      </c>
      <c r="S197" s="48">
        <v>1600000</v>
      </c>
      <c r="T197" s="48" t="s">
        <v>471</v>
      </c>
      <c r="U197" s="48" t="s">
        <v>472</v>
      </c>
      <c r="V197" s="80">
        <v>48141010368</v>
      </c>
      <c r="W197" s="80">
        <v>131</v>
      </c>
      <c r="X197" s="101">
        <v>14</v>
      </c>
      <c r="Y197" s="102">
        <v>4</v>
      </c>
      <c r="Z197" s="102">
        <v>8</v>
      </c>
      <c r="AA197" s="102">
        <v>4</v>
      </c>
      <c r="AB197" s="102">
        <v>0</v>
      </c>
      <c r="AC197" s="101">
        <v>1</v>
      </c>
      <c r="AD197">
        <v>162</v>
      </c>
      <c r="AF197" s="109">
        <v>12450.54</v>
      </c>
      <c r="AG197" s="115"/>
      <c r="AH197" t="s">
        <v>514</v>
      </c>
    </row>
    <row r="198" spans="1:109" s="127" customFormat="1" ht="15" x14ac:dyDescent="0.25">
      <c r="A198" s="96">
        <v>24158</v>
      </c>
      <c r="B198" s="8" t="s">
        <v>480</v>
      </c>
      <c r="C198" s="8" t="s">
        <v>481</v>
      </c>
      <c r="D198" s="8" t="s">
        <v>470</v>
      </c>
      <c r="E198" s="69"/>
      <c r="F198" s="8">
        <v>79912</v>
      </c>
      <c r="G198" s="8" t="s">
        <v>470</v>
      </c>
      <c r="H198" s="8">
        <v>13</v>
      </c>
      <c r="I198" s="8" t="s">
        <v>70</v>
      </c>
      <c r="J198" s="89"/>
      <c r="K198" s="89"/>
      <c r="L198" s="89" t="s">
        <v>193</v>
      </c>
      <c r="M198" s="25"/>
      <c r="N198" s="8" t="s">
        <v>71</v>
      </c>
      <c r="O198" s="48">
        <v>40</v>
      </c>
      <c r="P198" s="76">
        <v>0</v>
      </c>
      <c r="Q198" s="48">
        <v>40</v>
      </c>
      <c r="R198" s="48" t="s">
        <v>72</v>
      </c>
      <c r="S198" s="48">
        <v>1600000</v>
      </c>
      <c r="T198" s="48" t="s">
        <v>479</v>
      </c>
      <c r="U198" s="48" t="s">
        <v>74</v>
      </c>
      <c r="V198" s="80">
        <v>48141001117</v>
      </c>
      <c r="W198" s="80">
        <v>88</v>
      </c>
      <c r="X198" s="101">
        <v>14</v>
      </c>
      <c r="Y198" s="102">
        <v>4</v>
      </c>
      <c r="Z198" s="102">
        <v>8</v>
      </c>
      <c r="AA198" s="102">
        <v>4</v>
      </c>
      <c r="AB198" s="102">
        <v>0</v>
      </c>
      <c r="AC198" s="101">
        <v>1</v>
      </c>
      <c r="AD198">
        <v>119</v>
      </c>
      <c r="AE198"/>
      <c r="AF198" s="109">
        <v>7160.56</v>
      </c>
      <c r="AG198" s="115"/>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row>
    <row r="199" spans="1:109" customFormat="1" ht="15" x14ac:dyDescent="0.25">
      <c r="A199" s="96">
        <v>24157</v>
      </c>
      <c r="B199" s="8" t="s">
        <v>477</v>
      </c>
      <c r="C199" s="8" t="s">
        <v>478</v>
      </c>
      <c r="D199" s="8" t="s">
        <v>470</v>
      </c>
      <c r="E199" s="69"/>
      <c r="F199" s="8">
        <v>79912</v>
      </c>
      <c r="G199" s="8" t="s">
        <v>470</v>
      </c>
      <c r="H199" s="8">
        <v>13</v>
      </c>
      <c r="I199" s="8" t="s">
        <v>70</v>
      </c>
      <c r="J199" s="89"/>
      <c r="K199" s="89"/>
      <c r="L199" s="89" t="s">
        <v>193</v>
      </c>
      <c r="M199" s="25"/>
      <c r="N199" s="8" t="s">
        <v>71</v>
      </c>
      <c r="O199" s="48">
        <v>40</v>
      </c>
      <c r="P199" s="76">
        <v>0</v>
      </c>
      <c r="Q199" s="48">
        <v>40</v>
      </c>
      <c r="R199" s="48" t="s">
        <v>80</v>
      </c>
      <c r="S199" s="48">
        <v>1400000</v>
      </c>
      <c r="T199" s="48" t="s">
        <v>479</v>
      </c>
      <c r="U199" s="48" t="s">
        <v>74</v>
      </c>
      <c r="V199" s="80">
        <v>48141001114</v>
      </c>
      <c r="W199" s="80">
        <v>83</v>
      </c>
      <c r="X199" s="101">
        <v>14</v>
      </c>
      <c r="Y199" s="102">
        <v>4</v>
      </c>
      <c r="Z199" s="102">
        <v>8</v>
      </c>
      <c r="AA199" s="102">
        <v>4</v>
      </c>
      <c r="AB199" s="102">
        <v>0</v>
      </c>
      <c r="AC199" s="101">
        <v>1</v>
      </c>
      <c r="AD199">
        <v>114</v>
      </c>
      <c r="AF199" s="109">
        <v>5999.91</v>
      </c>
      <c r="AG199" s="115"/>
    </row>
    <row r="200" spans="1:109" customFormat="1" ht="15" x14ac:dyDescent="0.25">
      <c r="A200" s="118">
        <v>24077</v>
      </c>
      <c r="B200" s="118" t="s">
        <v>473</v>
      </c>
      <c r="C200" s="118" t="s">
        <v>474</v>
      </c>
      <c r="D200" s="118" t="s">
        <v>470</v>
      </c>
      <c r="E200" s="119"/>
      <c r="F200" s="118">
        <v>79938</v>
      </c>
      <c r="G200" s="118" t="s">
        <v>470</v>
      </c>
      <c r="H200" s="118">
        <v>13</v>
      </c>
      <c r="I200" s="118" t="s">
        <v>70</v>
      </c>
      <c r="J200" s="120"/>
      <c r="K200" s="120"/>
      <c r="L200" s="120" t="s">
        <v>192</v>
      </c>
      <c r="M200" s="121"/>
      <c r="N200" s="118" t="s">
        <v>71</v>
      </c>
      <c r="O200" s="122">
        <v>44</v>
      </c>
      <c r="P200" s="123">
        <v>0</v>
      </c>
      <c r="Q200" s="122">
        <v>44</v>
      </c>
      <c r="R200" s="122" t="s">
        <v>72</v>
      </c>
      <c r="S200" s="122">
        <v>1410543</v>
      </c>
      <c r="T200" s="122" t="s">
        <v>471</v>
      </c>
      <c r="U200" s="122" t="s">
        <v>472</v>
      </c>
      <c r="V200" s="124">
        <v>48141010369</v>
      </c>
      <c r="W200" s="124">
        <v>119</v>
      </c>
      <c r="X200" s="125">
        <v>14</v>
      </c>
      <c r="Y200" s="126">
        <v>4</v>
      </c>
      <c r="Z200" s="126">
        <v>8</v>
      </c>
      <c r="AA200" s="126">
        <v>4</v>
      </c>
      <c r="AB200" s="126">
        <v>0</v>
      </c>
      <c r="AC200" s="125">
        <v>1</v>
      </c>
      <c r="AD200" s="127">
        <v>150</v>
      </c>
      <c r="AE200" s="127"/>
      <c r="AF200" s="128">
        <v>11267.38</v>
      </c>
      <c r="AG200" s="129"/>
      <c r="AH200" s="127" t="s">
        <v>505</v>
      </c>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27"/>
      <c r="CS200" s="127"/>
      <c r="CT200" s="127"/>
      <c r="CU200" s="127"/>
      <c r="CV200" s="127"/>
      <c r="CW200" s="127"/>
      <c r="CX200" s="127"/>
      <c r="CY200" s="127"/>
      <c r="CZ200" s="127"/>
      <c r="DA200" s="127"/>
      <c r="DB200" s="127"/>
      <c r="DC200" s="127"/>
      <c r="DD200" s="127"/>
      <c r="DE200" s="127"/>
    </row>
    <row r="201" spans="1:109" ht="15" x14ac:dyDescent="0.25">
      <c r="A201" s="17" t="s">
        <v>24</v>
      </c>
      <c r="B201" s="18"/>
      <c r="C201" s="19">
        <v>2958230.2585472451</v>
      </c>
      <c r="D201" s="20"/>
      <c r="E201" s="26"/>
      <c r="F201" s="20"/>
      <c r="G201" s="20"/>
      <c r="H201" s="26"/>
      <c r="I201" s="28"/>
      <c r="J201" s="92"/>
      <c r="K201" s="92"/>
      <c r="L201" s="92"/>
      <c r="M201" s="26"/>
      <c r="N201" s="20"/>
      <c r="O201" s="20"/>
      <c r="P201" s="77"/>
      <c r="Q201" s="20"/>
      <c r="R201" s="21" t="s">
        <v>20</v>
      </c>
      <c r="S201" s="47">
        <f>SUM(S197:S200)</f>
        <v>6010543</v>
      </c>
      <c r="T201" s="22"/>
      <c r="U201" s="20"/>
      <c r="V201" s="85"/>
      <c r="W201" s="20"/>
      <c r="X201" s="26"/>
      <c r="Y201" s="26"/>
      <c r="AC201" s="68"/>
      <c r="AD201"/>
      <c r="AE201"/>
      <c r="AF201" s="109"/>
      <c r="AG201" s="115"/>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row>
    <row r="202" spans="1:109" x14ac:dyDescent="0.2">
      <c r="C202" s="71"/>
      <c r="AF202" s="109"/>
    </row>
    <row r="203" spans="1:109" ht="15" customHeight="1" x14ac:dyDescent="0.2">
      <c r="A203" s="54" t="s">
        <v>59</v>
      </c>
      <c r="B203" s="29"/>
      <c r="C203" s="31">
        <f>SUM(C201,C194,C190,C186,C182,C174,C170,C165,C160,C151,C146,C141,C136,C127,C121,C104,C99,C95,C90,C84,C77,C57,C52,C49,C46,C42,C36)</f>
        <v>94304981.914999992</v>
      </c>
      <c r="D203" s="29" t="s">
        <v>63</v>
      </c>
      <c r="E203" s="32"/>
      <c r="F203" s="29">
        <v>105</v>
      </c>
      <c r="G203" s="29"/>
      <c r="H203" s="32"/>
      <c r="I203" s="29"/>
      <c r="J203" s="95"/>
      <c r="K203" s="132" t="s">
        <v>55</v>
      </c>
      <c r="L203" s="132"/>
      <c r="M203" s="132"/>
      <c r="N203" s="132"/>
      <c r="O203" s="132"/>
      <c r="P203" s="132"/>
      <c r="Q203" s="132"/>
      <c r="R203" s="132"/>
      <c r="S203" s="50">
        <f>S201+S194+S190+S186+S182+S174+S170+S165+S160+S151+S146+S141+S136+S127+S121+S104+S99+S95+S90+S84+S77+S57+S52+S49+S46+S42+S36</f>
        <v>164289010.21285999</v>
      </c>
      <c r="T203" s="30"/>
      <c r="AF203" s="109"/>
    </row>
    <row r="204" spans="1:109" x14ac:dyDescent="0.2">
      <c r="C204" s="71"/>
      <c r="AF204" s="109"/>
    </row>
  </sheetData>
  <sheetProtection formatCells="0" formatColumns="0" formatRows="0" insertColumns="0" insertRows="0" insertHyperlinks="0" deleteColumns="0" deleteRows="0" sort="0" autoFilter="0" pivotTables="0"/>
  <sortState ref="A69:AH76">
    <sortCondition sortBy="cellColor" ref="A69:A76" dxfId="1"/>
    <sortCondition descending="1" ref="AD69:AD76"/>
    <sortCondition ref="AF69:AF76"/>
  </sortState>
  <mergeCells count="6">
    <mergeCell ref="W45:AD45"/>
    <mergeCell ref="K203:R203"/>
    <mergeCell ref="A10:B10"/>
    <mergeCell ref="A6:L9"/>
    <mergeCell ref="D10:U10"/>
    <mergeCell ref="S7:V9"/>
  </mergeCells>
  <pageMargins left="0.5" right="0.3" top="0.4" bottom="0.4" header="0.3" footer="0.3"/>
  <pageSetup paperSize="5" scale="62" fitToHeight="6" orientation="landscape" r:id="rId1"/>
  <rowBreaks count="4" manualBreakCount="4">
    <brk id="57" max="33" man="1"/>
    <brk id="85" max="33" man="1"/>
    <brk id="113" max="33" man="1"/>
    <brk id="186"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2024-07-03T19:43:20Z</dcterms:modified>
  <cp:category>2020 9HTC preapps</cp:category>
</cp:coreProperties>
</file>