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mc:AlternateContent xmlns:mc="http://schemas.openxmlformats.org/markup-compatibility/2006">
    <mc:Choice Requires="x15">
      <x15ac:absPath xmlns:x15ac="http://schemas.microsoft.com/office/spreadsheetml/2010/11/ac" url="C:\Users\cthompso\Desktop\"/>
    </mc:Choice>
  </mc:AlternateContent>
  <xr:revisionPtr revIDLastSave="0" documentId="13_ncr:1_{EBAE8D36-58B2-4B01-9629-58726F5790DA}" xr6:coauthVersionLast="47" xr6:coauthVersionMax="47" xr10:uidLastSave="{00000000-0000-0000-0000-000000000000}"/>
  <bookViews>
    <workbookView xWindow="-27285" yWindow="405" windowWidth="27360" windowHeight="15075" xr2:uid="{00000000-000D-0000-FFFF-FFFF00000000}"/>
  </bookViews>
  <sheets>
    <sheet name="PFC Outline &amp; Definitions" sheetId="22" r:id="rId1"/>
    <sheet name="Tab 1-Development Info" sheetId="20" r:id="rId2"/>
    <sheet name="Tab 2-Auditor Info" sheetId="6" r:id="rId3"/>
    <sheet name="Tab 3-Income &amp; Rent Limits" sheetId="10" r:id="rId4"/>
    <sheet name="Tab 4-Units &amp; Rent Difference" sheetId="21" r:id="rId5"/>
    <sheet name="Tab 5-Audit Sample" sheetId="24" r:id="rId6"/>
    <sheet name="Tab 6-Checklist" sheetId="1" r:id="rId7"/>
    <sheet name="TDHCA USE ONLY Summary" sheetId="19" r:id="rId8"/>
    <sheet name="TDHCA USE ONLY Summary List" sheetId="23" r:id="rId9"/>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D5" i="23" l="1"/>
  <c r="J244" i="19"/>
  <c r="I244" i="19"/>
  <c r="H244" i="19"/>
  <c r="G244" i="19"/>
  <c r="F244" i="19"/>
  <c r="E244" i="19"/>
  <c r="I188" i="21"/>
  <c r="H188" i="21"/>
  <c r="G188" i="21"/>
  <c r="F188" i="21"/>
  <c r="E188" i="21"/>
  <c r="J39" i="19"/>
  <c r="G27" i="19"/>
  <c r="CD5" i="23"/>
  <c r="CE5" i="23"/>
  <c r="J188" i="21" l="1"/>
  <c r="AB5" i="23"/>
  <c r="D5" i="23"/>
  <c r="B5" i="23"/>
  <c r="I88" i="24" l="1"/>
  <c r="I89" i="24"/>
  <c r="I60" i="24"/>
  <c r="AR5" i="23"/>
  <c r="Y5" i="23"/>
  <c r="X5" i="23"/>
  <c r="W5" i="23"/>
  <c r="V5" i="23"/>
  <c r="U5" i="23"/>
  <c r="H183" i="21"/>
  <c r="G186" i="21"/>
  <c r="K174" i="21"/>
  <c r="J174" i="21"/>
  <c r="F27" i="19"/>
  <c r="H35" i="20"/>
  <c r="G35" i="20"/>
  <c r="F35" i="20"/>
  <c r="D35" i="20"/>
  <c r="T5" i="23"/>
  <c r="D19" i="19"/>
  <c r="J86" i="24" a="1"/>
  <c r="J86" i="24" s="1"/>
  <c r="L169" i="21"/>
  <c r="L168" i="21"/>
  <c r="L167" i="21"/>
  <c r="L20" i="21"/>
  <c r="L21" i="21"/>
  <c r="L19" i="21"/>
  <c r="D14" i="19"/>
  <c r="D13" i="19"/>
  <c r="J89" i="24" a="1"/>
  <c r="J89" i="24" s="1"/>
  <c r="J88" i="24" a="1"/>
  <c r="J88" i="24" s="1"/>
  <c r="J87" i="24" a="1"/>
  <c r="J87" i="24" s="1"/>
  <c r="I87" i="24"/>
  <c r="I86" i="24"/>
  <c r="J84" i="24" a="1"/>
  <c r="J84" i="24" s="1"/>
  <c r="I84" i="24"/>
  <c r="J83" i="24" a="1"/>
  <c r="J83" i="24" s="1"/>
  <c r="I83" i="24"/>
  <c r="J82" i="24" a="1"/>
  <c r="J82" i="24" s="1"/>
  <c r="I82" i="24"/>
  <c r="J80" i="24" a="1"/>
  <c r="J80" i="24" s="1"/>
  <c r="I80" i="24"/>
  <c r="J79" i="24" a="1"/>
  <c r="J79" i="24" s="1"/>
  <c r="I79" i="24"/>
  <c r="J78" i="24" a="1"/>
  <c r="J78" i="24" s="1"/>
  <c r="I78" i="24"/>
  <c r="J77" i="24" a="1"/>
  <c r="J77" i="24" s="1"/>
  <c r="I77" i="24"/>
  <c r="J75" i="24" a="1"/>
  <c r="J75" i="24" s="1"/>
  <c r="I75" i="24"/>
  <c r="J74" i="24" a="1"/>
  <c r="J74" i="24" s="1"/>
  <c r="I74" i="24"/>
  <c r="J73" i="24" a="1"/>
  <c r="J73" i="24" s="1"/>
  <c r="I73" i="24"/>
  <c r="J69" i="24" a="1"/>
  <c r="J69" i="24" s="1"/>
  <c r="I69" i="24"/>
  <c r="J65" i="24" a="1"/>
  <c r="J65" i="24" s="1"/>
  <c r="I65" i="24"/>
  <c r="I62" i="24"/>
  <c r="I66" i="24"/>
  <c r="E251" i="19"/>
  <c r="J253" i="19"/>
  <c r="G253" i="19"/>
  <c r="J251" i="19"/>
  <c r="G251" i="19"/>
  <c r="H10" i="21"/>
  <c r="K10" i="21"/>
  <c r="J69" i="19"/>
  <c r="J53" i="19"/>
  <c r="D18" i="19"/>
  <c r="I67" i="24" l="1"/>
  <c r="I70" i="24"/>
  <c r="I71" i="24" s="1"/>
  <c r="I61" i="24"/>
  <c r="I63" i="24" s="1"/>
  <c r="G185" i="21"/>
  <c r="I190" i="21"/>
  <c r="H190" i="21"/>
  <c r="G190" i="21"/>
  <c r="F190" i="21"/>
  <c r="E190" i="21"/>
  <c r="I189" i="21"/>
  <c r="G26" i="19"/>
  <c r="F26" i="19"/>
  <c r="J190" i="21" l="1"/>
  <c r="Q5" i="23"/>
  <c r="P5" i="23"/>
  <c r="N5" i="23"/>
  <c r="M5" i="23"/>
  <c r="K5" i="23"/>
  <c r="L5" i="23"/>
  <c r="K35" i="20"/>
  <c r="J35" i="20"/>
  <c r="I35" i="20"/>
  <c r="G5" i="23"/>
  <c r="S5" i="23"/>
  <c r="AQ5" i="23"/>
  <c r="BZ5" i="23"/>
  <c r="AK5" i="23"/>
  <c r="AJ5" i="23"/>
  <c r="AI5" i="23"/>
  <c r="AH5" i="23"/>
  <c r="AG5" i="23"/>
  <c r="AF5" i="23"/>
  <c r="AE5" i="23"/>
  <c r="AC5" i="23"/>
  <c r="AA5" i="23"/>
  <c r="Z5" i="23"/>
  <c r="R5" i="23"/>
  <c r="O5" i="23"/>
  <c r="J5" i="23"/>
  <c r="F5" i="23"/>
  <c r="E5" i="23"/>
  <c r="I5" i="23"/>
  <c r="H5" i="23"/>
  <c r="C5" i="23"/>
  <c r="CC5" i="23"/>
  <c r="CB5" i="23"/>
  <c r="CA5" i="23"/>
  <c r="J7" i="19"/>
  <c r="J8" i="19"/>
  <c r="G19" i="19"/>
  <c r="G25" i="19"/>
  <c r="F24" i="19"/>
  <c r="G24" i="19"/>
  <c r="G12" i="19"/>
  <c r="G15" i="19"/>
  <c r="G14" i="19"/>
  <c r="G17" i="19"/>
  <c r="J35" i="19"/>
  <c r="J257" i="19"/>
  <c r="G241" i="19" l="1"/>
  <c r="G246" i="19"/>
  <c r="I246" i="19"/>
  <c r="H246" i="19"/>
  <c r="F246" i="19"/>
  <c r="E246" i="19"/>
  <c r="I245" i="19"/>
  <c r="H189" i="21"/>
  <c r="H245" i="19" s="1"/>
  <c r="G189" i="21"/>
  <c r="G245" i="19" s="1"/>
  <c r="F189" i="21"/>
  <c r="F245" i="19" s="1"/>
  <c r="E189" i="21"/>
  <c r="I187" i="21"/>
  <c r="I243" i="19" s="1"/>
  <c r="H187" i="21"/>
  <c r="H243" i="19" s="1"/>
  <c r="G187" i="21"/>
  <c r="G243" i="19" s="1"/>
  <c r="F187" i="21"/>
  <c r="F243" i="19" s="1"/>
  <c r="E187" i="21"/>
  <c r="I186" i="21"/>
  <c r="I242" i="19" s="1"/>
  <c r="H186" i="21"/>
  <c r="H242" i="19" s="1"/>
  <c r="F186" i="21"/>
  <c r="F242" i="19" s="1"/>
  <c r="E186" i="21"/>
  <c r="I185" i="21"/>
  <c r="I241" i="19" s="1"/>
  <c r="H185" i="21"/>
  <c r="H241" i="19" s="1"/>
  <c r="F185" i="21"/>
  <c r="F241" i="19" s="1"/>
  <c r="E185" i="21"/>
  <c r="I184" i="21"/>
  <c r="I240" i="19" s="1"/>
  <c r="H184" i="21"/>
  <c r="H240" i="19" s="1"/>
  <c r="G184" i="21"/>
  <c r="G240" i="19" s="1"/>
  <c r="F184" i="21"/>
  <c r="F240" i="19" s="1"/>
  <c r="E184" i="21"/>
  <c r="G183" i="21"/>
  <c r="G239" i="19" s="1"/>
  <c r="E179" i="21"/>
  <c r="F183" i="21"/>
  <c r="F239" i="19" s="1"/>
  <c r="E183" i="21"/>
  <c r="I183" i="21"/>
  <c r="I239" i="19" s="1"/>
  <c r="I182" i="21"/>
  <c r="I238" i="19" s="1"/>
  <c r="G181" i="21"/>
  <c r="G237" i="19" s="1"/>
  <c r="H182" i="21"/>
  <c r="H238" i="19" s="1"/>
  <c r="G182" i="21"/>
  <c r="G238" i="19" s="1"/>
  <c r="F182" i="21"/>
  <c r="F238" i="19" s="1"/>
  <c r="E182" i="21"/>
  <c r="I181" i="21"/>
  <c r="I237" i="19" s="1"/>
  <c r="H181" i="21"/>
  <c r="H237" i="19" s="1"/>
  <c r="F181" i="21"/>
  <c r="F237" i="19" s="1"/>
  <c r="E181" i="21"/>
  <c r="G242" i="19"/>
  <c r="I180" i="21"/>
  <c r="I236" i="19" s="1"/>
  <c r="H180" i="21"/>
  <c r="H236" i="19" s="1"/>
  <c r="H179" i="21"/>
  <c r="G180" i="21"/>
  <c r="G236" i="19" s="1"/>
  <c r="F180" i="21"/>
  <c r="F236" i="19" s="1"/>
  <c r="E180" i="21"/>
  <c r="I179" i="21"/>
  <c r="F179" i="21"/>
  <c r="G179" i="21"/>
  <c r="J246" i="19" l="1"/>
  <c r="E239" i="19"/>
  <c r="E245" i="19"/>
  <c r="J245" i="19" s="1"/>
  <c r="J189" i="21"/>
  <c r="E240" i="19"/>
  <c r="J240" i="19" s="1"/>
  <c r="J184" i="21"/>
  <c r="F235" i="19"/>
  <c r="F247" i="19" s="1"/>
  <c r="F191" i="21"/>
  <c r="E242" i="19"/>
  <c r="J242" i="19" s="1"/>
  <c r="J186" i="21"/>
  <c r="G235" i="19"/>
  <c r="G247" i="19" s="1"/>
  <c r="G191" i="21"/>
  <c r="E238" i="19"/>
  <c r="J238" i="19" s="1"/>
  <c r="J182" i="21"/>
  <c r="E235" i="19"/>
  <c r="E191" i="21"/>
  <c r="J179" i="21"/>
  <c r="H235" i="19"/>
  <c r="E243" i="19"/>
  <c r="J243" i="19" s="1"/>
  <c r="J187" i="21"/>
  <c r="E236" i="19"/>
  <c r="J236" i="19" s="1"/>
  <c r="J180" i="21"/>
  <c r="E237" i="19"/>
  <c r="J237" i="19" s="1"/>
  <c r="J181" i="21"/>
  <c r="I235" i="19"/>
  <c r="I247" i="19" s="1"/>
  <c r="I191" i="21"/>
  <c r="E241" i="19"/>
  <c r="J241" i="19" s="1"/>
  <c r="J185" i="21"/>
  <c r="E247" i="19" l="1"/>
  <c r="J235" i="19"/>
  <c r="G78" i="19"/>
  <c r="J12" i="19"/>
  <c r="D16" i="19"/>
  <c r="D12" i="19"/>
  <c r="G7" i="19"/>
  <c r="D7" i="19"/>
  <c r="J16" i="19" l="1"/>
  <c r="J14" i="19"/>
  <c r="I230" i="19" l="1"/>
  <c r="I231" i="19" s="1"/>
  <c r="K175" i="21"/>
  <c r="AN5" i="23" s="1"/>
  <c r="H230" i="19"/>
  <c r="H231" i="19" s="1"/>
  <c r="J175" i="21"/>
  <c r="AM5" i="23" s="1"/>
  <c r="F25" i="19"/>
  <c r="H81" i="19" l="1"/>
  <c r="H82" i="19"/>
  <c r="H83" i="19"/>
  <c r="H84" i="19"/>
  <c r="H85" i="19"/>
  <c r="H86" i="19"/>
  <c r="H87" i="19"/>
  <c r="H88" i="19"/>
  <c r="H89" i="19"/>
  <c r="H90" i="19"/>
  <c r="H91" i="19"/>
  <c r="H92" i="19"/>
  <c r="H93" i="19"/>
  <c r="H94" i="19"/>
  <c r="H95" i="19"/>
  <c r="H96" i="19"/>
  <c r="H97" i="19"/>
  <c r="H98" i="19"/>
  <c r="H99" i="19"/>
  <c r="H100" i="19"/>
  <c r="H101" i="19"/>
  <c r="H102" i="19"/>
  <c r="H103" i="19"/>
  <c r="H104" i="19"/>
  <c r="H105" i="19"/>
  <c r="H106" i="19"/>
  <c r="H107" i="19"/>
  <c r="H108" i="19"/>
  <c r="H109" i="19"/>
  <c r="H110" i="19"/>
  <c r="H111" i="19"/>
  <c r="H112" i="19"/>
  <c r="H113" i="19"/>
  <c r="H114" i="19"/>
  <c r="H115" i="19"/>
  <c r="H116" i="19"/>
  <c r="H117" i="19"/>
  <c r="H118" i="19"/>
  <c r="H119" i="19"/>
  <c r="H120" i="19"/>
  <c r="H121" i="19"/>
  <c r="H122" i="19"/>
  <c r="H123" i="19"/>
  <c r="H124" i="19"/>
  <c r="H125" i="19"/>
  <c r="H126" i="19"/>
  <c r="H127" i="19"/>
  <c r="H128" i="19"/>
  <c r="H129" i="19"/>
  <c r="H130" i="19"/>
  <c r="H131" i="19"/>
  <c r="H132" i="19"/>
  <c r="H133" i="19"/>
  <c r="H134" i="19"/>
  <c r="H135" i="19"/>
  <c r="H136" i="19"/>
  <c r="H137" i="19"/>
  <c r="H138" i="19"/>
  <c r="H139" i="19"/>
  <c r="H140" i="19"/>
  <c r="H141" i="19"/>
  <c r="H142" i="19"/>
  <c r="H143" i="19"/>
  <c r="H144" i="19"/>
  <c r="H145" i="19"/>
  <c r="H146" i="19"/>
  <c r="H147" i="19"/>
  <c r="H148" i="19"/>
  <c r="H149" i="19"/>
  <c r="H150" i="19"/>
  <c r="H151" i="19"/>
  <c r="H152" i="19"/>
  <c r="H153" i="19"/>
  <c r="H154" i="19"/>
  <c r="H155" i="19"/>
  <c r="H156" i="19"/>
  <c r="H157" i="19"/>
  <c r="H158" i="19"/>
  <c r="H159" i="19"/>
  <c r="H160" i="19"/>
  <c r="H161" i="19"/>
  <c r="H162" i="19"/>
  <c r="H163" i="19"/>
  <c r="H164" i="19"/>
  <c r="H165" i="19"/>
  <c r="H166" i="19"/>
  <c r="H167" i="19"/>
  <c r="H168" i="19"/>
  <c r="H169" i="19"/>
  <c r="H170" i="19"/>
  <c r="H171" i="19"/>
  <c r="H172" i="19"/>
  <c r="H173" i="19"/>
  <c r="H174" i="19"/>
  <c r="H175" i="19"/>
  <c r="H176" i="19"/>
  <c r="H177" i="19"/>
  <c r="H178" i="19"/>
  <c r="H179" i="19"/>
  <c r="H180" i="19"/>
  <c r="H181" i="19"/>
  <c r="H182" i="19"/>
  <c r="H183" i="19"/>
  <c r="H184" i="19"/>
  <c r="H185" i="19"/>
  <c r="H186" i="19"/>
  <c r="H187" i="19"/>
  <c r="H188" i="19"/>
  <c r="H189" i="19"/>
  <c r="H190" i="19"/>
  <c r="H191" i="19"/>
  <c r="H192" i="19"/>
  <c r="H193" i="19"/>
  <c r="H194" i="19"/>
  <c r="H195" i="19"/>
  <c r="H196" i="19"/>
  <c r="H197" i="19"/>
  <c r="H198" i="19"/>
  <c r="H199" i="19"/>
  <c r="H200" i="19"/>
  <c r="H201" i="19"/>
  <c r="H202" i="19"/>
  <c r="H203" i="19"/>
  <c r="H204" i="19"/>
  <c r="H205" i="19"/>
  <c r="H206" i="19"/>
  <c r="H207" i="19"/>
  <c r="H208" i="19"/>
  <c r="H209" i="19"/>
  <c r="H210" i="19"/>
  <c r="H211" i="19"/>
  <c r="H212" i="19"/>
  <c r="H213" i="19"/>
  <c r="H214" i="19"/>
  <c r="H215" i="19"/>
  <c r="H216" i="19"/>
  <c r="H217" i="19"/>
  <c r="H218" i="19"/>
  <c r="H219" i="19"/>
  <c r="H220" i="19"/>
  <c r="H221" i="19"/>
  <c r="H222" i="19"/>
  <c r="H223" i="19"/>
  <c r="H224" i="19"/>
  <c r="H225" i="19"/>
  <c r="H226" i="19"/>
  <c r="H227" i="19"/>
  <c r="H228" i="19"/>
  <c r="I81" i="19"/>
  <c r="I82" i="19"/>
  <c r="I83" i="19"/>
  <c r="I84" i="19"/>
  <c r="I85" i="19"/>
  <c r="I86" i="19"/>
  <c r="I87" i="19"/>
  <c r="I88" i="19"/>
  <c r="I89" i="19"/>
  <c r="I90" i="19"/>
  <c r="I91" i="19"/>
  <c r="I92" i="19"/>
  <c r="I93" i="19"/>
  <c r="I94" i="19"/>
  <c r="I95" i="19"/>
  <c r="I96" i="19"/>
  <c r="I97" i="19"/>
  <c r="I98" i="19"/>
  <c r="I99" i="19"/>
  <c r="I100" i="19"/>
  <c r="I101" i="19"/>
  <c r="I102" i="19"/>
  <c r="I103" i="19"/>
  <c r="I104" i="19"/>
  <c r="I105" i="19"/>
  <c r="I106" i="19"/>
  <c r="I107" i="19"/>
  <c r="I108" i="19"/>
  <c r="I109" i="19"/>
  <c r="I110" i="19"/>
  <c r="I111" i="19"/>
  <c r="I112" i="19"/>
  <c r="I113" i="19"/>
  <c r="I114" i="19"/>
  <c r="I115" i="19"/>
  <c r="I116" i="19"/>
  <c r="I117" i="19"/>
  <c r="I118" i="19"/>
  <c r="I119" i="19"/>
  <c r="I120" i="19"/>
  <c r="I121" i="19"/>
  <c r="I122" i="19"/>
  <c r="I123" i="19"/>
  <c r="I124" i="19"/>
  <c r="I125" i="19"/>
  <c r="I126" i="19"/>
  <c r="I127" i="19"/>
  <c r="I128" i="19"/>
  <c r="I129" i="19"/>
  <c r="I130" i="19"/>
  <c r="I131" i="19"/>
  <c r="I132" i="19"/>
  <c r="I133" i="19"/>
  <c r="I134" i="19"/>
  <c r="I135" i="19"/>
  <c r="I136" i="19"/>
  <c r="I137" i="19"/>
  <c r="I138" i="19"/>
  <c r="I139" i="19"/>
  <c r="I140" i="19"/>
  <c r="I141" i="19"/>
  <c r="I142" i="19"/>
  <c r="I143" i="19"/>
  <c r="I144" i="19"/>
  <c r="I145" i="19"/>
  <c r="I146" i="19"/>
  <c r="I147" i="19"/>
  <c r="I148" i="19"/>
  <c r="I149" i="19"/>
  <c r="I150" i="19"/>
  <c r="I151" i="19"/>
  <c r="I152" i="19"/>
  <c r="I153" i="19"/>
  <c r="I154" i="19"/>
  <c r="I155" i="19"/>
  <c r="I156" i="19"/>
  <c r="I157" i="19"/>
  <c r="I158" i="19"/>
  <c r="I159" i="19"/>
  <c r="I160" i="19"/>
  <c r="I161" i="19"/>
  <c r="I162" i="19"/>
  <c r="I163" i="19"/>
  <c r="I164" i="19"/>
  <c r="I165" i="19"/>
  <c r="I166" i="19"/>
  <c r="I167" i="19"/>
  <c r="I168" i="19"/>
  <c r="I169" i="19"/>
  <c r="I170" i="19"/>
  <c r="I171" i="19"/>
  <c r="I172" i="19"/>
  <c r="I173" i="19"/>
  <c r="I174" i="19"/>
  <c r="I175" i="19"/>
  <c r="I176" i="19"/>
  <c r="I177" i="19"/>
  <c r="I178" i="19"/>
  <c r="I179" i="19"/>
  <c r="I180" i="19"/>
  <c r="I181" i="19"/>
  <c r="I182" i="19"/>
  <c r="I183" i="19"/>
  <c r="I184" i="19"/>
  <c r="I185" i="19"/>
  <c r="I186" i="19"/>
  <c r="I187" i="19"/>
  <c r="I188" i="19"/>
  <c r="I189" i="19"/>
  <c r="I190" i="19"/>
  <c r="I191" i="19"/>
  <c r="I192" i="19"/>
  <c r="I193" i="19"/>
  <c r="I194" i="19"/>
  <c r="I195" i="19"/>
  <c r="I196" i="19"/>
  <c r="I197" i="19"/>
  <c r="I198" i="19"/>
  <c r="I199" i="19"/>
  <c r="I200" i="19"/>
  <c r="I201" i="19"/>
  <c r="I202" i="19"/>
  <c r="I203" i="19"/>
  <c r="I204" i="19"/>
  <c r="I205" i="19"/>
  <c r="I206" i="19"/>
  <c r="I207" i="19"/>
  <c r="I208" i="19"/>
  <c r="I209" i="19"/>
  <c r="I210" i="19"/>
  <c r="I211" i="19"/>
  <c r="I212" i="19"/>
  <c r="I213" i="19"/>
  <c r="I214" i="19"/>
  <c r="I215" i="19"/>
  <c r="I216" i="19"/>
  <c r="I217" i="19"/>
  <c r="I218" i="19"/>
  <c r="I219" i="19"/>
  <c r="I220" i="19"/>
  <c r="I221" i="19"/>
  <c r="I222" i="19"/>
  <c r="I223" i="19"/>
  <c r="I224" i="19"/>
  <c r="I225" i="19"/>
  <c r="I226" i="19"/>
  <c r="I227" i="19"/>
  <c r="I228" i="19"/>
  <c r="I80" i="19"/>
  <c r="I79" i="19"/>
  <c r="I78" i="19"/>
  <c r="H80" i="19"/>
  <c r="H79" i="19"/>
  <c r="H78" i="19"/>
  <c r="G87" i="19"/>
  <c r="G88" i="19"/>
  <c r="G89" i="19"/>
  <c r="G90" i="19"/>
  <c r="G91" i="19"/>
  <c r="G92" i="19"/>
  <c r="G93" i="19"/>
  <c r="G94" i="19"/>
  <c r="G95" i="19"/>
  <c r="G96" i="19"/>
  <c r="G97" i="19"/>
  <c r="G98" i="19"/>
  <c r="G99" i="19"/>
  <c r="G100" i="19"/>
  <c r="G101" i="19"/>
  <c r="G102" i="19"/>
  <c r="G103" i="19"/>
  <c r="G104" i="19"/>
  <c r="G105" i="19"/>
  <c r="G106" i="19"/>
  <c r="G107" i="19"/>
  <c r="G108" i="19"/>
  <c r="G109" i="19"/>
  <c r="G110" i="19"/>
  <c r="G111" i="19"/>
  <c r="G112" i="19"/>
  <c r="G113" i="19"/>
  <c r="G114" i="19"/>
  <c r="G115" i="19"/>
  <c r="G116" i="19"/>
  <c r="G117" i="19"/>
  <c r="G118" i="19"/>
  <c r="G119" i="19"/>
  <c r="G120" i="19"/>
  <c r="G121" i="19"/>
  <c r="G122" i="19"/>
  <c r="G123" i="19"/>
  <c r="G124" i="19"/>
  <c r="G125" i="19"/>
  <c r="G126" i="19"/>
  <c r="G127" i="19"/>
  <c r="G128" i="19"/>
  <c r="G129" i="19"/>
  <c r="G130" i="19"/>
  <c r="G131" i="19"/>
  <c r="G132" i="19"/>
  <c r="G133" i="19"/>
  <c r="G134" i="19"/>
  <c r="G135" i="19"/>
  <c r="G136" i="19"/>
  <c r="G137" i="19"/>
  <c r="G138" i="19"/>
  <c r="G139" i="19"/>
  <c r="G140" i="19"/>
  <c r="G141" i="19"/>
  <c r="G142" i="19"/>
  <c r="G143" i="19"/>
  <c r="G144" i="19"/>
  <c r="G145" i="19"/>
  <c r="G146" i="19"/>
  <c r="G147" i="19"/>
  <c r="G148" i="19"/>
  <c r="G149" i="19"/>
  <c r="G150" i="19"/>
  <c r="G151" i="19"/>
  <c r="G152" i="19"/>
  <c r="G153" i="19"/>
  <c r="G154" i="19"/>
  <c r="G155" i="19"/>
  <c r="G156" i="19"/>
  <c r="G157" i="19"/>
  <c r="G158" i="19"/>
  <c r="G159" i="19"/>
  <c r="G160" i="19"/>
  <c r="G161" i="19"/>
  <c r="G162" i="19"/>
  <c r="G163" i="19"/>
  <c r="G164" i="19"/>
  <c r="G165" i="19"/>
  <c r="G166" i="19"/>
  <c r="G167" i="19"/>
  <c r="G168" i="19"/>
  <c r="G169" i="19"/>
  <c r="G170" i="19"/>
  <c r="G171" i="19"/>
  <c r="G172" i="19"/>
  <c r="G173" i="19"/>
  <c r="G174" i="19"/>
  <c r="G175" i="19"/>
  <c r="G176" i="19"/>
  <c r="G177" i="19"/>
  <c r="G178" i="19"/>
  <c r="G179" i="19"/>
  <c r="G180" i="19"/>
  <c r="G181" i="19"/>
  <c r="G182" i="19"/>
  <c r="G183" i="19"/>
  <c r="G184" i="19"/>
  <c r="G185" i="19"/>
  <c r="G186" i="19"/>
  <c r="G187" i="19"/>
  <c r="G188" i="19"/>
  <c r="G189" i="19"/>
  <c r="G190" i="19"/>
  <c r="G191" i="19"/>
  <c r="G192" i="19"/>
  <c r="G193" i="19"/>
  <c r="G194" i="19"/>
  <c r="G195" i="19"/>
  <c r="G196" i="19"/>
  <c r="G197" i="19"/>
  <c r="G198" i="19"/>
  <c r="G199" i="19"/>
  <c r="G200" i="19"/>
  <c r="G201" i="19"/>
  <c r="G202" i="19"/>
  <c r="G203" i="19"/>
  <c r="G204" i="19"/>
  <c r="G205" i="19"/>
  <c r="G206" i="19"/>
  <c r="G207" i="19"/>
  <c r="G208" i="19"/>
  <c r="G209" i="19"/>
  <c r="G210" i="19"/>
  <c r="G211" i="19"/>
  <c r="G212" i="19"/>
  <c r="G213" i="19"/>
  <c r="G214" i="19"/>
  <c r="G215" i="19"/>
  <c r="G216" i="19"/>
  <c r="G217" i="19"/>
  <c r="G218" i="19"/>
  <c r="G219" i="19"/>
  <c r="G220" i="19"/>
  <c r="G221" i="19"/>
  <c r="G222" i="19"/>
  <c r="G223" i="19"/>
  <c r="G224" i="19"/>
  <c r="G225" i="19"/>
  <c r="G226" i="19"/>
  <c r="G227" i="19"/>
  <c r="G228" i="19"/>
  <c r="G81" i="19"/>
  <c r="G82" i="19"/>
  <c r="G83" i="19"/>
  <c r="G84" i="19"/>
  <c r="G85" i="19"/>
  <c r="G86" i="19"/>
  <c r="G80" i="19"/>
  <c r="G79" i="19"/>
  <c r="F83" i="19"/>
  <c r="F84" i="19"/>
  <c r="F85" i="19"/>
  <c r="F86" i="19"/>
  <c r="F87" i="19"/>
  <c r="F88" i="19"/>
  <c r="F89" i="19"/>
  <c r="F90" i="19"/>
  <c r="F91" i="19"/>
  <c r="F92" i="19"/>
  <c r="F93" i="19"/>
  <c r="F94" i="19"/>
  <c r="F95" i="19"/>
  <c r="F96" i="19"/>
  <c r="F97" i="19"/>
  <c r="F98" i="19"/>
  <c r="F99" i="19"/>
  <c r="F100" i="19"/>
  <c r="F101" i="19"/>
  <c r="F102" i="19"/>
  <c r="F103" i="19"/>
  <c r="F104" i="19"/>
  <c r="F105" i="19"/>
  <c r="F106" i="19"/>
  <c r="F107" i="19"/>
  <c r="F108" i="19"/>
  <c r="F109" i="19"/>
  <c r="F110" i="19"/>
  <c r="F111" i="19"/>
  <c r="F112" i="19"/>
  <c r="F113" i="19"/>
  <c r="F114" i="19"/>
  <c r="F115" i="19"/>
  <c r="F116" i="19"/>
  <c r="F117" i="19"/>
  <c r="F118" i="19"/>
  <c r="F119" i="19"/>
  <c r="F120" i="19"/>
  <c r="F121" i="19"/>
  <c r="F122" i="19"/>
  <c r="F123" i="19"/>
  <c r="F124" i="19"/>
  <c r="F125" i="19"/>
  <c r="F126" i="19"/>
  <c r="F127" i="19"/>
  <c r="F128" i="19"/>
  <c r="F129" i="19"/>
  <c r="F130" i="19"/>
  <c r="F131" i="19"/>
  <c r="F132" i="19"/>
  <c r="F133" i="19"/>
  <c r="F134" i="19"/>
  <c r="F135" i="19"/>
  <c r="F136" i="19"/>
  <c r="F137" i="19"/>
  <c r="F138" i="19"/>
  <c r="F139" i="19"/>
  <c r="F140" i="19"/>
  <c r="F141" i="19"/>
  <c r="F142" i="19"/>
  <c r="F143" i="19"/>
  <c r="F144" i="19"/>
  <c r="F145" i="19"/>
  <c r="F146" i="19"/>
  <c r="F147" i="19"/>
  <c r="F148" i="19"/>
  <c r="F149" i="19"/>
  <c r="F150" i="19"/>
  <c r="F151" i="19"/>
  <c r="F152" i="19"/>
  <c r="F153" i="19"/>
  <c r="F154" i="19"/>
  <c r="F155" i="19"/>
  <c r="F156" i="19"/>
  <c r="F157" i="19"/>
  <c r="F158" i="19"/>
  <c r="F159" i="19"/>
  <c r="F160" i="19"/>
  <c r="F161" i="19"/>
  <c r="F162" i="19"/>
  <c r="F163" i="19"/>
  <c r="F164" i="19"/>
  <c r="F165" i="19"/>
  <c r="F166" i="19"/>
  <c r="F167" i="19"/>
  <c r="F168" i="19"/>
  <c r="F169" i="19"/>
  <c r="F170" i="19"/>
  <c r="F171" i="19"/>
  <c r="F172" i="19"/>
  <c r="F173" i="19"/>
  <c r="F174" i="19"/>
  <c r="F175" i="19"/>
  <c r="F176" i="19"/>
  <c r="F177" i="19"/>
  <c r="F178" i="19"/>
  <c r="F179" i="19"/>
  <c r="F180" i="19"/>
  <c r="F181" i="19"/>
  <c r="F182" i="19"/>
  <c r="F183" i="19"/>
  <c r="F184" i="19"/>
  <c r="F185" i="19"/>
  <c r="F186" i="19"/>
  <c r="F187" i="19"/>
  <c r="F188" i="19"/>
  <c r="F189" i="19"/>
  <c r="F190" i="19"/>
  <c r="F191" i="19"/>
  <c r="F192" i="19"/>
  <c r="F193" i="19"/>
  <c r="F194" i="19"/>
  <c r="F195" i="19"/>
  <c r="F196" i="19"/>
  <c r="F197" i="19"/>
  <c r="F198" i="19"/>
  <c r="F199" i="19"/>
  <c r="F200" i="19"/>
  <c r="F201" i="19"/>
  <c r="F202" i="19"/>
  <c r="F203" i="19"/>
  <c r="F204" i="19"/>
  <c r="F205" i="19"/>
  <c r="F206" i="19"/>
  <c r="F207" i="19"/>
  <c r="F208" i="19"/>
  <c r="F209" i="19"/>
  <c r="F210" i="19"/>
  <c r="F211" i="19"/>
  <c r="F212" i="19"/>
  <c r="F213" i="19"/>
  <c r="F214" i="19"/>
  <c r="F215" i="19"/>
  <c r="F216" i="19"/>
  <c r="F217" i="19"/>
  <c r="F218" i="19"/>
  <c r="F219" i="19"/>
  <c r="F220" i="19"/>
  <c r="F221" i="19"/>
  <c r="F222" i="19"/>
  <c r="F223" i="19"/>
  <c r="F224" i="19"/>
  <c r="F225" i="19"/>
  <c r="F226" i="19"/>
  <c r="F227" i="19"/>
  <c r="F228" i="19"/>
  <c r="F82" i="19"/>
  <c r="F81" i="19"/>
  <c r="F80" i="19"/>
  <c r="F79" i="19"/>
  <c r="F78" i="19"/>
  <c r="E92" i="19"/>
  <c r="E93" i="19"/>
  <c r="E94" i="19"/>
  <c r="E95" i="19"/>
  <c r="E96" i="19"/>
  <c r="E97" i="19"/>
  <c r="E98" i="19"/>
  <c r="E99" i="19"/>
  <c r="E100" i="19"/>
  <c r="E101" i="19"/>
  <c r="E102" i="19"/>
  <c r="E103" i="19"/>
  <c r="E104" i="19"/>
  <c r="E105" i="19"/>
  <c r="E106" i="19"/>
  <c r="E107" i="19"/>
  <c r="E108" i="19"/>
  <c r="E109" i="19"/>
  <c r="E110" i="19"/>
  <c r="E111" i="19"/>
  <c r="E112" i="19"/>
  <c r="E113" i="19"/>
  <c r="E114" i="19"/>
  <c r="E115" i="19"/>
  <c r="E116" i="19"/>
  <c r="E117" i="19"/>
  <c r="E118" i="19"/>
  <c r="E119" i="19"/>
  <c r="E120" i="19"/>
  <c r="E121" i="19"/>
  <c r="E122" i="19"/>
  <c r="E123" i="19"/>
  <c r="E124" i="19"/>
  <c r="E125" i="19"/>
  <c r="E126" i="19"/>
  <c r="E127" i="19"/>
  <c r="E128" i="19"/>
  <c r="E129" i="19"/>
  <c r="E130" i="19"/>
  <c r="E131" i="19"/>
  <c r="E132" i="19"/>
  <c r="E133" i="19"/>
  <c r="E134" i="19"/>
  <c r="E135" i="19"/>
  <c r="E136" i="19"/>
  <c r="E137" i="19"/>
  <c r="E138" i="19"/>
  <c r="E139" i="19"/>
  <c r="E140" i="19"/>
  <c r="E141" i="19"/>
  <c r="E142" i="19"/>
  <c r="E143" i="19"/>
  <c r="E144" i="19"/>
  <c r="E145" i="19"/>
  <c r="E146" i="19"/>
  <c r="E147" i="19"/>
  <c r="E148" i="19"/>
  <c r="E149" i="19"/>
  <c r="E150" i="19"/>
  <c r="E151" i="19"/>
  <c r="E152" i="19"/>
  <c r="E153" i="19"/>
  <c r="E154" i="19"/>
  <c r="E155" i="19"/>
  <c r="E156" i="19"/>
  <c r="E157" i="19"/>
  <c r="E158" i="19"/>
  <c r="E159" i="19"/>
  <c r="E160" i="19"/>
  <c r="E161" i="19"/>
  <c r="E162" i="19"/>
  <c r="E163" i="19"/>
  <c r="E164" i="19"/>
  <c r="E165" i="19"/>
  <c r="E166" i="19"/>
  <c r="E167" i="19"/>
  <c r="E168" i="19"/>
  <c r="E169" i="19"/>
  <c r="E170" i="19"/>
  <c r="E171" i="19"/>
  <c r="E172" i="19"/>
  <c r="E173" i="19"/>
  <c r="E174" i="19"/>
  <c r="E175" i="19"/>
  <c r="E176" i="19"/>
  <c r="E177" i="19"/>
  <c r="E178" i="19"/>
  <c r="E179" i="19"/>
  <c r="E180" i="19"/>
  <c r="E181" i="19"/>
  <c r="E182" i="19"/>
  <c r="E183" i="19"/>
  <c r="E184" i="19"/>
  <c r="E185" i="19"/>
  <c r="E186" i="19"/>
  <c r="E187" i="19"/>
  <c r="E188" i="19"/>
  <c r="E189" i="19"/>
  <c r="E190" i="19"/>
  <c r="E191" i="19"/>
  <c r="E192" i="19"/>
  <c r="E193" i="19"/>
  <c r="E194" i="19"/>
  <c r="E195" i="19"/>
  <c r="E196" i="19"/>
  <c r="E197" i="19"/>
  <c r="E198" i="19"/>
  <c r="E199" i="19"/>
  <c r="E200" i="19"/>
  <c r="E201" i="19"/>
  <c r="E202" i="19"/>
  <c r="E203" i="19"/>
  <c r="E204" i="19"/>
  <c r="E205" i="19"/>
  <c r="E206" i="19"/>
  <c r="E207" i="19"/>
  <c r="E208" i="19"/>
  <c r="E209" i="19"/>
  <c r="E210" i="19"/>
  <c r="E211" i="19"/>
  <c r="E212" i="19"/>
  <c r="E213" i="19"/>
  <c r="E214" i="19"/>
  <c r="E215" i="19"/>
  <c r="E216" i="19"/>
  <c r="E217" i="19"/>
  <c r="E218" i="19"/>
  <c r="E219" i="19"/>
  <c r="E220" i="19"/>
  <c r="E221" i="19"/>
  <c r="E222" i="19"/>
  <c r="E223" i="19"/>
  <c r="E224" i="19"/>
  <c r="E225" i="19"/>
  <c r="E226" i="19"/>
  <c r="E227" i="19"/>
  <c r="E228" i="19"/>
  <c r="E83" i="19"/>
  <c r="E84" i="19"/>
  <c r="E85" i="19"/>
  <c r="E86" i="19"/>
  <c r="E87" i="19"/>
  <c r="E88" i="19"/>
  <c r="E89" i="19"/>
  <c r="E90" i="19"/>
  <c r="E91" i="19"/>
  <c r="E82" i="19"/>
  <c r="E81" i="19"/>
  <c r="E80" i="19"/>
  <c r="E79" i="19"/>
  <c r="E78" i="19"/>
  <c r="J73" i="19"/>
  <c r="J71" i="19"/>
  <c r="J59" i="19"/>
  <c r="J57" i="19"/>
  <c r="J55" i="19"/>
  <c r="H67" i="19"/>
  <c r="H66" i="19"/>
  <c r="H65" i="19"/>
  <c r="H64" i="19"/>
  <c r="H63" i="19"/>
  <c r="G67" i="19"/>
  <c r="G66" i="19"/>
  <c r="G65" i="19"/>
  <c r="G64" i="19"/>
  <c r="G63" i="19"/>
  <c r="F67" i="19"/>
  <c r="F66" i="19"/>
  <c r="F65" i="19"/>
  <c r="F64" i="19"/>
  <c r="F63" i="19"/>
  <c r="E67" i="19"/>
  <c r="E66" i="19"/>
  <c r="E65" i="19"/>
  <c r="E64" i="19"/>
  <c r="E63" i="19"/>
  <c r="D67" i="19"/>
  <c r="D66" i="19"/>
  <c r="D65" i="19"/>
  <c r="J51" i="19"/>
  <c r="J50" i="19"/>
  <c r="J49" i="19"/>
  <c r="J48" i="19"/>
  <c r="J47" i="19"/>
  <c r="I51" i="19"/>
  <c r="I50" i="19"/>
  <c r="I49" i="19"/>
  <c r="I48" i="19"/>
  <c r="I47" i="19"/>
  <c r="H51" i="19"/>
  <c r="H50" i="19"/>
  <c r="H49" i="19"/>
  <c r="H48" i="19"/>
  <c r="H47" i="19"/>
  <c r="G51" i="19"/>
  <c r="G50" i="19"/>
  <c r="G49" i="19"/>
  <c r="G48" i="19"/>
  <c r="G47" i="19"/>
  <c r="F51" i="19"/>
  <c r="F50" i="19"/>
  <c r="F49" i="19"/>
  <c r="F48" i="19"/>
  <c r="F47" i="19"/>
  <c r="D51" i="19"/>
  <c r="D50" i="19"/>
  <c r="D49" i="19"/>
  <c r="E51" i="19"/>
  <c r="E50" i="19"/>
  <c r="E49" i="19"/>
  <c r="E48" i="19"/>
  <c r="E47" i="19"/>
  <c r="J41" i="19"/>
  <c r="J37" i="19"/>
  <c r="J33" i="19"/>
  <c r="G29" i="19"/>
  <c r="G28" i="19"/>
  <c r="F29" i="19"/>
  <c r="F28" i="19"/>
  <c r="G262" i="19"/>
  <c r="E262" i="19"/>
  <c r="J228" i="19" l="1"/>
  <c r="J227" i="19"/>
  <c r="J226" i="19"/>
  <c r="L166" i="21"/>
  <c r="J225" i="19" s="1"/>
  <c r="L165" i="21"/>
  <c r="J224" i="19" s="1"/>
  <c r="L164" i="21"/>
  <c r="J223" i="19" s="1"/>
  <c r="L163" i="21"/>
  <c r="J222" i="19" s="1"/>
  <c r="L162" i="21"/>
  <c r="J221" i="19" s="1"/>
  <c r="L161" i="21"/>
  <c r="J220" i="19" s="1"/>
  <c r="L160" i="21"/>
  <c r="J219" i="19" s="1"/>
  <c r="L159" i="21"/>
  <c r="J218" i="19" s="1"/>
  <c r="L158" i="21"/>
  <c r="J217" i="19" s="1"/>
  <c r="L157" i="21"/>
  <c r="J216" i="19" s="1"/>
  <c r="L156" i="21"/>
  <c r="J215" i="19" s="1"/>
  <c r="L155" i="21"/>
  <c r="J214" i="19" s="1"/>
  <c r="L154" i="21"/>
  <c r="J213" i="19" s="1"/>
  <c r="L153" i="21"/>
  <c r="J212" i="19" s="1"/>
  <c r="L152" i="21"/>
  <c r="J211" i="19" s="1"/>
  <c r="L151" i="21"/>
  <c r="J210" i="19" s="1"/>
  <c r="L150" i="21"/>
  <c r="J209" i="19" s="1"/>
  <c r="L149" i="21"/>
  <c r="J208" i="19" s="1"/>
  <c r="L148" i="21"/>
  <c r="J207" i="19" s="1"/>
  <c r="L147" i="21"/>
  <c r="J206" i="19" s="1"/>
  <c r="L146" i="21"/>
  <c r="J205" i="19" s="1"/>
  <c r="L145" i="21"/>
  <c r="J204" i="19" s="1"/>
  <c r="L144" i="21"/>
  <c r="J203" i="19" s="1"/>
  <c r="L143" i="21"/>
  <c r="J202" i="19" s="1"/>
  <c r="L142" i="21"/>
  <c r="J201" i="19" s="1"/>
  <c r="L141" i="21"/>
  <c r="J200" i="19" s="1"/>
  <c r="L140" i="21"/>
  <c r="J199" i="19" s="1"/>
  <c r="L139" i="21"/>
  <c r="J198" i="19" s="1"/>
  <c r="L138" i="21"/>
  <c r="J197" i="19" s="1"/>
  <c r="L137" i="21"/>
  <c r="J196" i="19" s="1"/>
  <c r="L136" i="21"/>
  <c r="J195" i="19" s="1"/>
  <c r="L135" i="21"/>
  <c r="J194" i="19" s="1"/>
  <c r="L134" i="21"/>
  <c r="J193" i="19" s="1"/>
  <c r="L133" i="21"/>
  <c r="J192" i="19" s="1"/>
  <c r="L132" i="21"/>
  <c r="J191" i="19" s="1"/>
  <c r="L131" i="21"/>
  <c r="J190" i="19" s="1"/>
  <c r="L130" i="21"/>
  <c r="J189" i="19" s="1"/>
  <c r="L129" i="21"/>
  <c r="J188" i="19" s="1"/>
  <c r="L128" i="21"/>
  <c r="J187" i="19" s="1"/>
  <c r="L127" i="21"/>
  <c r="J186" i="19" s="1"/>
  <c r="L126" i="21"/>
  <c r="J185" i="19" s="1"/>
  <c r="L125" i="21"/>
  <c r="J184" i="19" s="1"/>
  <c r="L124" i="21"/>
  <c r="J183" i="19" s="1"/>
  <c r="L123" i="21"/>
  <c r="J182" i="19" s="1"/>
  <c r="L122" i="21"/>
  <c r="J181" i="19" s="1"/>
  <c r="L121" i="21"/>
  <c r="J180" i="19" s="1"/>
  <c r="L120" i="21"/>
  <c r="J179" i="19" s="1"/>
  <c r="L119" i="21"/>
  <c r="J178" i="19" s="1"/>
  <c r="L118" i="21"/>
  <c r="J177" i="19" s="1"/>
  <c r="L117" i="21"/>
  <c r="J176" i="19" s="1"/>
  <c r="L116" i="21"/>
  <c r="J175" i="19" s="1"/>
  <c r="L115" i="21"/>
  <c r="J174" i="19" s="1"/>
  <c r="L114" i="21"/>
  <c r="J173" i="19" s="1"/>
  <c r="L113" i="21"/>
  <c r="J172" i="19" s="1"/>
  <c r="L112" i="21"/>
  <c r="J171" i="19" s="1"/>
  <c r="L111" i="21"/>
  <c r="J170" i="19" s="1"/>
  <c r="L110" i="21"/>
  <c r="J169" i="19" s="1"/>
  <c r="L109" i="21"/>
  <c r="J168" i="19" s="1"/>
  <c r="L108" i="21"/>
  <c r="J167" i="19" s="1"/>
  <c r="L107" i="21"/>
  <c r="J166" i="19" s="1"/>
  <c r="L106" i="21"/>
  <c r="J165" i="19" s="1"/>
  <c r="L105" i="21"/>
  <c r="J164" i="19" s="1"/>
  <c r="L104" i="21"/>
  <c r="J163" i="19" s="1"/>
  <c r="L103" i="21"/>
  <c r="J162" i="19" s="1"/>
  <c r="L102" i="21"/>
  <c r="J161" i="19" s="1"/>
  <c r="L101" i="21"/>
  <c r="J160" i="19" s="1"/>
  <c r="L100" i="21"/>
  <c r="J159" i="19" s="1"/>
  <c r="L99" i="21"/>
  <c r="J158" i="19" s="1"/>
  <c r="L98" i="21"/>
  <c r="J157" i="19" s="1"/>
  <c r="L97" i="21"/>
  <c r="J156" i="19" s="1"/>
  <c r="L96" i="21"/>
  <c r="J155" i="19" s="1"/>
  <c r="L95" i="21"/>
  <c r="J154" i="19" s="1"/>
  <c r="L94" i="21"/>
  <c r="J153" i="19" s="1"/>
  <c r="L93" i="21"/>
  <c r="J152" i="19" s="1"/>
  <c r="L92" i="21"/>
  <c r="J151" i="19" s="1"/>
  <c r="L91" i="21"/>
  <c r="J150" i="19" s="1"/>
  <c r="L90" i="21"/>
  <c r="J149" i="19" s="1"/>
  <c r="L89" i="21"/>
  <c r="J148" i="19" s="1"/>
  <c r="L88" i="21"/>
  <c r="J147" i="19" s="1"/>
  <c r="L87" i="21"/>
  <c r="J146" i="19" s="1"/>
  <c r="L86" i="21"/>
  <c r="J145" i="19" s="1"/>
  <c r="L85" i="21"/>
  <c r="J144" i="19" s="1"/>
  <c r="L84" i="21"/>
  <c r="J143" i="19" s="1"/>
  <c r="L83" i="21"/>
  <c r="J142" i="19" s="1"/>
  <c r="L82" i="21"/>
  <c r="J141" i="19" s="1"/>
  <c r="L81" i="21"/>
  <c r="J140" i="19" s="1"/>
  <c r="L80" i="21"/>
  <c r="J139" i="19" s="1"/>
  <c r="L79" i="21"/>
  <c r="J138" i="19" s="1"/>
  <c r="L78" i="21"/>
  <c r="J137" i="19" s="1"/>
  <c r="L77" i="21"/>
  <c r="J136" i="19" s="1"/>
  <c r="L76" i="21"/>
  <c r="J135" i="19" s="1"/>
  <c r="L75" i="21"/>
  <c r="J134" i="19" s="1"/>
  <c r="L74" i="21"/>
  <c r="J133" i="19" s="1"/>
  <c r="L73" i="21"/>
  <c r="J132" i="19" s="1"/>
  <c r="L72" i="21"/>
  <c r="J131" i="19" s="1"/>
  <c r="L71" i="21"/>
  <c r="J130" i="19" s="1"/>
  <c r="L70" i="21"/>
  <c r="J129" i="19" s="1"/>
  <c r="L69" i="21"/>
  <c r="J128" i="19" s="1"/>
  <c r="L68" i="21"/>
  <c r="J127" i="19" s="1"/>
  <c r="L67" i="21"/>
  <c r="J126" i="19" s="1"/>
  <c r="L66" i="21"/>
  <c r="J125" i="19" s="1"/>
  <c r="L65" i="21"/>
  <c r="J124" i="19" s="1"/>
  <c r="L64" i="21"/>
  <c r="J123" i="19" s="1"/>
  <c r="L63" i="21"/>
  <c r="J122" i="19" s="1"/>
  <c r="L62" i="21"/>
  <c r="J121" i="19" s="1"/>
  <c r="L61" i="21"/>
  <c r="J120" i="19" s="1"/>
  <c r="L60" i="21"/>
  <c r="J119" i="19" s="1"/>
  <c r="L59" i="21"/>
  <c r="J118" i="19" s="1"/>
  <c r="L58" i="21"/>
  <c r="J117" i="19" s="1"/>
  <c r="L57" i="21"/>
  <c r="J116" i="19" s="1"/>
  <c r="L56" i="21"/>
  <c r="J115" i="19" s="1"/>
  <c r="L55" i="21"/>
  <c r="J114" i="19" s="1"/>
  <c r="L54" i="21"/>
  <c r="J113" i="19" s="1"/>
  <c r="L53" i="21"/>
  <c r="J112" i="19" s="1"/>
  <c r="L52" i="21"/>
  <c r="J111" i="19" s="1"/>
  <c r="L51" i="21"/>
  <c r="J110" i="19" s="1"/>
  <c r="L50" i="21"/>
  <c r="J109" i="19" s="1"/>
  <c r="L49" i="21"/>
  <c r="J108" i="19" s="1"/>
  <c r="L48" i="21"/>
  <c r="J107" i="19" s="1"/>
  <c r="L47" i="21"/>
  <c r="J106" i="19" s="1"/>
  <c r="L46" i="21"/>
  <c r="J105" i="19" s="1"/>
  <c r="L45" i="21"/>
  <c r="J104" i="19" s="1"/>
  <c r="L44" i="21"/>
  <c r="J103" i="19" s="1"/>
  <c r="L43" i="21"/>
  <c r="J102" i="19" s="1"/>
  <c r="L42" i="21"/>
  <c r="J101" i="19" s="1"/>
  <c r="L41" i="21"/>
  <c r="J100" i="19" s="1"/>
  <c r="L40" i="21"/>
  <c r="J99" i="19" s="1"/>
  <c r="L39" i="21"/>
  <c r="J98" i="19" s="1"/>
  <c r="L38" i="21"/>
  <c r="J97" i="19" s="1"/>
  <c r="L37" i="21"/>
  <c r="J96" i="19" s="1"/>
  <c r="L36" i="21"/>
  <c r="J95" i="19" s="1"/>
  <c r="L35" i="21"/>
  <c r="J94" i="19" s="1"/>
  <c r="L34" i="21"/>
  <c r="J93" i="19" s="1"/>
  <c r="L33" i="21"/>
  <c r="J92" i="19" s="1"/>
  <c r="L32" i="21"/>
  <c r="J91" i="19" s="1"/>
  <c r="L31" i="21"/>
  <c r="J90" i="19" s="1"/>
  <c r="L30" i="21"/>
  <c r="J89" i="19" s="1"/>
  <c r="L29" i="21"/>
  <c r="J88" i="19" s="1"/>
  <c r="L28" i="21"/>
  <c r="J87" i="19" s="1"/>
  <c r="L27" i="21"/>
  <c r="J86" i="19" s="1"/>
  <c r="L26" i="21"/>
  <c r="J85" i="19" s="1"/>
  <c r="L25" i="21"/>
  <c r="J84" i="19" s="1"/>
  <c r="L24" i="21"/>
  <c r="J83" i="19" s="1"/>
  <c r="L23" i="21"/>
  <c r="J82" i="19" s="1"/>
  <c r="L22" i="21"/>
  <c r="J80" i="19"/>
  <c r="J79" i="19"/>
  <c r="L18" i="21"/>
  <c r="J81" i="19" l="1"/>
  <c r="L174" i="21"/>
  <c r="J78" i="19"/>
  <c r="L175" i="21"/>
  <c r="AO5" i="23" s="1"/>
  <c r="J183" i="21" l="1"/>
  <c r="H191" i="21"/>
  <c r="J191" i="21" s="1"/>
  <c r="H239" i="19"/>
  <c r="J230" i="19"/>
  <c r="J231" i="19" s="1"/>
  <c r="H247" i="19" l="1"/>
  <c r="J247" i="19" s="1"/>
  <c r="J239" i="19"/>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
    <bk>
      <extLst>
        <ext uri="{3e2802c4-a4d2-4d8b-9148-e3be6c30e623}">
          <xlrd:rvb i="0"/>
        </ext>
      </extLst>
    </bk>
  </futureMetadata>
  <cellMetadata count="1">
    <bk>
      <rc t="1" v="0"/>
    </bk>
  </cellMetadata>
  <valueMetadata count="1">
    <bk>
      <rc t="2" v="0"/>
    </bk>
  </valueMetadata>
</metadata>
</file>

<file path=xl/sharedStrings.xml><?xml version="1.0" encoding="utf-8"?>
<sst xmlns="http://schemas.openxmlformats.org/spreadsheetml/2006/main" count="866" uniqueCount="390">
  <si>
    <t>Latitude:</t>
  </si>
  <si>
    <t>Definitions</t>
  </si>
  <si>
    <t>Either the Department approved Income Certification or the Income Certification as required by the Regulatory Agreement.</t>
  </si>
  <si>
    <t>A private partner, developer, or other private entity that owns, leases, or otherwise holds a possessory interest in a multifamily residential PFC. The terms “Public Facility User” and “Operator” have the same meaning and may be used interchangeably.</t>
  </si>
  <si>
    <t>Longitude:</t>
  </si>
  <si>
    <t>City, State Zip</t>
  </si>
  <si>
    <t>County</t>
  </si>
  <si>
    <t xml:space="preserve">Management Company </t>
  </si>
  <si>
    <t>Email(s)</t>
  </si>
  <si>
    <t>N/A</t>
  </si>
  <si>
    <t>Appraisal District</t>
  </si>
  <si>
    <t>Development Type:</t>
  </si>
  <si>
    <t>Regulatory Agreement Effective Date:</t>
  </si>
  <si>
    <t>Income Limit by Number of Household Members</t>
  </si>
  <si>
    <t>Income &amp; Rents Limits</t>
  </si>
  <si>
    <t>Observations</t>
  </si>
  <si>
    <t>Rent Limit by Number of Bedrooms</t>
  </si>
  <si>
    <t>AMI</t>
  </si>
  <si>
    <t>Income &amp; Rent Limit Observations</t>
  </si>
  <si>
    <t>Total Units (ALL):</t>
  </si>
  <si>
    <t>Does the Regulatory Agreement specify income limits?</t>
  </si>
  <si>
    <t>Occupancy Period End Date:</t>
  </si>
  <si>
    <t>Occupancy Period Begin Date:</t>
  </si>
  <si>
    <t>Current Reporting Year:</t>
  </si>
  <si>
    <t>Income &amp; Rent Limits</t>
  </si>
  <si>
    <t>Report Due Date:</t>
  </si>
  <si>
    <t>Select One</t>
  </si>
  <si>
    <t>Phone</t>
  </si>
  <si>
    <t>Street Address</t>
  </si>
  <si>
    <t xml:space="preserve">PFC Sponsor </t>
  </si>
  <si>
    <t>Other Responsible Party</t>
  </si>
  <si>
    <t xml:space="preserve">Website </t>
  </si>
  <si>
    <t>Unit #</t>
  </si>
  <si>
    <t># of Bedrooms</t>
  </si>
  <si>
    <t>Rent Roll Class/
Floor Plan/Identifier</t>
  </si>
  <si>
    <t>Sq. Ft.</t>
  </si>
  <si>
    <t>AMI %
Designation</t>
  </si>
  <si>
    <t>Actual Rent Amount 
Charged to the Tenant</t>
  </si>
  <si>
    <t>Example</t>
  </si>
  <si>
    <t>A1</t>
  </si>
  <si>
    <t>Development Contacts</t>
  </si>
  <si>
    <t>Included</t>
  </si>
  <si>
    <t>Does the Auditor have a current Certified Occupancy Specialist (COS) or equivalent certification?</t>
  </si>
  <si>
    <t>Has the Auditor provided a resume demonstrating housing compliance audit experience?</t>
  </si>
  <si>
    <t>Is the Auditor independent of and unaffiliated with the PFC Sponsor, Operator, or any related governing entities?</t>
  </si>
  <si>
    <t>Is the Auditor independent and not currently or previously serving as the Development’s Management Agent?</t>
  </si>
  <si>
    <t>Is the Auditor in compliance with the limit of no more than three consecutive audits for this Development?</t>
  </si>
  <si>
    <t>Other Program Participation</t>
  </si>
  <si>
    <t>Type</t>
  </si>
  <si>
    <t xml:space="preserve">Contact </t>
  </si>
  <si>
    <t xml:space="preserve">   List of Attachments</t>
  </si>
  <si>
    <t xml:space="preserve">   Copy of Ground Lease (if applicable)</t>
  </si>
  <si>
    <t>Did the Auditor observe or provide technical assistance related to rent or income limits?</t>
  </si>
  <si>
    <t>Units &amp; Occupancy</t>
  </si>
  <si>
    <t>Does the development participate in other affordable programs?</t>
  </si>
  <si>
    <t>Program Name:</t>
  </si>
  <si>
    <t>Units, Set-Asides &amp; Rent Differences</t>
  </si>
  <si>
    <t>Set-Aside</t>
  </si>
  <si>
    <t>Any Land Use Restriction Agreement (LURA), Ground Lease, Deed Restriction, Regulatory Agreement, or other similar restrictive instrument or agreement between the User and the Sponsor that is recorded in the real property records of the county in which the Development is located.</t>
  </si>
  <si>
    <t>Did the Development submit an audit report as required by Chapter 303?</t>
  </si>
  <si>
    <t>Did the Development provide the required difference between restricted rents and estimated maximum market rents in accordance with §303.0426(b)(2)?</t>
  </si>
  <si>
    <t>Is the Development required to submit an audit report under Chapter 303?</t>
  </si>
  <si>
    <t>Does the Auditor meet all required independence and qualification standards and comply with the limit on consecutive audits for the Development?</t>
  </si>
  <si>
    <t>Overall Chapter 303 Status:</t>
  </si>
  <si>
    <t>DEPARTMENT USE ONLY - DO NOT COMPLETE.
Note: This tab is auto-populated. Do not edit. Make changes in the source tabs.</t>
  </si>
  <si>
    <t xml:space="preserve">Reporting Details </t>
  </si>
  <si>
    <t>TDHCA Notes/Notations:</t>
  </si>
  <si>
    <t>Audit Received Date:</t>
  </si>
  <si>
    <t>MM/DD/YYYY</t>
  </si>
  <si>
    <t>State Comptroller</t>
  </si>
  <si>
    <t>Texas Comptroller</t>
  </si>
  <si>
    <t xml:space="preserve">Operator: </t>
  </si>
  <si>
    <t>Does the RA include a minimum 10-year restriction term?</t>
  </si>
  <si>
    <t>Is the Regulatory Agreement (RA) is properly recorded?</t>
  </si>
  <si>
    <t xml:space="preserve">Reports due annually by June 1
Email Completed Audits in Excel Format to pfc.monitoring@tdhca.texas.gov </t>
  </si>
  <si>
    <t xml:space="preserve"> Audit Attachment Checklist </t>
  </si>
  <si>
    <t xml:space="preserve">      - Use drop-down lists where provided (Yes/No/N/A).</t>
  </si>
  <si>
    <t>Workbook Instructions</t>
  </si>
  <si>
    <t xml:space="preserve">Instructions:        </t>
  </si>
  <si>
    <t>4) Save the file and return it in Excel Format with required attachments to pfc.monitoring@tdhca.texas.gov.</t>
  </si>
  <si>
    <t xml:space="preserve"> The following definitions are provided for workbook reference only and are not a substitute for the applicable statutes or rules.</t>
  </si>
  <si>
    <t>At least 50% of units at ≤ 80% AMI?</t>
  </si>
  <si>
    <t xml:space="preserve">Pre-June 18, 2023:   </t>
  </si>
  <si>
    <t xml:space="preserve">Post-June 18, 2023:   </t>
  </si>
  <si>
    <t xml:space="preserve">Management:   </t>
  </si>
  <si>
    <t xml:space="preserve">Responsible Parties:   </t>
  </si>
  <si>
    <t xml:space="preserve">Regulatory Agreement:   </t>
  </si>
  <si>
    <t xml:space="preserve">Income Certification:   </t>
  </si>
  <si>
    <t xml:space="preserve">Market Rent:   </t>
  </si>
  <si>
    <t xml:space="preserve">Restricted Rent:   </t>
  </si>
  <si>
    <t xml:space="preserve">Tab 1:   </t>
  </si>
  <si>
    <t xml:space="preserve">Tab 2:   </t>
  </si>
  <si>
    <t xml:space="preserve"> Tab 3:   </t>
  </si>
  <si>
    <t xml:space="preserve">Tab 4:   </t>
  </si>
  <si>
    <t xml:space="preserve">Tab 5:   </t>
  </si>
  <si>
    <t>Property Name</t>
  </si>
  <si>
    <t>Latitude</t>
  </si>
  <si>
    <t>Longitude</t>
  </si>
  <si>
    <t xml:space="preserve">Sponsor </t>
  </si>
  <si>
    <t>Property</t>
  </si>
  <si>
    <t xml:space="preserve">Property Street Address </t>
  </si>
  <si>
    <t>Property City, State &amp; Zip</t>
  </si>
  <si>
    <t>Traveling/Non-Traveling</t>
  </si>
  <si>
    <t>Individual Auditor Name</t>
  </si>
  <si>
    <t>PRE/POST June 18,2023</t>
  </si>
  <si>
    <t>RA Effective Date</t>
  </si>
  <si>
    <t>Approval Date (If Differs from RA)</t>
  </si>
  <si>
    <t>Development Type</t>
  </si>
  <si>
    <t>PFC Participation in Other Programs</t>
  </si>
  <si>
    <t>Specified Income Limits</t>
  </si>
  <si>
    <t>Income Limit Adj by HH Size</t>
  </si>
  <si>
    <t>Income Limits based on HUD</t>
  </si>
  <si>
    <t>Rent Limits based on HUD</t>
  </si>
  <si>
    <t># of Restricted Units</t>
  </si>
  <si>
    <t># of Non-Restricted Units</t>
  </si>
  <si>
    <t>Audit Submitted</t>
  </si>
  <si>
    <t>Report Due Date</t>
  </si>
  <si>
    <t>Occupany Period End Date</t>
  </si>
  <si>
    <t>Occupancy Period Begin Date</t>
  </si>
  <si>
    <t>Audit Company Name</t>
  </si>
  <si>
    <t>Minimum 10 year Restriction Term</t>
  </si>
  <si>
    <t>Auditor is Compliant</t>
  </si>
  <si>
    <t>Date Acquired or  Occupied</t>
  </si>
  <si>
    <t xml:space="preserve">Latitude </t>
  </si>
  <si>
    <t>Total # of Units (ALL)</t>
  </si>
  <si>
    <t>Total Non-Restricted Units:</t>
  </si>
  <si>
    <t>Total Restricted Units:</t>
  </si>
  <si>
    <t>Restricted Units</t>
  </si>
  <si>
    <t>Market Rent will be determined as the highest rent charged for the same Unit Type at the Development. For Developments that do not have market-rate units, the Auditor must submit a proposed methodology for determining market rent. This estimate must reflect the maximum market rent that could be charged for the same Unit Type if no rent or income restrictions applied.</t>
  </si>
  <si>
    <t># of units</t>
  </si>
  <si>
    <t>Total</t>
  </si>
  <si>
    <t>Efficiency</t>
  </si>
  <si>
    <t>1 Bedroom</t>
  </si>
  <si>
    <t>2 Bedrooms</t>
  </si>
  <si>
    <t>3 Bedrooms</t>
  </si>
  <si>
    <t>4 Bedrooms</t>
  </si>
  <si>
    <t># of Units</t>
  </si>
  <si>
    <t>Occupied Units</t>
  </si>
  <si>
    <t>Vacant Units</t>
  </si>
  <si>
    <t xml:space="preserve">Date of Rent Roll used to complete the information and chart below: </t>
  </si>
  <si>
    <t>Individual Auditor</t>
  </si>
  <si>
    <t>Total Vacant Units (ALL Units):</t>
  </si>
  <si>
    <t>Total Occupied Units (ALL Units):</t>
  </si>
  <si>
    <t>Regulatory</t>
  </si>
  <si>
    <t xml:space="preserve">PFC User:   </t>
  </si>
  <si>
    <t xml:space="preserve">PFC User </t>
  </si>
  <si>
    <t>Reporting</t>
  </si>
  <si>
    <t>Occupancy Period End Date</t>
  </si>
  <si>
    <t>Current Reporting Year</t>
  </si>
  <si>
    <t>Pre- or Post-June 18, 2023 PFC Development</t>
  </si>
  <si>
    <t>Traveling Status</t>
  </si>
  <si>
    <t>Effective Date of the RA</t>
  </si>
  <si>
    <t>Approval Date (If Different from RA Effective Date)</t>
  </si>
  <si>
    <t>Funding Source</t>
  </si>
  <si>
    <t>Development &amp; Regulatory Information</t>
  </si>
  <si>
    <t xml:space="preserve">Est. Maximum Monthly 
Market Rent 
(No Exemption) </t>
  </si>
  <si>
    <t>ANNUAL TOTAL (Total X 12)</t>
  </si>
  <si>
    <t>What is the estimated amount of the annual ad-valorem taxes that would be imposed on the Development without the exemption?</t>
  </si>
  <si>
    <t>Individuals, organizations, or entities responsible for ensuring the proper operation, compliance, and management of a Public Facility Corporation (PFC) Development. Responsible Parties include, the Public Facility Corporation, the governing body of the PFC’s Sponsor, and, if the PFC’s Sponsor is a housing authority, the elected officials responsible for appointing the housing authority’s governing board.</t>
  </si>
  <si>
    <t>Tab Tips</t>
  </si>
  <si>
    <t>Approval Date (if differs from RA Effect Date)</t>
  </si>
  <si>
    <t>Other %</t>
  </si>
  <si>
    <t>Are at least 50% of units restricted to households at or below 80% AMI?</t>
  </si>
  <si>
    <t>Units, Rent Difference &amp; Set Aside</t>
  </si>
  <si>
    <t>Did the Auditor observe or provide technical assistance related to units, occupancy,  rent differences, or set-asides?</t>
  </si>
  <si>
    <t>Set Aside</t>
  </si>
  <si>
    <t>ANNUAL TOTAL (Total x12)</t>
  </si>
  <si>
    <t>Total:</t>
  </si>
  <si>
    <t>Est. Monthy Maximum 
Market Rent (No Exemption)</t>
  </si>
  <si>
    <t>Actual Monthly Rent Amount 
Charged to the Tenant</t>
  </si>
  <si>
    <t xml:space="preserve">Total </t>
  </si>
  <si>
    <t>Tab Legend</t>
  </si>
  <si>
    <t>Audit Attachments Checklist</t>
  </si>
  <si>
    <t>PFC User Name</t>
  </si>
  <si>
    <t>PRE</t>
  </si>
  <si>
    <t>Austin, TX 78753</t>
  </si>
  <si>
    <t xml:space="preserve">Maximum 
Market Rent 
(No Exemption) </t>
  </si>
  <si>
    <t>Actual Rent 
Charged</t>
  </si>
  <si>
    <t>Complete yellow fields only. Gray fields auto-populate.</t>
  </si>
  <si>
    <t xml:space="preserve">   Documentation supporting the Approval Date, if different from the RA Effective Date (if applicable)</t>
  </si>
  <si>
    <r>
      <t xml:space="preserve">   Income and rent limits used by the Development for the current year </t>
    </r>
    <r>
      <rPr>
        <b/>
        <sz val="11"/>
        <color theme="1"/>
        <rFont val="Calibri"/>
        <family val="2"/>
        <scheme val="minor"/>
      </rPr>
      <t>and</t>
    </r>
    <r>
      <rPr>
        <sz val="11"/>
        <color theme="1"/>
        <rFont val="Calibri"/>
        <family val="2"/>
        <scheme val="minor"/>
      </rPr>
      <t xml:space="preserve"> the year prior to the audit year</t>
    </r>
  </si>
  <si>
    <r>
      <t>If you answered “</t>
    </r>
    <r>
      <rPr>
        <b/>
        <sz val="11"/>
        <color rgb="FF000000"/>
        <rFont val="Calibri"/>
        <family val="2"/>
      </rPr>
      <t>No</t>
    </r>
    <r>
      <rPr>
        <sz val="11"/>
        <color indexed="8"/>
        <rFont val="Calibri"/>
        <family val="2"/>
      </rPr>
      <t>” to any of the questions above, please provide an explanation:</t>
    </r>
  </si>
  <si>
    <r>
      <t>If "</t>
    </r>
    <r>
      <rPr>
        <b/>
        <sz val="11"/>
        <color rgb="FF000000"/>
        <rFont val="Calibri"/>
        <family val="2"/>
      </rPr>
      <t>Yes</t>
    </r>
    <r>
      <rPr>
        <sz val="11"/>
        <color indexed="8"/>
        <rFont val="Calibri"/>
        <family val="2"/>
      </rPr>
      <t>", describe any observations or technical assistance provided.</t>
    </r>
  </si>
  <si>
    <r>
      <t>If "</t>
    </r>
    <r>
      <rPr>
        <b/>
        <sz val="11"/>
        <color theme="1"/>
        <rFont val="Calibri"/>
        <family val="2"/>
        <scheme val="minor"/>
      </rPr>
      <t>Yes</t>
    </r>
    <r>
      <rPr>
        <sz val="11"/>
        <color theme="1"/>
        <rFont val="Calibri"/>
        <family val="2"/>
        <scheme val="minor"/>
      </rPr>
      <t>", describe any observations or technical assistance provided.</t>
    </r>
  </si>
  <si>
    <t>Other AMI %:</t>
  </si>
  <si>
    <t>Are the income limits adjusted for household size?</t>
  </si>
  <si>
    <t>Are the income limits based on HUD income limits?</t>
  </si>
  <si>
    <t>Are the rent limits based on HUD rental limits?</t>
  </si>
  <si>
    <t>Difference Between Restricted Rents &amp; Estimated Maximum Market Rents §303.0426(b)(2)</t>
  </si>
  <si>
    <t>For each unit type (by bedroom count), do Restricted Units equal or exceed Unrestricted Units?</t>
  </si>
  <si>
    <t>Auditor Qualifications &amp; Affiliations</t>
  </si>
  <si>
    <t>Preliminary Compliance Indicators:</t>
  </si>
  <si>
    <t>PFC User</t>
  </si>
  <si>
    <t>PFC Sponsor</t>
  </si>
  <si>
    <t>PFC User City, State &amp; Zip</t>
  </si>
  <si>
    <t>PFC Management City, State &amp; Zip</t>
  </si>
  <si>
    <t>PFC Sponsor Name</t>
  </si>
  <si>
    <t>PFC Sponsor City, State &amp; Zip</t>
  </si>
  <si>
    <t>Appraisal District Name</t>
  </si>
  <si>
    <t>Audit Company</t>
  </si>
  <si>
    <t>Specified Rent Limits</t>
  </si>
  <si>
    <t xml:space="preserve"> # Units  Vacant</t>
  </si>
  <si>
    <t>Total Annual Estimated Market Rent</t>
  </si>
  <si>
    <t xml:space="preserve">Total Annual Actual Rent Amount Charged </t>
  </si>
  <si>
    <t xml:space="preserve">
 Savings/Rent Difference  
</t>
  </si>
  <si>
    <t>Total Annual Savings/ Rent Difference</t>
  </si>
  <si>
    <t>Auditor Company</t>
  </si>
  <si>
    <t>Property Street Address</t>
  </si>
  <si>
    <t>City, State &amp; Zip</t>
  </si>
  <si>
    <t>PFC Management Company Name</t>
  </si>
  <si>
    <t>PFC Sponsor County</t>
  </si>
  <si>
    <t>Property County</t>
  </si>
  <si>
    <t>Difference Between Restricted &amp; Estimated Maximum Market Rents §303.0426(b)(2)</t>
  </si>
  <si>
    <t xml:space="preserve">Maximum Market Rent 
(No Exemption) </t>
  </si>
  <si>
    <t>Property City, State &amp; Zip Code</t>
  </si>
  <si>
    <t>Does the Regulatory Agreement specify rent limits for Restricted Units?</t>
  </si>
  <si>
    <t>Are the income limits based on HUD rent limits?</t>
  </si>
  <si>
    <t>Are the rent limits based on HUD rent limits?</t>
  </si>
  <si>
    <t>Organization Name</t>
  </si>
  <si>
    <t>PFC Property</t>
  </si>
  <si>
    <t xml:space="preserve">PFC Management </t>
  </si>
  <si>
    <t>Website</t>
  </si>
  <si>
    <t>Individual Contact Name(s)</t>
  </si>
  <si>
    <r>
      <t xml:space="preserve"> If </t>
    </r>
    <r>
      <rPr>
        <sz val="11"/>
        <color rgb="FF000000"/>
        <rFont val="Calibri"/>
        <family val="2"/>
      </rPr>
      <t>"</t>
    </r>
    <r>
      <rPr>
        <b/>
        <sz val="11"/>
        <color rgb="FF000000"/>
        <rFont val="Calibri"/>
        <family val="2"/>
      </rPr>
      <t>Yes</t>
    </r>
    <r>
      <rPr>
        <sz val="11"/>
        <color rgb="FF000000"/>
        <rFont val="Calibri"/>
        <family val="2"/>
      </rPr>
      <t>"</t>
    </r>
    <r>
      <rPr>
        <sz val="11"/>
        <color indexed="8"/>
        <rFont val="Calibri"/>
        <family val="2"/>
      </rPr>
      <t>, complete the following:</t>
    </r>
  </si>
  <si>
    <r>
      <t>If "</t>
    </r>
    <r>
      <rPr>
        <b/>
        <sz val="11"/>
        <color theme="1"/>
        <rFont val="Calibri"/>
        <family val="2"/>
        <scheme val="minor"/>
      </rPr>
      <t>No"</t>
    </r>
    <r>
      <rPr>
        <sz val="11"/>
        <color theme="1"/>
        <rFont val="Calibri"/>
        <family val="2"/>
        <scheme val="minor"/>
      </rPr>
      <t>, what is the term of the restriction?</t>
    </r>
  </si>
  <si>
    <r>
      <t xml:space="preserve">Date </t>
    </r>
    <r>
      <rPr>
        <u/>
        <sz val="11"/>
        <rFont val="Calibri"/>
        <family val="2"/>
        <scheme val="minor"/>
      </rPr>
      <t>acquired</t>
    </r>
    <r>
      <rPr>
        <sz val="11"/>
        <rFont val="Calibri"/>
        <family val="2"/>
        <scheme val="minor"/>
      </rPr>
      <t xml:space="preserve"> </t>
    </r>
    <r>
      <rPr>
        <b/>
        <sz val="11"/>
        <rFont val="Calibri"/>
        <family val="2"/>
        <scheme val="minor"/>
      </rPr>
      <t>or</t>
    </r>
    <r>
      <rPr>
        <sz val="11"/>
        <rFont val="Calibri"/>
        <family val="2"/>
        <scheme val="minor"/>
      </rPr>
      <t xml:space="preserve"> </t>
    </r>
    <r>
      <rPr>
        <u/>
        <sz val="11"/>
        <rFont val="Calibri"/>
        <family val="2"/>
        <scheme val="minor"/>
      </rPr>
      <t>first occupied</t>
    </r>
    <r>
      <rPr>
        <sz val="11"/>
        <rFont val="Calibri"/>
        <family val="2"/>
        <scheme val="minor"/>
      </rPr>
      <t xml:space="preserve"> by tenants</t>
    </r>
  </si>
  <si>
    <t>Complete yellow fields only.</t>
  </si>
  <si>
    <t xml:space="preserve">Savings/
Rent Difference  </t>
  </si>
  <si>
    <t>PRE or POST June 18, 2023?</t>
  </si>
  <si>
    <t>Enter Total Units (ALL), Restricted Units (designated, reserved, and/or occupied) and Non-Restricted (Market) Units. Totals must reconcile: Restricted + Non-Restricted = Total Units; Occupied + Vacant = Total Units.</t>
  </si>
  <si>
    <t>Effective Date of Income Limit</t>
  </si>
  <si>
    <t>Effective Date of Rent Limit</t>
  </si>
  <si>
    <t xml:space="preserve"> Monthly Savings/Rent Difference 
(= I - J)</t>
  </si>
  <si>
    <t>Total Units (All)</t>
  </si>
  <si>
    <t>Unit Count</t>
  </si>
  <si>
    <t>Occupancy Status</t>
  </si>
  <si>
    <t>Unit Type</t>
  </si>
  <si>
    <t>Unit Designation (By Restriction)</t>
  </si>
  <si>
    <t xml:space="preserve">Non-Restricted </t>
  </si>
  <si>
    <t>Total Units in the Development</t>
  </si>
  <si>
    <t>All Units (Restricted +Unrestricted)</t>
  </si>
  <si>
    <t xml:space="preserve">Tab 6:   </t>
  </si>
  <si>
    <t>Audit Sample</t>
  </si>
  <si>
    <t>Unit Designation</t>
  </si>
  <si>
    <t># Beds</t>
  </si>
  <si>
    <t>Tenant Name</t>
  </si>
  <si>
    <t>New Move-In
 or 
Recertification</t>
  </si>
  <si>
    <t>Move-In 
Date</t>
  </si>
  <si>
    <r>
      <t xml:space="preserve">Income Certified
Prior to 
Move-In
</t>
    </r>
    <r>
      <rPr>
        <sz val="10"/>
        <color theme="1"/>
        <rFont val="Calibri"/>
        <family val="2"/>
        <scheme val="minor"/>
      </rPr>
      <t>(Yes/No)</t>
    </r>
  </si>
  <si>
    <t># of HH Members</t>
  </si>
  <si>
    <r>
      <t xml:space="preserve">Income Cert Executed by HH?
</t>
    </r>
    <r>
      <rPr>
        <sz val="10"/>
        <color theme="1"/>
        <rFont val="Calibri"/>
        <family val="2"/>
        <scheme val="minor"/>
      </rPr>
      <t>(Yes/No)</t>
    </r>
  </si>
  <si>
    <r>
      <t xml:space="preserve">Verification of  Income?
</t>
    </r>
    <r>
      <rPr>
        <sz val="10"/>
        <color theme="1"/>
        <rFont val="Calibri"/>
        <family val="2"/>
        <scheme val="minor"/>
      </rPr>
      <t>(Yes/No)</t>
    </r>
  </si>
  <si>
    <r>
      <t xml:space="preserve">Assets Verified?
</t>
    </r>
    <r>
      <rPr>
        <sz val="10"/>
        <color theme="1"/>
        <rFont val="Calibri"/>
        <family val="2"/>
        <scheme val="minor"/>
      </rPr>
      <t>(Yes/No</t>
    </r>
    <r>
      <rPr>
        <sz val="10"/>
        <rFont val="Calibri"/>
        <family val="2"/>
        <scheme val="minor"/>
      </rPr>
      <t>)</t>
    </r>
  </si>
  <si>
    <t>Income as Reported on the 
Income Certification</t>
  </si>
  <si>
    <t>Auditor's Estimate of HH Income</t>
  </si>
  <si>
    <t>File 
Supported Income</t>
  </si>
  <si>
    <t>Income Limit</t>
  </si>
  <si>
    <r>
      <t xml:space="preserve">Income Under Limit?
</t>
    </r>
    <r>
      <rPr>
        <sz val="10"/>
        <color theme="1"/>
        <rFont val="Calibri"/>
        <family val="2"/>
        <scheme val="minor"/>
      </rPr>
      <t>(Yes/No)</t>
    </r>
  </si>
  <si>
    <t>Tenant Paid Portion</t>
  </si>
  <si>
    <t>Rental Assistance Portion</t>
  </si>
  <si>
    <t xml:space="preserve">Rent Limit (not to exceed 30% per Rule §10.1104(b)(4)) </t>
  </si>
  <si>
    <r>
      <t xml:space="preserve">Rent Under Limit?        </t>
    </r>
    <r>
      <rPr>
        <sz val="10"/>
        <color theme="1"/>
        <rFont val="Calibri"/>
        <family val="2"/>
        <scheme val="minor"/>
      </rPr>
      <t>(Yes/No)</t>
    </r>
  </si>
  <si>
    <r>
      <t xml:space="preserve">Income Recertified at Lease Renewal
</t>
    </r>
    <r>
      <rPr>
        <sz val="10"/>
        <color theme="1"/>
        <rFont val="Calibri"/>
        <family val="2"/>
        <scheme val="minor"/>
      </rPr>
      <t>(Yes/No/</t>
    </r>
    <r>
      <rPr>
        <sz val="10"/>
        <rFont val="Calibri"/>
        <family val="2"/>
        <scheme val="minor"/>
      </rPr>
      <t>NA for Initial Cert)</t>
    </r>
  </si>
  <si>
    <t>Recertification
Effective Date</t>
  </si>
  <si>
    <r>
      <t xml:space="preserve">Certification Type 
</t>
    </r>
    <r>
      <rPr>
        <sz val="10"/>
        <rFont val="Calibri"/>
        <family val="2"/>
        <scheme val="minor"/>
      </rPr>
      <t>(Self/Full/None)</t>
    </r>
  </si>
  <si>
    <r>
      <t xml:space="preserve">TDHCA TIC Form Used 
</t>
    </r>
    <r>
      <rPr>
        <sz val="10"/>
        <color theme="1"/>
        <rFont val="Calibri"/>
        <family val="2"/>
        <scheme val="minor"/>
      </rPr>
      <t>(Yes/No)</t>
    </r>
  </si>
  <si>
    <r>
      <t xml:space="preserve">Lease Executed?
</t>
    </r>
    <r>
      <rPr>
        <sz val="10"/>
        <color theme="1"/>
        <rFont val="Calibri"/>
        <family val="2"/>
        <scheme val="minor"/>
      </rPr>
      <t>(Yes/No)</t>
    </r>
  </si>
  <si>
    <r>
      <t xml:space="preserve">Lease/
Addendum includes provisions consistent with §10.1104(c)(3)
</t>
    </r>
    <r>
      <rPr>
        <sz val="10"/>
        <rFont val="Calibri"/>
        <family val="2"/>
        <scheme val="minor"/>
      </rPr>
      <t>(Yes/No)</t>
    </r>
  </si>
  <si>
    <r>
      <t xml:space="preserve">Income Documentation Consistent with 
§10.1205                         </t>
    </r>
    <r>
      <rPr>
        <sz val="10"/>
        <color theme="1"/>
        <rFont val="Calibri"/>
        <family val="2"/>
        <scheme val="minor"/>
      </rPr>
      <t>(Yes/No)</t>
    </r>
  </si>
  <si>
    <t>Identify specific documentation inconsistent with TAC §10.1205</t>
  </si>
  <si>
    <t xml:space="preserve">Auditor TA/Other Observations </t>
  </si>
  <si>
    <t>Smith</t>
  </si>
  <si>
    <t>Move-In</t>
  </si>
  <si>
    <t>No</t>
  </si>
  <si>
    <t>Yes</t>
  </si>
  <si>
    <t>Full</t>
  </si>
  <si>
    <t xml:space="preserve">Audit Sample Item </t>
  </si>
  <si>
    <t>Result</t>
  </si>
  <si>
    <t>Corresponding Unit/Number (if applicable)</t>
  </si>
  <si>
    <t>Total Restricted Units</t>
  </si>
  <si>
    <t>Number of Files Reviewed</t>
  </si>
  <si>
    <t>Overall Sample meets minimum requirements?</t>
  </si>
  <si>
    <t>Number of Move-In Files Reviewed</t>
  </si>
  <si>
    <t>Required Move-In Files</t>
  </si>
  <si>
    <t>Move-In Sample meets minimum requirements?</t>
  </si>
  <si>
    <t>Number of Recertification Files Reviewed</t>
  </si>
  <si>
    <t>Required Recertification Files</t>
  </si>
  <si>
    <t>Recertification Sample meets minimum requirements?</t>
  </si>
  <si>
    <t>Number of Files with "Full" Income Certification</t>
  </si>
  <si>
    <t>Number of Files with "Self"-Certified Income</t>
  </si>
  <si>
    <t>Number of Files with No Income Certification ("None")</t>
  </si>
  <si>
    <t>Number of Files Missing Verification of Income?</t>
  </si>
  <si>
    <t>Number of Files Missing a Verification of Assets?</t>
  </si>
  <si>
    <t>Number of Files Over the Income Limit</t>
  </si>
  <si>
    <t>Number of Files Over the Rent Limit</t>
  </si>
  <si>
    <t>Number of Files Missing an Income Certification Prior to Move-In</t>
  </si>
  <si>
    <t>Number of Files Missing Income Certification at Lease Renewal</t>
  </si>
  <si>
    <t>Number of Files Missing Executed Income Certification?</t>
  </si>
  <si>
    <t>Number of Files Missing a TDHCA Tenant Income Certification(TIC) Form</t>
  </si>
  <si>
    <t>Number of Files Where Lease/Addendum Does Not Include Provisions Consistent with §10.1104(c)(3)</t>
  </si>
  <si>
    <t>Number of Files Missing an Executed Lease?</t>
  </si>
  <si>
    <t>Files with Income Documentation Inconsistent with §10.1205</t>
  </si>
  <si>
    <t xml:space="preserve">   Land Use Restriction Agreement, Regulatory Agreement, or other recorded agreement</t>
  </si>
  <si>
    <t xml:space="preserve">   Any agreements, amendments, or board resolutions (if applicable)</t>
  </si>
  <si>
    <t>Auditor’s resume, demonstrating all housing compliance audit experience, and a current Certified Occupancy Specialist (COS) certificate or equivalent certification</t>
  </si>
  <si>
    <t>Auditor engagement letter or written representation documenting auditor independence</t>
  </si>
  <si>
    <t xml:space="preserve">   If no market-rate units exist, an Estimated Maximum Market Rent supported by a written methodology</t>
  </si>
  <si>
    <t>Rent roll issued for this Audit Report, clearly identifying Restricted Unit and Unrestricted Units (Market)</t>
  </si>
  <si>
    <t>12345 N Lamar Blvd., Suite 175</t>
  </si>
  <si>
    <t>Texas Department of Housing and Community Affairs (TDHCA) Observations - DEPARTMENT USE ONLY</t>
  </si>
  <si>
    <t xml:space="preserve">Total   </t>
  </si>
  <si>
    <t>PFC Property Street Address</t>
  </si>
  <si>
    <t>PFC City, State Zip</t>
  </si>
  <si>
    <t>Reserved Unit Table Summary: Bedroom Size by AMI % Designation (Fields auto-update from table above)</t>
  </si>
  <si>
    <t xml:space="preserve"> All yellow fields must be completed. Enter limits applicable to the audit year.</t>
  </si>
  <si>
    <t>If “POST”, use Post workbook.</t>
  </si>
  <si>
    <t>Development &amp; Regulatory Information for Pre–June 18, 2023 Developments</t>
  </si>
  <si>
    <t>User</t>
  </si>
  <si>
    <t>Audit 
Received Date</t>
  </si>
  <si>
    <t>Other%</t>
  </si>
  <si>
    <t>Properly Recorded RA</t>
  </si>
  <si>
    <t>Restricted rents comply with the 30% income limit</t>
  </si>
  <si>
    <t># Units  Occupied</t>
  </si>
  <si>
    <t>Rent savings ≥ 60% of estimated ad valorem taxes</t>
  </si>
  <si>
    <t>Available Unit Rule Applies</t>
  </si>
  <si>
    <t>Audit sample meets minimum size (≥20% of Restricted Units; max 50 files)</t>
  </si>
  <si>
    <t xml:space="preserve">Audit file sample includes the required move-in files </t>
  </si>
  <si>
    <t>Audit file sample includes at least ten percent (10%) recertification files</t>
  </si>
  <si>
    <t>Number of Files Missing Executed Income Certification</t>
  </si>
  <si>
    <t>Number of Files Missing Verification of Income</t>
  </si>
  <si>
    <t>Number of Files Missing a Verification of Assets</t>
  </si>
  <si>
    <t>Number of Files Where Lease/
Addendum Does Not Include Provisions Consistent with §10.1104(c)(3)</t>
  </si>
  <si>
    <t>Number of Files with income documentation inconsistent with §10.1205</t>
  </si>
  <si>
    <t xml:space="preserve">For New Construction,
at least 10% of units reserved or occupied  
≤ 60% AMI </t>
  </si>
  <si>
    <t>For New Construction, are an additional 40% of units reserved or occupied  
≤ 80% AMI</t>
  </si>
  <si>
    <t>For Acquisition, are at least 25% of units reserved or occupied ≤ 60% AMI</t>
  </si>
  <si>
    <t>For Acquistion, are at least 40% additional units  80% AMI</t>
  </si>
  <si>
    <t>For Acquisitions, was ≥15% of the acquisition cost spent on qualifying rehab on time</t>
  </si>
  <si>
    <t>PFC’s website display the required public disclosures demonstrating compliance</t>
  </si>
  <si>
    <t>PFC’s website include policies regarding acceptance of HCV holders</t>
  </si>
  <si>
    <t>Does the Development affirmatively market to HCV holders and local housing authorities</t>
  </si>
  <si>
    <t>PFC  User refrains from refusing to rent to households solely based on participation in the HCV program</t>
  </si>
  <si>
    <t xml:space="preserve">PFC User refrains from imposing a minimum income standard for HCV households that exceeds 250% of the tenant-paid portion </t>
  </si>
  <si>
    <t>Lease agreements prohibit tenants from waiving required protections</t>
  </si>
  <si>
    <t>Restricted Unit lease agreements prohibit retaliation against tenants for participating in tenant organizations</t>
  </si>
  <si>
    <t>Restricted Unit lease agreements prohibit retaliation against tenants for organizing/ participating in lawful tenant activities</t>
  </si>
  <si>
    <t xml:space="preserve"> Restricted Unit lease agreements limit non-renewals to permitted grounds</t>
  </si>
  <si>
    <t>Restricted Unit lease agreements prohibit retaliation against tenants for exercising rights related to tenant organizations/
collective activities</t>
  </si>
  <si>
    <t>Overall Chapter 303 Status</t>
  </si>
  <si>
    <t>PFCIDN</t>
  </si>
  <si>
    <r>
      <t xml:space="preserve">Date </t>
    </r>
    <r>
      <rPr>
        <u/>
        <sz val="14"/>
        <rFont val="Calibri"/>
        <family val="2"/>
        <scheme val="minor"/>
      </rPr>
      <t>acquired</t>
    </r>
    <r>
      <rPr>
        <sz val="14"/>
        <rFont val="Calibri"/>
        <family val="2"/>
        <scheme val="minor"/>
      </rPr>
      <t xml:space="preserve"> </t>
    </r>
    <r>
      <rPr>
        <b/>
        <sz val="14"/>
        <rFont val="Calibri"/>
        <family val="2"/>
        <scheme val="minor"/>
      </rPr>
      <t>OR</t>
    </r>
    <r>
      <rPr>
        <sz val="14"/>
        <rFont val="Calibri"/>
        <family val="2"/>
        <scheme val="minor"/>
      </rPr>
      <t xml:space="preserve"> </t>
    </r>
    <r>
      <rPr>
        <u/>
        <sz val="14"/>
        <rFont val="Calibri"/>
        <family val="2"/>
        <scheme val="minor"/>
      </rPr>
      <t>first occupied</t>
    </r>
    <r>
      <rPr>
        <sz val="14"/>
        <rFont val="Calibri"/>
        <family val="2"/>
        <scheme val="minor"/>
      </rPr>
      <t xml:space="preserve"> by tenants:</t>
    </r>
  </si>
  <si>
    <t>The development participates in other affordable programs?</t>
  </si>
  <si>
    <t>PFC User Company Name</t>
  </si>
  <si>
    <t>PFC User County</t>
  </si>
  <si>
    <t>NA</t>
  </si>
  <si>
    <t>At least 50% of units at ≤ 80% AMI</t>
  </si>
  <si>
    <t>Restricted Units meet or exceed unrestricted units by type</t>
  </si>
  <si>
    <t>Number of Files Missing an Executed Lease</t>
  </si>
  <si>
    <t xml:space="preserve"> Development provides tenants with at least 30 days’ written notice of non-renewal</t>
  </si>
  <si>
    <t>Preliminary Summary List</t>
  </si>
  <si>
    <t>1) Complete Tabs 1 - 6 in the order listed.</t>
  </si>
  <si>
    <t xml:space="preserve">   - Fill in ALL yellow fields. Gray fields auto-populate.</t>
  </si>
  <si>
    <t>2) Use the Checklist of Attachments to ensure all required documents are included.</t>
  </si>
  <si>
    <t xml:space="preserve">Summary:   </t>
  </si>
  <si>
    <t>3) Do not edit or make changes to the 'TDHCA USE ONLY’sections.</t>
  </si>
  <si>
    <r>
      <rPr>
        <sz val="16"/>
        <rFont val="Calibri"/>
        <family val="2"/>
      </rPr>
      <t>Texas Department of Housing and Community Affairs</t>
    </r>
    <r>
      <rPr>
        <b/>
        <sz val="16"/>
        <rFont val="Calibri"/>
        <family val="2"/>
      </rPr>
      <t xml:space="preserve">
</t>
    </r>
    <r>
      <rPr>
        <b/>
        <sz val="18"/>
        <rFont val="Calibri"/>
        <family val="2"/>
      </rPr>
      <t>Monitoring Workbook for Public Facility Corporations</t>
    </r>
    <r>
      <rPr>
        <b/>
        <sz val="16"/>
        <rFont val="Calibri"/>
        <family val="2"/>
      </rPr>
      <t xml:space="preserve">
</t>
    </r>
    <r>
      <rPr>
        <sz val="16"/>
        <rFont val="Calibri"/>
        <family val="2"/>
      </rPr>
      <t>Applicable to Pre–June 18, 2023 Developments Only</t>
    </r>
  </si>
  <si>
    <r>
      <t xml:space="preserve">PFC Developments approved </t>
    </r>
    <r>
      <rPr>
        <b/>
        <i/>
        <sz val="11"/>
        <rFont val="Calibri"/>
        <family val="2"/>
        <scheme val="minor"/>
      </rPr>
      <t>on or after</t>
    </r>
    <r>
      <rPr>
        <sz val="11"/>
        <rFont val="Calibri"/>
        <family val="2"/>
        <scheme val="minor"/>
      </rPr>
      <t xml:space="preserve"> June 18, 2023 must comply with HB 2071 and are subject to full TDHCA monitoring requirements. These developments must use the Post-Audit Workbook.</t>
    </r>
  </si>
  <si>
    <r>
      <t xml:space="preserve">PFC developments approved </t>
    </r>
    <r>
      <rPr>
        <b/>
        <sz val="11"/>
        <rFont val="Calibri"/>
        <family val="2"/>
        <scheme val="minor"/>
      </rPr>
      <t xml:space="preserve">prior </t>
    </r>
    <r>
      <rPr>
        <sz val="11"/>
        <rFont val="Calibri"/>
        <family val="2"/>
        <scheme val="minor"/>
      </rPr>
      <t>to June 18, 2023 remain subject to the prior law and the terms of their Regulatory Agreement. These developments must use the Pre-Audit Workbook.</t>
    </r>
  </si>
  <si>
    <t xml:space="preserve">Individual(s), organization(s), or entity that is responsible for the oversight and daily operations of a PFC Development. </t>
  </si>
  <si>
    <t xml:space="preserve">Sample Size:   </t>
  </si>
  <si>
    <t>The file sample used by the Auditor must contain at least twenty percent (20%) of the total number of Restricted Units for the Development, but no more than a total of fifty (50) household files. The selection of Restricted Units should primarily be new move-ins but should also include at least ten percent (10%) sample of all the household files that have recertified.</t>
  </si>
  <si>
    <t xml:space="preserve"> Monthly Savings or 
Rent Difference 
(=K-L)</t>
  </si>
  <si>
    <t>Tab Tips are provided throughout the workbook to clarify key terms and highlight important information relevant to the data being entered 
and should be reviewed prior to entering data on each Tab.</t>
  </si>
  <si>
    <t>Complete yellow fields only. Enter one household file per row and complete all applicable fields for that row.
The Audit Sample must include 20% of Restricted Units (maximum 50 files), consist primarily of new move-ins (move-ins must exceed recertifications), and include at least 10% recertification files of the total sample.</t>
  </si>
  <si>
    <t xml:space="preserve"> Required Files (20% of Restricted Units; cap 50)</t>
  </si>
  <si>
    <r>
      <rPr>
        <sz val="20"/>
        <color rgb="FF000000"/>
        <rFont val="Calibri"/>
        <family val="2"/>
      </rPr>
      <t>Texas Department of Housing and Community Affairs</t>
    </r>
    <r>
      <rPr>
        <b/>
        <sz val="20"/>
        <color indexed="8"/>
        <rFont val="Calibri"/>
        <family val="2"/>
      </rPr>
      <t xml:space="preserve">
Public Facility Corporation Audit - Preliminary Summary of Audit
</t>
    </r>
    <r>
      <rPr>
        <sz val="20"/>
        <color rgb="FF000000"/>
        <rFont val="Calibri"/>
        <family val="2"/>
      </rPr>
      <t>Pre–June 18, 2023 Development</t>
    </r>
  </si>
  <si>
    <t xml:space="preserve"> This is a preliminary summary of the Audit Report. TDHCA’s review remains in progress. Applicable non-compliance in this Summary will be formally issued in the Monitoring Report.</t>
  </si>
  <si>
    <t>This is a preliminary summary. TDHCA's review remains in progress.</t>
  </si>
  <si>
    <t>Enter the Development's current contact information in the yellow fields only. Gray fields auto-populate.</t>
  </si>
  <si>
    <t>Units Reserved  -  Bedroom by AMI % Designation Summary</t>
  </si>
  <si>
    <t xml:space="preserve"> Instructions: Indicate "Included" or "N/A" for each item. Missing attachments may delay review. PDF format accepted.</t>
  </si>
  <si>
    <t>This workbook applies exclusively to Pre–June 18, 2023 Public Facility Corporation (PFC) Developments 
subject to HB 2071 and TAC §10.1104 and supersedes all prior versions of the workbook, effective February 10, 2026.</t>
  </si>
  <si>
    <t xml:space="preserve">                                                                                                                                                 Gray fields below auto populate. </t>
  </si>
  <si>
    <t xml:space="preserve">                                                                                                                                    Audit Sample Summary - TDHCA Use Only</t>
  </si>
  <si>
    <r>
      <t>TDHCA USE ONLY Summary</t>
    </r>
    <r>
      <rPr>
        <b/>
        <sz val="11"/>
        <color theme="2" tint="-0.499984740745262"/>
        <rFont val="Calibri"/>
        <family val="2"/>
        <scheme val="minor"/>
      </rPr>
      <t xml:space="preserve"> (Do not complete)</t>
    </r>
  </si>
  <si>
    <t>Occupied units will reflect the highest rent charged for that unit type. Reserved units will reflect the advertised rent for that unit type.</t>
  </si>
  <si>
    <t>Reporting Exclusions</t>
  </si>
  <si>
    <r>
      <t xml:space="preserve">Public Facility Corporations (PFCs) are subject to Chapter 303 compliance and reporting requirements unless a Development qualifies for an exemption. Users must review the Development’s structure and funding sources to determine whether these reporting requirements apply.
Chapter 303 reporting requirements do not apply to PFC-owned multifamily Developments that meet any of the following criteria:
•   	Reserve at least 20% of units for public housing;
•   	Participate in HUD’s Rental Assistance Demonstration (RAD) program;
•   	Receive financial assistance through Chapter 1372 tax-exempt bonds; or
•   	Receive assistance under Subchapter DD, Chapter 2306, including the Low-Income Housing Tax Credit (LIHTC) program.
                                                                                                                                                                                                                                                                                                                             If the Development qualifies for an exemption, the User must notify the Texas Department of Housing and Community Affairs (TDHCA) in writing at </t>
    </r>
    <r>
      <rPr>
        <u/>
        <sz val="11"/>
        <rFont val="Calibri"/>
        <family val="2"/>
        <scheme val="minor"/>
      </rPr>
      <t>pfc.monitoring@tdhca.texas.gov</t>
    </r>
    <r>
      <rPr>
        <sz val="11"/>
        <rFont val="Calibri"/>
        <family val="2"/>
        <scheme val="minor"/>
      </rPr>
      <t xml:space="preserve">, identify the applicable exemption, and provide supporting documentation.
Additional information on PFC compliance monitoring is available on the Department’s website:
https://www.tdhca.texas.gov/public-facilities-corporation-compliance-monitoring.
</t>
    </r>
  </si>
  <si>
    <t xml:space="preserve">List all income-restricted units, including occupied, vacant/reserved and Housing Choice Voucher (Section 8) units, to determine unit mix, set-aside compliance, and rent differences. 
Enter the Restricted Rent and the Estimated Maximum Market Rent for each income-restricted unit.  List one unit per row. Do not group units. 
Vacant units must be listed using the advertised Restricted Rent amount. Section 8 units must be listed using the applicable Restricted Rent, regardless of tenant-paid rent.  
Market rent is defined as the highest rent charged for the same Unit Type at the Development. If no market-rate units exist, include an Estimated Maximum Market Rent and a written methodology with the Audit Report submission. </t>
  </si>
  <si>
    <t>Number of Files Missing a TDHCA Tenant Income Certification (TIC) form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</si>
</sst>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44" formatCode="_(&quot;$&quot;* #,##0.00_);_(&quot;$&quot;* \(#,##0.00\);_(&quot;$&quot;* &quot;-&quot;??_);_(@_)"/>
    <numFmt numFmtId="164" formatCode="."/>
    <numFmt numFmtId="165" formatCode="&quot;$&quot;#,##0"/>
    <numFmt numFmtId="166" formatCode="#,##0.00;[Red]#,##0.00"/>
    <numFmt numFmtId="167" formatCode="[&lt;=9999999]###\-####;\(###\)\ ###\-####"/>
    <numFmt numFmtId="168" formatCode="&quot;$&quot;#,##0.00"/>
    <numFmt numFmtId="169" formatCode="0.000000"/>
    <numFmt numFmtId="170" formatCode="0.00000"/>
    <numFmt numFmtId="171" formatCode="mm/dd/yyyy"/>
    <numFmt numFmtId="172" formatCode="_(&quot;$&quot;* #,##0_);_(&quot;$&quot;* \(#,##0\);_(&quot;$&quot;* &quot;-&quot;??_);_(@_)"/>
  </numFmts>
  <fonts count="75" x14ac:knownFonts="1">
    <font>
      <sz val="11"/>
      <color theme="1"/>
      <name val="Calibri"/>
      <family val="2"/>
      <scheme val="minor"/>
    </font>
    <font>
      <b/>
      <sz val="11"/>
      <color theme="1"/>
      <name val="Calibri"/>
      <family val="2"/>
      <scheme val="minor"/>
    </font>
    <font>
      <sz val="10"/>
      <color indexed="8"/>
      <name val="Calibri"/>
      <family val="2"/>
    </font>
    <font>
      <sz val="11"/>
      <name val="Calibri"/>
      <family val="2"/>
    </font>
    <font>
      <sz val="11"/>
      <color rgb="FFC00000"/>
      <name val="Calibri"/>
      <family val="2"/>
      <scheme val="minor"/>
    </font>
    <font>
      <i/>
      <sz val="9"/>
      <color theme="1"/>
      <name val="Calibri"/>
      <family val="2"/>
      <scheme val="minor"/>
    </font>
    <font>
      <b/>
      <sz val="16"/>
      <color indexed="8"/>
      <name val="Calibri"/>
      <family val="2"/>
    </font>
    <font>
      <sz val="10"/>
      <color theme="0"/>
      <name val="Calibri"/>
      <family val="2"/>
    </font>
    <font>
      <sz val="11"/>
      <color indexed="8"/>
      <name val="Calibri"/>
      <family val="2"/>
    </font>
    <font>
      <sz val="11"/>
      <name val="Calibri"/>
      <family val="2"/>
      <scheme val="minor"/>
    </font>
    <font>
      <b/>
      <sz val="11"/>
      <color indexed="8"/>
      <name val="Calibri"/>
      <family val="2"/>
    </font>
    <font>
      <b/>
      <sz val="9"/>
      <color theme="1"/>
      <name val="Calibri"/>
      <family val="2"/>
      <scheme val="minor"/>
    </font>
    <font>
      <b/>
      <i/>
      <sz val="9"/>
      <color theme="1"/>
      <name val="Calibri"/>
      <family val="2"/>
      <scheme val="minor"/>
    </font>
    <font>
      <b/>
      <sz val="11"/>
      <name val="Calibri"/>
      <family val="2"/>
    </font>
    <font>
      <b/>
      <sz val="10"/>
      <color indexed="8"/>
      <name val="Calibri"/>
      <family val="2"/>
    </font>
    <font>
      <b/>
      <sz val="11"/>
      <name val="Calibri"/>
      <family val="2"/>
      <scheme val="minor"/>
    </font>
    <font>
      <sz val="10"/>
      <name val="Calibri"/>
      <family val="2"/>
    </font>
    <font>
      <sz val="10"/>
      <name val="Arial"/>
      <family val="2"/>
    </font>
    <font>
      <b/>
      <sz val="14"/>
      <color indexed="8"/>
      <name val="Calibri"/>
      <family val="2"/>
    </font>
    <font>
      <sz val="11"/>
      <color rgb="FFFF0000"/>
      <name val="Calibri"/>
      <family val="2"/>
      <scheme val="minor"/>
    </font>
    <font>
      <sz val="10"/>
      <color rgb="FFFF0000"/>
      <name val="Calibri"/>
      <family val="2"/>
    </font>
    <font>
      <sz val="8"/>
      <color indexed="8"/>
      <name val="Calibri"/>
      <family val="2"/>
    </font>
    <font>
      <b/>
      <sz val="16"/>
      <name val="Calibri"/>
      <family val="2"/>
    </font>
    <font>
      <sz val="11"/>
      <color theme="1"/>
      <name val="Calibri"/>
      <family val="2"/>
      <scheme val="minor"/>
    </font>
    <font>
      <sz val="12"/>
      <color indexed="8"/>
      <name val="Calibri"/>
      <family val="2"/>
    </font>
    <font>
      <sz val="10"/>
      <color theme="1"/>
      <name val="Calibri"/>
      <family val="2"/>
      <scheme val="minor"/>
    </font>
    <font>
      <b/>
      <sz val="14"/>
      <color rgb="FFFF0000"/>
      <name val="Calibri"/>
      <family val="2"/>
    </font>
    <font>
      <b/>
      <sz val="18"/>
      <color rgb="FF000000"/>
      <name val="Calibri"/>
      <family val="2"/>
    </font>
    <font>
      <sz val="12"/>
      <color theme="1"/>
      <name val="Calibri"/>
      <family val="2"/>
      <scheme val="minor"/>
    </font>
    <font>
      <b/>
      <sz val="12"/>
      <color theme="1"/>
      <name val="Calibri"/>
      <family val="2"/>
      <scheme val="minor"/>
    </font>
    <font>
      <b/>
      <sz val="14"/>
      <name val="Calibri"/>
      <family val="2"/>
    </font>
    <font>
      <b/>
      <sz val="12"/>
      <color indexed="8"/>
      <name val="Calibri"/>
      <family val="2"/>
    </font>
    <font>
      <sz val="16"/>
      <color theme="1"/>
      <name val="Calibri"/>
      <family val="2"/>
      <scheme val="minor"/>
    </font>
    <font>
      <b/>
      <sz val="16"/>
      <color rgb="FF000000"/>
      <name val="Calibri"/>
      <family val="2"/>
    </font>
    <font>
      <u/>
      <sz val="11"/>
      <name val="Calibri"/>
      <family val="2"/>
      <scheme val="minor"/>
    </font>
    <font>
      <b/>
      <sz val="12"/>
      <color rgb="FF000000"/>
      <name val="Calibri"/>
      <family val="2"/>
    </font>
    <font>
      <b/>
      <i/>
      <sz val="11"/>
      <color theme="1"/>
      <name val="Calibri"/>
      <family val="2"/>
      <scheme val="minor"/>
    </font>
    <font>
      <b/>
      <sz val="18"/>
      <color rgb="FFFF0000"/>
      <name val="Calibri"/>
      <family val="2"/>
    </font>
    <font>
      <b/>
      <i/>
      <sz val="11"/>
      <name val="Calibri"/>
      <family val="2"/>
      <scheme val="minor"/>
    </font>
    <font>
      <sz val="9"/>
      <color indexed="8"/>
      <name val="Calibri"/>
      <family val="2"/>
    </font>
    <font>
      <sz val="10"/>
      <name val="Calibri"/>
      <family val="2"/>
      <scheme val="minor"/>
    </font>
    <font>
      <sz val="10"/>
      <color theme="1"/>
      <name val="Calibri Light"/>
      <family val="2"/>
      <scheme val="major"/>
    </font>
    <font>
      <sz val="11"/>
      <color theme="1"/>
      <name val="Calibri Light"/>
      <family val="2"/>
      <scheme val="major"/>
    </font>
    <font>
      <sz val="10"/>
      <color rgb="FF000000"/>
      <name val="Calibri Light"/>
      <family val="2"/>
      <scheme val="major"/>
    </font>
    <font>
      <sz val="11"/>
      <color indexed="8"/>
      <name val="Calibri Light"/>
      <family val="2"/>
      <scheme val="major"/>
    </font>
    <font>
      <sz val="8"/>
      <color theme="2" tint="-0.499984740745262"/>
      <name val="Calibri"/>
      <family val="2"/>
      <scheme val="minor"/>
    </font>
    <font>
      <sz val="11"/>
      <color rgb="FF000000"/>
      <name val="Aptos Narrow"/>
      <family val="2"/>
    </font>
    <font>
      <b/>
      <sz val="11"/>
      <color theme="2" tint="-0.499984740745262"/>
      <name val="Calibri"/>
      <family val="2"/>
      <scheme val="minor"/>
    </font>
    <font>
      <sz val="11"/>
      <color theme="2" tint="-0.499984740745262"/>
      <name val="Calibri"/>
      <family val="2"/>
      <scheme val="minor"/>
    </font>
    <font>
      <sz val="10"/>
      <color theme="1" tint="0.34998626667073579"/>
      <name val="Calibri"/>
      <family val="2"/>
      <scheme val="minor"/>
    </font>
    <font>
      <sz val="11"/>
      <color rgb="FFFF0000"/>
      <name val="Calibri"/>
      <family val="2"/>
    </font>
    <font>
      <sz val="11"/>
      <color indexed="8"/>
      <name val="Calibri"/>
      <family val="2"/>
      <scheme val="minor"/>
    </font>
    <font>
      <sz val="11"/>
      <name val="Calibri Light"/>
      <family val="2"/>
      <scheme val="major"/>
    </font>
    <font>
      <sz val="7"/>
      <color theme="2" tint="-0.499984740745262"/>
      <name val="Calibri"/>
      <family val="2"/>
      <scheme val="minor"/>
    </font>
    <font>
      <b/>
      <sz val="11"/>
      <color rgb="FF000000"/>
      <name val="Calibri"/>
      <family val="2"/>
    </font>
    <font>
      <sz val="11"/>
      <color rgb="FF000000"/>
      <name val="Calibri"/>
      <family val="2"/>
    </font>
    <font>
      <sz val="12"/>
      <name val="Calibri"/>
      <family val="2"/>
      <scheme val="minor"/>
    </font>
    <font>
      <sz val="12"/>
      <name val="Calibri"/>
      <family val="2"/>
    </font>
    <font>
      <b/>
      <sz val="16"/>
      <name val="Calibri"/>
      <family val="2"/>
      <scheme val="minor"/>
    </font>
    <font>
      <sz val="10"/>
      <color theme="2" tint="-0.749992370372631"/>
      <name val="Calibri"/>
      <family val="2"/>
      <scheme val="minor"/>
    </font>
    <font>
      <sz val="14"/>
      <color indexed="8"/>
      <name val="Calibri"/>
      <family val="2"/>
    </font>
    <font>
      <sz val="14"/>
      <color theme="1"/>
      <name val="Calibri"/>
      <family val="2"/>
      <scheme val="minor"/>
    </font>
    <font>
      <sz val="14"/>
      <name val="Calibri"/>
      <family val="2"/>
    </font>
    <font>
      <sz val="14"/>
      <name val="Calibri"/>
      <family val="2"/>
      <scheme val="minor"/>
    </font>
    <font>
      <u/>
      <sz val="14"/>
      <name val="Calibri"/>
      <family val="2"/>
      <scheme val="minor"/>
    </font>
    <font>
      <b/>
      <sz val="14"/>
      <name val="Calibri"/>
      <family val="2"/>
      <scheme val="minor"/>
    </font>
    <font>
      <b/>
      <sz val="14"/>
      <color theme="1"/>
      <name val="Calibri"/>
      <family val="2"/>
      <scheme val="minor"/>
    </font>
    <font>
      <b/>
      <sz val="20"/>
      <color indexed="8"/>
      <name val="Calibri"/>
      <family val="2"/>
    </font>
    <font>
      <sz val="18"/>
      <color rgb="FFFF0000"/>
      <name val="Calibri"/>
      <family val="2"/>
    </font>
    <font>
      <sz val="18"/>
      <name val="Calibri"/>
      <family val="2"/>
    </font>
    <font>
      <sz val="16"/>
      <name val="Calibri"/>
      <family val="2"/>
    </font>
    <font>
      <b/>
      <sz val="18"/>
      <name val="Calibri"/>
      <family val="2"/>
    </font>
    <font>
      <sz val="11"/>
      <color rgb="FF000000"/>
      <name val="Calibri"/>
      <family val="2"/>
      <scheme val="minor"/>
    </font>
    <font>
      <sz val="20"/>
      <color rgb="FF000000"/>
      <name val="Calibri"/>
      <family val="2"/>
    </font>
    <font>
      <sz val="14"/>
      <color theme="0"/>
      <name val="Calibri"/>
      <family val="2"/>
    </font>
  </fonts>
  <fills count="9">
    <fill>
      <patternFill patternType="none"/>
    </fill>
    <fill>
      <patternFill patternType="gray125"/>
    </fill>
    <fill>
      <patternFill patternType="solid">
        <fgColor rgb="FFFFFFCC"/>
        <bgColor indexed="64"/>
      </patternFill>
    </fill>
    <fill>
      <patternFill patternType="solid">
        <fgColor theme="0"/>
        <bgColor indexed="64"/>
      </patternFill>
    </fill>
    <fill>
      <patternFill patternType="solid">
        <fgColor theme="8" tint="0.79998168889431442"/>
        <bgColor indexed="64"/>
      </patternFill>
    </fill>
    <fill>
      <patternFill patternType="solid">
        <fgColor theme="0" tint="-4.9989318521683403E-2"/>
        <bgColor indexed="64"/>
      </patternFill>
    </fill>
    <fill>
      <patternFill patternType="solid">
        <fgColor theme="2"/>
        <bgColor indexed="64"/>
      </patternFill>
    </fill>
    <fill>
      <patternFill patternType="solid">
        <fgColor theme="4" tint="0.79998168889431442"/>
        <bgColor indexed="64"/>
      </patternFill>
    </fill>
    <fill>
      <patternFill patternType="solid">
        <fgColor theme="0" tint="-0.14999847407452621"/>
        <bgColor indexed="64"/>
      </patternFill>
    </fill>
  </fills>
  <borders count="53">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auto="1"/>
      </left>
      <right style="thin">
        <color auto="1"/>
      </right>
      <top style="thin">
        <color auto="1"/>
      </top>
      <bottom style="thin">
        <color auto="1"/>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style="thin">
        <color auto="1"/>
      </right>
      <top style="thin">
        <color auto="1"/>
      </top>
      <bottom style="medium">
        <color indexed="64"/>
      </bottom>
      <diagonal/>
    </border>
    <border>
      <left style="thin">
        <color auto="1"/>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right/>
      <top/>
      <bottom style="thin">
        <color indexed="64"/>
      </bottom>
      <diagonal/>
    </border>
    <border>
      <left style="medium">
        <color indexed="64"/>
      </left>
      <right style="thin">
        <color auto="1"/>
      </right>
      <top style="medium">
        <color indexed="64"/>
      </top>
      <bottom style="thin">
        <color auto="1"/>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thin">
        <color indexed="64"/>
      </left>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right/>
      <top style="thin">
        <color indexed="64"/>
      </top>
      <bottom style="thin">
        <color indexed="64"/>
      </bottom>
      <diagonal/>
    </border>
    <border>
      <left/>
      <right/>
      <top style="medium">
        <color indexed="64"/>
      </top>
      <bottom style="thin">
        <color indexed="64"/>
      </bottom>
      <diagonal/>
    </border>
    <border>
      <left style="thin">
        <color indexed="64"/>
      </left>
      <right style="thin">
        <color indexed="64"/>
      </right>
      <top/>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style="thin">
        <color indexed="64"/>
      </top>
      <bottom style="hair">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style="hair">
        <color indexed="64"/>
      </bottom>
      <diagonal/>
    </border>
    <border>
      <left/>
      <right style="medium">
        <color indexed="64"/>
      </right>
      <top style="thin">
        <color indexed="64"/>
      </top>
      <bottom style="hair">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thin">
        <color auto="1"/>
      </left>
      <right style="medium">
        <color indexed="64"/>
      </right>
      <top/>
      <bottom style="thin">
        <color auto="1"/>
      </bottom>
      <diagonal/>
    </border>
    <border>
      <left style="thin">
        <color auto="1"/>
      </left>
      <right style="thin">
        <color auto="1"/>
      </right>
      <top style="thin">
        <color auto="1"/>
      </top>
      <bottom style="double">
        <color indexed="64"/>
      </bottom>
      <diagonal/>
    </border>
    <border>
      <left/>
      <right style="thin">
        <color indexed="64"/>
      </right>
      <top/>
      <bottom style="thin">
        <color indexed="64"/>
      </bottom>
      <diagonal/>
    </border>
    <border>
      <left style="double">
        <color auto="1"/>
      </left>
      <right style="thin">
        <color auto="1"/>
      </right>
      <top style="thin">
        <color auto="1"/>
      </top>
      <bottom style="double">
        <color indexed="64"/>
      </bottom>
      <diagonal/>
    </border>
    <border>
      <left style="thin">
        <color auto="1"/>
      </left>
      <right/>
      <top style="thin">
        <color auto="1"/>
      </top>
      <bottom style="double">
        <color indexed="64"/>
      </bottom>
      <diagonal/>
    </border>
    <border>
      <left style="double">
        <color auto="1"/>
      </left>
      <right style="thin">
        <color auto="1"/>
      </right>
      <top style="thin">
        <color auto="1"/>
      </top>
      <bottom style="thin">
        <color auto="1"/>
      </bottom>
      <diagonal/>
    </border>
  </borders>
  <cellStyleXfs count="4">
    <xf numFmtId="0" fontId="0" fillId="0" borderId="0"/>
    <xf numFmtId="0" fontId="17" fillId="0" borderId="0"/>
    <xf numFmtId="9" fontId="23" fillId="0" borderId="0" applyFont="0" applyFill="0" applyBorder="0" applyAlignment="0" applyProtection="0"/>
    <xf numFmtId="44" fontId="23" fillId="0" borderId="0" applyFont="0" applyFill="0" applyBorder="0" applyAlignment="0" applyProtection="0"/>
  </cellStyleXfs>
  <cellXfs count="617">
    <xf numFmtId="0" fontId="0" fillId="0" borderId="0" xfId="0"/>
    <xf numFmtId="0" fontId="2" fillId="0" borderId="0" xfId="0" applyFont="1" applyProtection="1"/>
    <xf numFmtId="0" fontId="2" fillId="0" borderId="2" xfId="0" applyFont="1" applyBorder="1" applyProtection="1"/>
    <xf numFmtId="0" fontId="2" fillId="0" borderId="4" xfId="0" applyFont="1" applyBorder="1" applyProtection="1"/>
    <xf numFmtId="0" fontId="2" fillId="0" borderId="0" xfId="0" applyFont="1" applyBorder="1" applyProtection="1"/>
    <xf numFmtId="0" fontId="0" fillId="0" borderId="0" xfId="0" applyFont="1" applyBorder="1" applyProtection="1"/>
    <xf numFmtId="0" fontId="2" fillId="0" borderId="5" xfId="0" applyFont="1" applyBorder="1" applyProtection="1"/>
    <xf numFmtId="0" fontId="0" fillId="0" borderId="0" xfId="0" applyFont="1" applyFill="1" applyBorder="1" applyAlignment="1" applyProtection="1">
      <alignment horizontal="left"/>
    </xf>
    <xf numFmtId="0" fontId="2" fillId="0" borderId="5" xfId="0" applyFont="1" applyFill="1" applyBorder="1" applyProtection="1"/>
    <xf numFmtId="0" fontId="2" fillId="0" borderId="7" xfId="0" applyFont="1" applyBorder="1" applyProtection="1"/>
    <xf numFmtId="0" fontId="2" fillId="0" borderId="6" xfId="0" applyFont="1" applyBorder="1" applyProtection="1"/>
    <xf numFmtId="0" fontId="0" fillId="0" borderId="6" xfId="0" applyFont="1" applyFill="1" applyBorder="1" applyAlignment="1" applyProtection="1">
      <alignment horizontal="center"/>
    </xf>
    <xf numFmtId="0" fontId="2" fillId="0" borderId="8" xfId="0" applyFont="1" applyFill="1" applyBorder="1" applyProtection="1"/>
    <xf numFmtId="0" fontId="7" fillId="0" borderId="0" xfId="0" applyFont="1" applyProtection="1"/>
    <xf numFmtId="0" fontId="3" fillId="0" borderId="0" xfId="0" applyFont="1" applyBorder="1" applyAlignment="1" applyProtection="1">
      <alignment vertical="top" wrapText="1"/>
    </xf>
    <xf numFmtId="164" fontId="11" fillId="0" borderId="0" xfId="0" applyNumberFormat="1" applyFont="1" applyBorder="1" applyAlignment="1" applyProtection="1">
      <alignment horizontal="center"/>
    </xf>
    <xf numFmtId="0" fontId="12" fillId="0" borderId="0" xfId="0" applyFont="1" applyBorder="1" applyProtection="1"/>
    <xf numFmtId="0" fontId="8" fillId="0" borderId="0" xfId="0" applyFont="1" applyProtection="1"/>
    <xf numFmtId="0" fontId="12" fillId="3" borderId="6" xfId="0" applyFont="1" applyFill="1" applyBorder="1" applyProtection="1"/>
    <xf numFmtId="0" fontId="0" fillId="3" borderId="6" xfId="0" applyFont="1" applyFill="1" applyBorder="1" applyProtection="1"/>
    <xf numFmtId="0" fontId="0" fillId="3" borderId="6" xfId="0" applyFont="1" applyFill="1" applyBorder="1" applyAlignment="1" applyProtection="1">
      <alignment horizontal="left"/>
    </xf>
    <xf numFmtId="0" fontId="6" fillId="3" borderId="4" xfId="0" applyFont="1" applyFill="1" applyBorder="1" applyAlignment="1" applyProtection="1">
      <alignment vertical="center"/>
    </xf>
    <xf numFmtId="0" fontId="6" fillId="3" borderId="0" xfId="0" applyFont="1" applyFill="1" applyBorder="1" applyAlignment="1" applyProtection="1">
      <alignment vertical="center"/>
    </xf>
    <xf numFmtId="0" fontId="21" fillId="0" borderId="0" xfId="0" applyFont="1" applyProtection="1"/>
    <xf numFmtId="0" fontId="0" fillId="0" borderId="0" xfId="0" applyFont="1" applyFill="1" applyBorder="1" applyAlignment="1" applyProtection="1">
      <alignment horizontal="center"/>
    </xf>
    <xf numFmtId="9" fontId="0" fillId="0" borderId="15" xfId="0" applyNumberFormat="1" applyFont="1" applyBorder="1" applyAlignment="1" applyProtection="1">
      <alignment horizontal="center" vertical="center"/>
    </xf>
    <xf numFmtId="0" fontId="7" fillId="0" borderId="5" xfId="0" applyFont="1" applyBorder="1" applyProtection="1"/>
    <xf numFmtId="0" fontId="7" fillId="0" borderId="4" xfId="0" applyFont="1" applyBorder="1" applyProtection="1"/>
    <xf numFmtId="0" fontId="21" fillId="0" borderId="0" xfId="0" applyFont="1" applyBorder="1" applyProtection="1"/>
    <xf numFmtId="0" fontId="0" fillId="0" borderId="4" xfId="0" applyFont="1" applyFill="1" applyBorder="1" applyAlignment="1" applyProtection="1">
      <alignment horizontal="center"/>
    </xf>
    <xf numFmtId="0" fontId="2" fillId="0" borderId="8" xfId="0" applyFont="1" applyBorder="1" applyProtection="1"/>
    <xf numFmtId="0" fontId="2" fillId="0" borderId="0" xfId="0" applyFont="1" applyBorder="1" applyAlignment="1" applyProtection="1">
      <alignment wrapText="1"/>
    </xf>
    <xf numFmtId="0" fontId="7" fillId="0" borderId="0" xfId="0" applyFont="1" applyBorder="1" applyProtection="1"/>
    <xf numFmtId="0" fontId="3" fillId="0" borderId="0" xfId="0" applyFont="1" applyBorder="1" applyAlignment="1" applyProtection="1">
      <alignment horizontal="center" vertical="top" wrapText="1"/>
    </xf>
    <xf numFmtId="0" fontId="19" fillId="0" borderId="0" xfId="0" applyFont="1" applyFill="1" applyBorder="1" applyAlignment="1" applyProtection="1"/>
    <xf numFmtId="0" fontId="8" fillId="0" borderId="32" xfId="0" applyFont="1" applyBorder="1" applyAlignment="1" applyProtection="1">
      <alignment horizontal="left"/>
    </xf>
    <xf numFmtId="0" fontId="9" fillId="0" borderId="0" xfId="0" applyFont="1" applyFill="1" applyBorder="1" applyAlignment="1" applyProtection="1">
      <alignment horizontal="right"/>
    </xf>
    <xf numFmtId="9" fontId="25" fillId="0" borderId="0" xfId="0" applyNumberFormat="1" applyFont="1" applyBorder="1" applyAlignment="1" applyProtection="1">
      <alignment horizontal="right"/>
    </xf>
    <xf numFmtId="0" fontId="8" fillId="0" borderId="28" xfId="0" applyFont="1" applyBorder="1" applyAlignment="1" applyProtection="1">
      <alignment horizontal="center"/>
    </xf>
    <xf numFmtId="9" fontId="0" fillId="0" borderId="21" xfId="0" applyNumberFormat="1" applyFont="1" applyBorder="1" applyAlignment="1" applyProtection="1">
      <alignment horizontal="center" vertical="center"/>
    </xf>
    <xf numFmtId="0" fontId="14" fillId="0" borderId="0" xfId="0" applyFont="1" applyAlignment="1" applyProtection="1"/>
    <xf numFmtId="0" fontId="3" fillId="0" borderId="4" xfId="0" applyFont="1" applyBorder="1" applyAlignment="1" applyProtection="1">
      <alignment vertical="top" wrapText="1"/>
    </xf>
    <xf numFmtId="0" fontId="3" fillId="0" borderId="5" xfId="0" applyFont="1" applyBorder="1" applyAlignment="1" applyProtection="1">
      <alignment vertical="top" wrapText="1"/>
    </xf>
    <xf numFmtId="0" fontId="39" fillId="0" borderId="0" xfId="0" applyFont="1" applyBorder="1" applyProtection="1"/>
    <xf numFmtId="0" fontId="7" fillId="0" borderId="0" xfId="0" applyFont="1" applyAlignment="1" applyProtection="1">
      <alignment vertical="center"/>
    </xf>
    <xf numFmtId="0" fontId="2" fillId="0" borderId="0" xfId="0" applyFont="1" applyFill="1" applyBorder="1" applyAlignment="1" applyProtection="1">
      <alignment horizontal="justify" vertical="center" wrapText="1"/>
    </xf>
    <xf numFmtId="0" fontId="2" fillId="0" borderId="0" xfId="0" applyFont="1" applyAlignment="1" applyProtection="1">
      <alignment vertical="center"/>
    </xf>
    <xf numFmtId="0" fontId="45" fillId="0" borderId="0" xfId="0" applyFont="1" applyBorder="1" applyAlignment="1" applyProtection="1">
      <alignment horizontal="center" vertical="top"/>
    </xf>
    <xf numFmtId="0" fontId="8" fillId="0" borderId="32" xfId="0" applyFont="1" applyBorder="1" applyAlignment="1" applyProtection="1">
      <alignment horizontal="left" wrapText="1"/>
    </xf>
    <xf numFmtId="0" fontId="2" fillId="3" borderId="0" xfId="0" applyFont="1" applyFill="1" applyProtection="1"/>
    <xf numFmtId="0" fontId="19" fillId="0" borderId="4" xfId="0" applyFont="1" applyFill="1" applyBorder="1" applyAlignment="1" applyProtection="1">
      <alignment horizontal="center"/>
    </xf>
    <xf numFmtId="0" fontId="8" fillId="0" borderId="45" xfId="0" applyFont="1" applyBorder="1" applyAlignment="1" applyProtection="1">
      <alignment horizontal="left"/>
    </xf>
    <xf numFmtId="0" fontId="8" fillId="0" borderId="45" xfId="0" applyFont="1" applyBorder="1" applyAlignment="1" applyProtection="1">
      <alignment horizontal="left" wrapText="1"/>
    </xf>
    <xf numFmtId="0" fontId="53" fillId="0" borderId="0" xfId="0" applyFont="1" applyBorder="1" applyAlignment="1" applyProtection="1">
      <alignment horizontal="center" vertical="top"/>
    </xf>
    <xf numFmtId="0" fontId="19" fillId="0" borderId="0" xfId="0" applyFont="1" applyFill="1" applyBorder="1" applyAlignment="1" applyProtection="1">
      <alignment horizontal="center"/>
    </xf>
    <xf numFmtId="0" fontId="3" fillId="0" borderId="32" xfId="0" applyFont="1" applyBorder="1" applyAlignment="1" applyProtection="1">
      <alignment horizontal="left"/>
    </xf>
    <xf numFmtId="0" fontId="8" fillId="0" borderId="46" xfId="0" applyFont="1" applyBorder="1" applyAlignment="1" applyProtection="1">
      <alignment horizontal="left"/>
    </xf>
    <xf numFmtId="0" fontId="14" fillId="0" borderId="0" xfId="0" applyFont="1" applyBorder="1" applyAlignment="1" applyProtection="1"/>
    <xf numFmtId="0" fontId="16" fillId="0" borderId="0" xfId="0" applyFont="1" applyBorder="1" applyAlignment="1" applyProtection="1">
      <alignment wrapText="1"/>
    </xf>
    <xf numFmtId="0" fontId="45" fillId="0" borderId="5" xfId="0" applyFont="1" applyBorder="1" applyAlignment="1" applyProtection="1">
      <alignment horizontal="center" vertical="top"/>
    </xf>
    <xf numFmtId="0" fontId="60" fillId="0" borderId="0" xfId="0" applyFont="1" applyBorder="1" applyProtection="1"/>
    <xf numFmtId="14" fontId="60" fillId="5" borderId="20" xfId="0" applyNumberFormat="1" applyFont="1" applyFill="1" applyBorder="1" applyAlignment="1" applyProtection="1">
      <alignment horizontal="center" vertical="center"/>
    </xf>
    <xf numFmtId="0" fontId="60" fillId="0" borderId="0" xfId="0" applyFont="1" applyProtection="1"/>
    <xf numFmtId="0" fontId="60" fillId="5" borderId="20" xfId="0" applyFont="1" applyFill="1" applyBorder="1" applyAlignment="1" applyProtection="1">
      <alignment horizontal="center" vertical="center"/>
    </xf>
    <xf numFmtId="14" fontId="60" fillId="5" borderId="20" xfId="0" applyNumberFormat="1" applyFont="1" applyFill="1" applyBorder="1" applyAlignment="1" applyProtection="1">
      <alignment horizontal="center"/>
    </xf>
    <xf numFmtId="14" fontId="60" fillId="5" borderId="30" xfId="0" applyNumberFormat="1" applyFont="1" applyFill="1" applyBorder="1" applyAlignment="1" applyProtection="1">
      <alignment horizontal="center"/>
    </xf>
    <xf numFmtId="0" fontId="60" fillId="5" borderId="20" xfId="0" applyFont="1" applyFill="1" applyBorder="1" applyAlignment="1" applyProtection="1">
      <alignment horizontal="center"/>
    </xf>
    <xf numFmtId="0" fontId="60" fillId="0" borderId="0" xfId="0" applyFont="1" applyBorder="1" applyAlignment="1" applyProtection="1">
      <alignment wrapText="1"/>
    </xf>
    <xf numFmtId="0" fontId="60" fillId="3" borderId="14" xfId="0" applyFont="1" applyFill="1" applyBorder="1" applyAlignment="1" applyProtection="1">
      <alignment horizontal="left" vertical="center"/>
    </xf>
    <xf numFmtId="0" fontId="60" fillId="5" borderId="14" xfId="0" applyFont="1" applyFill="1" applyBorder="1" applyAlignment="1" applyProtection="1">
      <alignment horizontal="left" shrinkToFit="1"/>
    </xf>
    <xf numFmtId="0" fontId="60" fillId="5" borderId="14" xfId="0" applyFont="1" applyFill="1" applyBorder="1" applyAlignment="1" applyProtection="1">
      <alignment horizontal="left"/>
    </xf>
    <xf numFmtId="0" fontId="60" fillId="0" borderId="0" xfId="0" applyFont="1" applyBorder="1" applyAlignment="1" applyProtection="1">
      <alignment horizontal="center"/>
    </xf>
    <xf numFmtId="9" fontId="30" fillId="5" borderId="14" xfId="2" applyFont="1" applyFill="1" applyBorder="1" applyAlignment="1" applyProtection="1">
      <alignment horizontal="center" vertical="center"/>
    </xf>
    <xf numFmtId="1" fontId="60" fillId="5" borderId="20" xfId="0" applyNumberFormat="1" applyFont="1" applyFill="1" applyBorder="1" applyAlignment="1" applyProtection="1">
      <alignment horizontal="center"/>
    </xf>
    <xf numFmtId="0" fontId="62" fillId="0" borderId="0" xfId="0" applyFont="1" applyBorder="1" applyAlignment="1" applyProtection="1">
      <alignment horizontal="center" vertical="center"/>
    </xf>
    <xf numFmtId="0" fontId="60" fillId="5" borderId="20" xfId="0" applyNumberFormat="1" applyFont="1" applyFill="1" applyBorder="1" applyAlignment="1" applyProtection="1">
      <alignment horizontal="center" vertical="center"/>
    </xf>
    <xf numFmtId="0" fontId="60" fillId="0" borderId="0" xfId="0" applyFont="1" applyBorder="1" applyAlignment="1" applyProtection="1"/>
    <xf numFmtId="0" fontId="60" fillId="5" borderId="30" xfId="0" applyFont="1" applyFill="1" applyBorder="1" applyAlignment="1" applyProtection="1">
      <alignment horizontal="center"/>
    </xf>
    <xf numFmtId="0" fontId="60" fillId="3" borderId="0" xfId="0" applyFont="1" applyFill="1" applyBorder="1" applyAlignment="1" applyProtection="1">
      <alignment horizontal="center"/>
    </xf>
    <xf numFmtId="0" fontId="60" fillId="5" borderId="20" xfId="0" applyFont="1" applyFill="1" applyBorder="1" applyAlignment="1" applyProtection="1">
      <alignment horizontal="center" wrapText="1"/>
    </xf>
    <xf numFmtId="0" fontId="60" fillId="0" borderId="4" xfId="0" applyFont="1" applyBorder="1" applyProtection="1"/>
    <xf numFmtId="0" fontId="60" fillId="0" borderId="5" xfId="0" applyFont="1" applyBorder="1" applyProtection="1"/>
    <xf numFmtId="0" fontId="60" fillId="0" borderId="0" xfId="0" applyFont="1" applyBorder="1" applyAlignment="1" applyProtection="1">
      <alignment horizontal="center" vertical="center"/>
    </xf>
    <xf numFmtId="0" fontId="61" fillId="0" borderId="0" xfId="0" applyFont="1" applyFill="1" applyBorder="1" applyAlignment="1" applyProtection="1">
      <alignment horizontal="center"/>
    </xf>
    <xf numFmtId="0" fontId="61" fillId="0" borderId="0" xfId="0" applyFont="1" applyBorder="1" applyProtection="1"/>
    <xf numFmtId="0" fontId="61" fillId="0" borderId="0" xfId="0" applyFont="1" applyFill="1" applyBorder="1" applyAlignment="1" applyProtection="1">
      <alignment horizontal="left"/>
    </xf>
    <xf numFmtId="9" fontId="61" fillId="0" borderId="0" xfId="0" applyNumberFormat="1" applyFont="1" applyBorder="1" applyAlignment="1" applyProtection="1">
      <alignment horizontal="right"/>
    </xf>
    <xf numFmtId="0" fontId="60" fillId="3" borderId="4" xfId="0" applyFont="1" applyFill="1" applyBorder="1" applyProtection="1"/>
    <xf numFmtId="0" fontId="60" fillId="3" borderId="0" xfId="0" applyFont="1" applyFill="1" applyBorder="1" applyProtection="1"/>
    <xf numFmtId="0" fontId="60" fillId="3" borderId="5" xfId="0" applyFont="1" applyFill="1" applyBorder="1" applyProtection="1"/>
    <xf numFmtId="0" fontId="61" fillId="0" borderId="0" xfId="0" applyFont="1" applyFill="1" applyBorder="1" applyAlignment="1" applyProtection="1"/>
    <xf numFmtId="0" fontId="62" fillId="0" borderId="4" xfId="0" applyFont="1" applyBorder="1" applyAlignment="1" applyProtection="1">
      <alignment horizontal="center" vertical="center"/>
    </xf>
    <xf numFmtId="0" fontId="62" fillId="0" borderId="5" xfId="0" applyFont="1" applyBorder="1" applyAlignment="1" applyProtection="1">
      <alignment horizontal="center" vertical="center"/>
    </xf>
    <xf numFmtId="0" fontId="60" fillId="0" borderId="7" xfId="0" applyFont="1" applyBorder="1" applyProtection="1"/>
    <xf numFmtId="0" fontId="60" fillId="0" borderId="6" xfId="0" applyFont="1" applyBorder="1" applyProtection="1"/>
    <xf numFmtId="0" fontId="60" fillId="0" borderId="8" xfId="0" applyFont="1" applyBorder="1" applyProtection="1"/>
    <xf numFmtId="0" fontId="0" fillId="0" borderId="0" xfId="0" applyProtection="1">
      <protection locked="0"/>
    </xf>
    <xf numFmtId="0" fontId="0" fillId="0" borderId="0" xfId="0" applyBorder="1" applyProtection="1">
      <protection locked="0"/>
    </xf>
    <xf numFmtId="0" fontId="0" fillId="0" borderId="0" xfId="0" applyAlignment="1" applyProtection="1">
      <protection locked="0"/>
    </xf>
    <xf numFmtId="0" fontId="0" fillId="0" borderId="0" xfId="0" applyFont="1" applyBorder="1" applyProtection="1">
      <protection locked="0"/>
    </xf>
    <xf numFmtId="0" fontId="0" fillId="0" borderId="0" xfId="0" applyFont="1" applyFill="1" applyBorder="1" applyAlignment="1" applyProtection="1">
      <alignment horizontal="left"/>
      <protection locked="0"/>
    </xf>
    <xf numFmtId="0" fontId="0" fillId="0" borderId="0" xfId="0" applyFont="1" applyFill="1" applyBorder="1" applyProtection="1">
      <protection locked="0"/>
    </xf>
    <xf numFmtId="0" fontId="5" fillId="0" borderId="0" xfId="0" applyFont="1" applyFill="1" applyBorder="1" applyProtection="1">
      <protection locked="0"/>
    </xf>
    <xf numFmtId="0" fontId="4" fillId="0" borderId="0" xfId="0" applyFont="1" applyFill="1" applyBorder="1" applyProtection="1">
      <protection locked="0"/>
    </xf>
    <xf numFmtId="0" fontId="0" fillId="0" borderId="0" xfId="0" applyFont="1" applyFill="1" applyBorder="1" applyAlignment="1" applyProtection="1">
      <alignment horizontal="center"/>
      <protection locked="0"/>
    </xf>
    <xf numFmtId="0" fontId="0" fillId="0" borderId="0" xfId="0" applyFont="1" applyFill="1" applyBorder="1" applyAlignment="1" applyProtection="1">
      <protection locked="0"/>
    </xf>
    <xf numFmtId="0" fontId="0" fillId="0" borderId="0" xfId="0" applyAlignment="1" applyProtection="1">
      <alignment vertical="center"/>
      <protection locked="0"/>
    </xf>
    <xf numFmtId="0" fontId="0" fillId="0" borderId="0" xfId="0" applyFont="1" applyBorder="1" applyAlignment="1" applyProtection="1">
      <alignment vertical="center"/>
      <protection locked="0"/>
    </xf>
    <xf numFmtId="0" fontId="0" fillId="0" borderId="0" xfId="0" applyFont="1" applyFill="1" applyBorder="1" applyAlignment="1" applyProtection="1">
      <alignment horizontal="left" vertical="center"/>
      <protection locked="0"/>
    </xf>
    <xf numFmtId="0" fontId="19" fillId="0" borderId="0" xfId="0" applyFont="1" applyProtection="1">
      <protection locked="0"/>
    </xf>
    <xf numFmtId="0" fontId="0" fillId="0" borderId="0" xfId="0" applyAlignment="1" applyProtection="1">
      <alignment horizontal="center"/>
      <protection locked="0"/>
    </xf>
    <xf numFmtId="0" fontId="2" fillId="0" borderId="0" xfId="0" applyFont="1" applyProtection="1">
      <protection locked="0"/>
    </xf>
    <xf numFmtId="0" fontId="2" fillId="0" borderId="0" xfId="0" applyFont="1" applyBorder="1" applyProtection="1">
      <protection locked="0"/>
    </xf>
    <xf numFmtId="0" fontId="8" fillId="2" borderId="39" xfId="0" applyFont="1" applyFill="1" applyBorder="1" applyAlignment="1" applyProtection="1">
      <alignment horizontal="center" vertical="center"/>
      <protection locked="0"/>
    </xf>
    <xf numFmtId="0" fontId="0" fillId="2" borderId="20" xfId="0" applyFill="1" applyBorder="1" applyAlignment="1" applyProtection="1">
      <alignment horizontal="center"/>
      <protection locked="0"/>
    </xf>
    <xf numFmtId="167" fontId="3" fillId="2" borderId="39" xfId="0" applyNumberFormat="1" applyFont="1" applyFill="1" applyBorder="1" applyAlignment="1" applyProtection="1">
      <alignment horizontal="center"/>
      <protection locked="0"/>
    </xf>
    <xf numFmtId="170" fontId="0" fillId="2" borderId="20" xfId="0" applyNumberFormat="1" applyFill="1" applyBorder="1" applyAlignment="1" applyProtection="1">
      <alignment horizontal="center"/>
      <protection locked="0"/>
    </xf>
    <xf numFmtId="0" fontId="2" fillId="2" borderId="39" xfId="0" applyFont="1" applyFill="1" applyBorder="1" applyAlignment="1" applyProtection="1">
      <alignment horizontal="center" wrapText="1"/>
      <protection locked="0"/>
    </xf>
    <xf numFmtId="0" fontId="8" fillId="2" borderId="20" xfId="0" applyFont="1" applyFill="1" applyBorder="1" applyAlignment="1" applyProtection="1">
      <alignment horizontal="center" shrinkToFit="1"/>
      <protection locked="0"/>
    </xf>
    <xf numFmtId="169" fontId="0" fillId="2" borderId="20" xfId="0" applyNumberFormat="1" applyFill="1" applyBorder="1" applyAlignment="1" applyProtection="1">
      <alignment horizontal="center"/>
      <protection locked="0"/>
    </xf>
    <xf numFmtId="0" fontId="2" fillId="2" borderId="39" xfId="0" applyFont="1" applyFill="1" applyBorder="1" applyAlignment="1" applyProtection="1">
      <alignment horizontal="center"/>
      <protection locked="0"/>
    </xf>
    <xf numFmtId="14" fontId="8" fillId="2" borderId="20" xfId="0" applyNumberFormat="1" applyFont="1" applyFill="1" applyBorder="1" applyAlignment="1" applyProtection="1">
      <alignment horizontal="center" vertical="center"/>
      <protection locked="0"/>
    </xf>
    <xf numFmtId="0" fontId="8" fillId="2" borderId="39" xfId="0" applyFont="1" applyFill="1" applyBorder="1" applyAlignment="1" applyProtection="1">
      <alignment horizontal="center" shrinkToFit="1"/>
      <protection locked="0"/>
    </xf>
    <xf numFmtId="14" fontId="3" fillId="2" borderId="20" xfId="0" applyNumberFormat="1" applyFont="1" applyFill="1" applyBorder="1" applyAlignment="1" applyProtection="1">
      <alignment horizontal="center" vertical="center"/>
      <protection locked="0"/>
    </xf>
    <xf numFmtId="0" fontId="8" fillId="2" borderId="20" xfId="0" applyFont="1" applyFill="1" applyBorder="1" applyAlignment="1" applyProtection="1">
      <alignment horizontal="center" vertical="center"/>
      <protection locked="0"/>
    </xf>
    <xf numFmtId="14" fontId="3" fillId="2" borderId="39" xfId="0" applyNumberFormat="1" applyFont="1" applyFill="1" applyBorder="1" applyAlignment="1" applyProtection="1">
      <alignment horizontal="center"/>
      <protection locked="0"/>
    </xf>
    <xf numFmtId="0" fontId="3" fillId="2" borderId="39" xfId="0" applyFont="1" applyFill="1" applyBorder="1" applyAlignment="1" applyProtection="1">
      <alignment horizontal="center"/>
      <protection locked="0"/>
    </xf>
    <xf numFmtId="0" fontId="2" fillId="2" borderId="20" xfId="0" applyFont="1" applyFill="1" applyBorder="1" applyAlignment="1" applyProtection="1">
      <alignment wrapText="1"/>
      <protection locked="0"/>
    </xf>
    <xf numFmtId="1" fontId="3" fillId="2" borderId="39" xfId="0" applyNumberFormat="1" applyFont="1" applyFill="1" applyBorder="1" applyAlignment="1" applyProtection="1">
      <alignment horizontal="center"/>
      <protection locked="0"/>
    </xf>
    <xf numFmtId="0" fontId="9" fillId="2" borderId="20" xfId="0" applyFont="1" applyFill="1" applyBorder="1" applyAlignment="1" applyProtection="1">
      <alignment horizontal="center" vertical="center"/>
      <protection locked="0"/>
    </xf>
    <xf numFmtId="0" fontId="9" fillId="2" borderId="20" xfId="0" applyFont="1" applyFill="1" applyBorder="1" applyAlignment="1" applyProtection="1">
      <alignment horizontal="center" shrinkToFit="1"/>
      <protection locked="0"/>
    </xf>
    <xf numFmtId="0" fontId="9" fillId="2" borderId="39" xfId="0" applyFont="1" applyFill="1" applyBorder="1" applyAlignment="1" applyProtection="1">
      <alignment horizontal="center" shrinkToFit="1"/>
      <protection locked="0"/>
    </xf>
    <xf numFmtId="0" fontId="14" fillId="0" borderId="0" xfId="0" applyFont="1" applyAlignment="1" applyProtection="1">
      <protection locked="0"/>
    </xf>
    <xf numFmtId="0" fontId="8" fillId="2" borderId="14" xfId="0" applyFont="1" applyFill="1" applyBorder="1" applyAlignment="1" applyProtection="1">
      <alignment horizontal="left" wrapText="1" shrinkToFit="1"/>
      <protection locked="0"/>
    </xf>
    <xf numFmtId="0" fontId="8" fillId="2" borderId="14" xfId="0" applyFont="1" applyFill="1" applyBorder="1" applyAlignment="1" applyProtection="1">
      <alignment horizontal="left" wrapText="1"/>
      <protection locked="0"/>
    </xf>
    <xf numFmtId="167" fontId="3" fillId="2" borderId="14" xfId="0" applyNumberFormat="1" applyFont="1" applyFill="1" applyBorder="1" applyAlignment="1" applyProtection="1">
      <alignment horizontal="left"/>
      <protection locked="0"/>
    </xf>
    <xf numFmtId="0" fontId="3" fillId="2" borderId="14" xfId="0" applyFont="1" applyFill="1" applyBorder="1" applyAlignment="1" applyProtection="1">
      <alignment horizontal="left" wrapText="1" readingOrder="1"/>
      <protection locked="0"/>
    </xf>
    <xf numFmtId="0" fontId="3" fillId="2" borderId="16" xfId="0" applyFont="1" applyFill="1" applyBorder="1" applyAlignment="1" applyProtection="1">
      <alignment horizontal="left" shrinkToFit="1"/>
      <protection locked="0"/>
    </xf>
    <xf numFmtId="0" fontId="8" fillId="2" borderId="14" xfId="0" applyFont="1" applyFill="1" applyBorder="1" applyAlignment="1" applyProtection="1">
      <alignment horizontal="left" shrinkToFit="1"/>
      <protection locked="0"/>
    </xf>
    <xf numFmtId="0" fontId="8" fillId="2" borderId="14" xfId="0" applyNumberFormat="1" applyFont="1" applyFill="1" applyBorder="1" applyAlignment="1" applyProtection="1">
      <alignment horizontal="left" shrinkToFit="1"/>
      <protection locked="0"/>
    </xf>
    <xf numFmtId="167" fontId="3" fillId="2" borderId="14" xfId="0" applyNumberFormat="1" applyFont="1" applyFill="1" applyBorder="1" applyAlignment="1" applyProtection="1">
      <alignment horizontal="left" wrapText="1"/>
      <protection locked="0"/>
    </xf>
    <xf numFmtId="0" fontId="3" fillId="2" borderId="14" xfId="0" applyFont="1" applyFill="1" applyBorder="1" applyAlignment="1" applyProtection="1">
      <alignment horizontal="left" wrapText="1"/>
      <protection locked="0"/>
    </xf>
    <xf numFmtId="0" fontId="2" fillId="0" borderId="0" xfId="0" applyFont="1" applyAlignment="1" applyProtection="1">
      <alignment wrapText="1"/>
      <protection locked="0"/>
    </xf>
    <xf numFmtId="0" fontId="3" fillId="2" borderId="14" xfId="0" applyFont="1" applyFill="1" applyBorder="1" applyAlignment="1" applyProtection="1">
      <alignment horizontal="left"/>
      <protection locked="0"/>
    </xf>
    <xf numFmtId="0" fontId="2" fillId="0" borderId="0" xfId="0" applyFont="1" applyFill="1" applyAlignment="1" applyProtection="1">
      <alignment wrapText="1"/>
      <protection locked="0"/>
    </xf>
    <xf numFmtId="0" fontId="2" fillId="0" borderId="0" xfId="0" applyFont="1" applyFill="1" applyProtection="1">
      <protection locked="0"/>
    </xf>
    <xf numFmtId="0" fontId="3" fillId="0" borderId="0" xfId="0" applyFont="1" applyBorder="1" applyAlignment="1" applyProtection="1">
      <alignment horizontal="right"/>
    </xf>
    <xf numFmtId="0" fontId="2" fillId="0" borderId="5" xfId="0" applyFont="1" applyBorder="1" applyAlignment="1" applyProtection="1">
      <alignment horizontal="center"/>
    </xf>
    <xf numFmtId="0" fontId="8" fillId="5" borderId="20" xfId="0" applyFont="1" applyFill="1" applyBorder="1" applyAlignment="1" applyProtection="1">
      <alignment horizontal="center" vertical="center"/>
    </xf>
    <xf numFmtId="0" fontId="0" fillId="3" borderId="0" xfId="0" applyFill="1" applyBorder="1" applyAlignment="1" applyProtection="1">
      <alignment horizontal="right"/>
    </xf>
    <xf numFmtId="0" fontId="9" fillId="3" borderId="0" xfId="0" applyFont="1" applyFill="1" applyBorder="1" applyAlignment="1" applyProtection="1">
      <alignment horizontal="right"/>
    </xf>
    <xf numFmtId="0" fontId="0" fillId="0" borderId="0" xfId="0" applyBorder="1" applyProtection="1"/>
    <xf numFmtId="0" fontId="0" fillId="0" borderId="25" xfId="0" applyBorder="1" applyAlignment="1" applyProtection="1">
      <alignment horizontal="right"/>
    </xf>
    <xf numFmtId="0" fontId="10" fillId="3" borderId="46" xfId="0" applyFont="1" applyFill="1" applyBorder="1" applyAlignment="1" applyProtection="1">
      <alignment horizontal="left"/>
    </xf>
    <xf numFmtId="0" fontId="10" fillId="3" borderId="29" xfId="0" applyFont="1" applyFill="1" applyBorder="1" applyAlignment="1" applyProtection="1">
      <alignment horizontal="left"/>
    </xf>
    <xf numFmtId="0" fontId="13" fillId="3" borderId="27" xfId="0" applyFont="1" applyFill="1" applyBorder="1" applyAlignment="1" applyProtection="1">
      <alignment horizontal="left"/>
    </xf>
    <xf numFmtId="0" fontId="10" fillId="3" borderId="29" xfId="0" applyFont="1" applyFill="1" applyBorder="1" applyAlignment="1" applyProtection="1">
      <alignment horizontal="left" wrapText="1"/>
    </xf>
    <xf numFmtId="0" fontId="13" fillId="3" borderId="29" xfId="0" applyFont="1" applyFill="1" applyBorder="1" applyAlignment="1" applyProtection="1">
      <alignment horizontal="left"/>
    </xf>
    <xf numFmtId="0" fontId="13" fillId="3" borderId="20" xfId="0" applyFont="1" applyFill="1" applyBorder="1" applyAlignment="1" applyProtection="1">
      <alignment horizontal="left"/>
    </xf>
    <xf numFmtId="0" fontId="13" fillId="3" borderId="29" xfId="0" applyFont="1" applyFill="1" applyBorder="1" applyAlignment="1" applyProtection="1">
      <alignment horizontal="left" wrapText="1"/>
    </xf>
    <xf numFmtId="0" fontId="13" fillId="3" borderId="47" xfId="0" applyFont="1" applyFill="1" applyBorder="1" applyAlignment="1" applyProtection="1">
      <alignment horizontal="left"/>
    </xf>
    <xf numFmtId="0" fontId="8" fillId="8" borderId="14" xfId="0" applyFont="1" applyFill="1" applyBorder="1" applyAlignment="1" applyProtection="1">
      <alignment horizontal="left" wrapText="1"/>
    </xf>
    <xf numFmtId="0" fontId="8" fillId="8" borderId="14" xfId="0" applyFont="1" applyFill="1" applyBorder="1" applyAlignment="1" applyProtection="1">
      <alignment horizontal="left" shrinkToFit="1"/>
    </xf>
    <xf numFmtId="0" fontId="3" fillId="8" borderId="14" xfId="0" applyFont="1" applyFill="1" applyBorder="1" applyAlignment="1" applyProtection="1">
      <alignment horizontal="left"/>
    </xf>
    <xf numFmtId="0" fontId="3" fillId="8" borderId="14" xfId="0" applyFont="1" applyFill="1" applyBorder="1" applyAlignment="1" applyProtection="1">
      <alignment horizontal="left" shrinkToFit="1"/>
    </xf>
    <xf numFmtId="167" fontId="3" fillId="8" borderId="14" xfId="0" applyNumberFormat="1" applyFont="1" applyFill="1" applyBorder="1" applyAlignment="1" applyProtection="1">
      <alignment horizontal="left"/>
    </xf>
    <xf numFmtId="0" fontId="3" fillId="8" borderId="14" xfId="0" applyFont="1" applyFill="1" applyBorder="1" applyAlignment="1" applyProtection="1">
      <alignment horizontal="left" wrapText="1" readingOrder="1"/>
    </xf>
    <xf numFmtId="0" fontId="3" fillId="8" borderId="16" xfId="0" applyFont="1" applyFill="1" applyBorder="1" applyAlignment="1" applyProtection="1">
      <alignment horizontal="left" shrinkToFit="1"/>
    </xf>
    <xf numFmtId="0" fontId="7" fillId="0" borderId="0" xfId="0" applyFont="1" applyProtection="1">
      <protection locked="0"/>
    </xf>
    <xf numFmtId="0" fontId="0" fillId="0" borderId="0" xfId="0" applyBorder="1" applyAlignment="1" applyProtection="1">
      <alignment horizontal="center"/>
      <protection locked="0"/>
    </xf>
    <xf numFmtId="0" fontId="8" fillId="2" borderId="6" xfId="0" applyFont="1" applyFill="1" applyBorder="1" applyAlignment="1" applyProtection="1">
      <alignment horizontal="center"/>
      <protection locked="0"/>
    </xf>
    <xf numFmtId="0" fontId="8" fillId="2" borderId="6" xfId="0" applyFont="1" applyFill="1" applyBorder="1" applyAlignment="1" applyProtection="1">
      <alignment horizontal="center" wrapText="1"/>
      <protection locked="0"/>
    </xf>
    <xf numFmtId="0" fontId="2" fillId="0" borderId="0" xfId="0" applyFont="1" applyAlignment="1" applyProtection="1">
      <alignment horizontal="center"/>
      <protection locked="0"/>
    </xf>
    <xf numFmtId="0" fontId="0" fillId="0" borderId="0" xfId="0" applyAlignment="1" applyProtection="1">
      <alignment horizontal="left"/>
    </xf>
    <xf numFmtId="165" fontId="8" fillId="2" borderId="22" xfId="0" applyNumberFormat="1" applyFont="1" applyFill="1" applyBorder="1" applyAlignment="1" applyProtection="1">
      <alignment horizontal="center" vertical="center"/>
      <protection locked="0"/>
    </xf>
    <xf numFmtId="165" fontId="8" fillId="2" borderId="23" xfId="0" applyNumberFormat="1" applyFont="1" applyFill="1" applyBorder="1" applyAlignment="1" applyProtection="1">
      <alignment horizontal="center" vertical="center"/>
      <protection locked="0"/>
    </xf>
    <xf numFmtId="165" fontId="8" fillId="2" borderId="14" xfId="0" applyNumberFormat="1" applyFont="1" applyFill="1" applyBorder="1" applyAlignment="1" applyProtection="1">
      <alignment horizontal="center" vertical="center"/>
      <protection locked="0"/>
    </xf>
    <xf numFmtId="165" fontId="8" fillId="2" borderId="16" xfId="0" applyNumberFormat="1" applyFont="1" applyFill="1" applyBorder="1" applyAlignment="1" applyProtection="1">
      <alignment horizontal="center" vertical="center"/>
      <protection locked="0"/>
    </xf>
    <xf numFmtId="9" fontId="3" fillId="2" borderId="15" xfId="2" applyFont="1" applyFill="1" applyBorder="1" applyAlignment="1" applyProtection="1">
      <alignment horizontal="center" vertical="center"/>
      <protection locked="0"/>
    </xf>
    <xf numFmtId="9" fontId="3" fillId="2" borderId="17" xfId="2" applyFont="1" applyFill="1" applyBorder="1" applyAlignment="1" applyProtection="1">
      <alignment horizontal="center" vertical="center"/>
      <protection locked="0"/>
    </xf>
    <xf numFmtId="165" fontId="8" fillId="2" borderId="18" xfId="0" applyNumberFormat="1" applyFont="1" applyFill="1" applyBorder="1" applyAlignment="1" applyProtection="1">
      <alignment horizontal="center" vertical="center"/>
      <protection locked="0"/>
    </xf>
    <xf numFmtId="165" fontId="8" fillId="2" borderId="19" xfId="0" applyNumberFormat="1" applyFont="1" applyFill="1" applyBorder="1" applyAlignment="1" applyProtection="1">
      <alignment horizontal="center" vertical="center"/>
      <protection locked="0"/>
    </xf>
    <xf numFmtId="14" fontId="43" fillId="2" borderId="20" xfId="0" applyNumberFormat="1" applyFont="1" applyFill="1" applyBorder="1" applyAlignment="1" applyProtection="1">
      <alignment horizontal="center" vertical="center"/>
      <protection locked="0"/>
    </xf>
    <xf numFmtId="0" fontId="8" fillId="2" borderId="20" xfId="0" applyFont="1" applyFill="1" applyBorder="1" applyAlignment="1" applyProtection="1">
      <alignment horizontal="center"/>
      <protection locked="0"/>
    </xf>
    <xf numFmtId="0" fontId="8" fillId="2" borderId="20" xfId="0" applyFont="1" applyFill="1" applyBorder="1" applyAlignment="1" applyProtection="1">
      <alignment horizontal="center" wrapText="1"/>
      <protection locked="0"/>
    </xf>
    <xf numFmtId="0" fontId="2" fillId="0" borderId="1" xfId="0" applyFont="1" applyBorder="1" applyProtection="1"/>
    <xf numFmtId="0" fontId="2" fillId="0" borderId="3" xfId="0" applyFont="1" applyBorder="1" applyProtection="1"/>
    <xf numFmtId="0" fontId="0" fillId="2" borderId="14" xfId="0" applyFill="1" applyBorder="1" applyAlignment="1" applyProtection="1">
      <alignment horizontal="center" wrapText="1"/>
      <protection locked="0"/>
    </xf>
    <xf numFmtId="0" fontId="0" fillId="0" borderId="4" xfId="0" applyBorder="1" applyProtection="1">
      <protection locked="0"/>
    </xf>
    <xf numFmtId="14" fontId="8" fillId="2" borderId="20" xfId="0" applyNumberFormat="1" applyFont="1" applyFill="1" applyBorder="1" applyAlignment="1" applyProtection="1">
      <alignment horizontal="center"/>
      <protection locked="0"/>
    </xf>
    <xf numFmtId="166" fontId="9" fillId="0" borderId="0" xfId="0" applyNumberFormat="1" applyFont="1" applyAlignment="1" applyProtection="1">
      <alignment vertical="center"/>
      <protection locked="0"/>
    </xf>
    <xf numFmtId="40" fontId="0" fillId="0" borderId="0" xfId="0" applyNumberFormat="1" applyAlignment="1" applyProtection="1">
      <alignment horizontal="center" vertical="center"/>
      <protection locked="0"/>
    </xf>
    <xf numFmtId="0" fontId="0" fillId="2" borderId="14" xfId="0" applyFill="1" applyBorder="1" applyAlignment="1" applyProtection="1">
      <alignment horizontal="center" vertical="center"/>
      <protection locked="0"/>
    </xf>
    <xf numFmtId="168" fontId="0" fillId="2" borderId="14" xfId="0" applyNumberFormat="1" applyFill="1" applyBorder="1" applyAlignment="1" applyProtection="1">
      <alignment horizontal="center" vertical="center"/>
      <protection locked="0"/>
    </xf>
    <xf numFmtId="0" fontId="19" fillId="0" borderId="0" xfId="0" applyFont="1" applyAlignment="1" applyProtection="1">
      <alignment horizontal="left" vertical="center" indent="1"/>
      <protection locked="0"/>
    </xf>
    <xf numFmtId="0" fontId="19" fillId="0" borderId="0" xfId="0" applyFont="1" applyAlignment="1" applyProtection="1">
      <alignment horizontal="left" vertical="center" indent="2"/>
      <protection locked="0"/>
    </xf>
    <xf numFmtId="165" fontId="0" fillId="2" borderId="20" xfId="3" applyNumberFormat="1" applyFont="1" applyFill="1" applyBorder="1" applyAlignment="1" applyProtection="1">
      <alignment horizontal="center"/>
      <protection locked="0"/>
    </xf>
    <xf numFmtId="0" fontId="0" fillId="2" borderId="20" xfId="0" applyFill="1" applyBorder="1" applyAlignment="1" applyProtection="1">
      <alignment horizontal="left" wrapText="1"/>
      <protection locked="0"/>
    </xf>
    <xf numFmtId="0" fontId="0" fillId="0" borderId="0" xfId="0" applyAlignment="1" applyProtection="1">
      <alignment horizontal="center" vertical="center"/>
      <protection locked="0"/>
    </xf>
    <xf numFmtId="9" fontId="0" fillId="0" borderId="0" xfId="0" applyNumberFormat="1" applyAlignment="1" applyProtection="1">
      <alignment horizontal="center" vertical="center"/>
      <protection locked="0"/>
    </xf>
    <xf numFmtId="166" fontId="0" fillId="0" borderId="0" xfId="0" applyNumberFormat="1" applyAlignment="1" applyProtection="1">
      <alignment horizontal="center" vertical="center"/>
      <protection locked="0"/>
    </xf>
    <xf numFmtId="0" fontId="6" fillId="0" borderId="0" xfId="0" applyFont="1" applyAlignment="1" applyProtection="1">
      <alignment vertical="center"/>
    </xf>
    <xf numFmtId="0" fontId="0" fillId="0" borderId="0" xfId="0" applyProtection="1"/>
    <xf numFmtId="0" fontId="42" fillId="0" borderId="4" xfId="0" applyFont="1" applyBorder="1" applyAlignment="1" applyProtection="1">
      <alignment horizontal="center" vertical="center" wrapText="1"/>
    </xf>
    <xf numFmtId="0" fontId="42" fillId="0" borderId="0" xfId="0" applyFont="1" applyBorder="1" applyAlignment="1" applyProtection="1">
      <alignment horizontal="center" vertical="center" wrapText="1"/>
    </xf>
    <xf numFmtId="0" fontId="42" fillId="0" borderId="5" xfId="0" applyFont="1" applyBorder="1" applyAlignment="1" applyProtection="1">
      <alignment horizontal="center" vertical="center" wrapText="1"/>
    </xf>
    <xf numFmtId="0" fontId="0" fillId="0" borderId="29" xfId="0" applyBorder="1" applyAlignment="1" applyProtection="1">
      <alignment horizontal="center"/>
    </xf>
    <xf numFmtId="0" fontId="0" fillId="0" borderId="0" xfId="0" applyBorder="1" applyAlignment="1" applyProtection="1">
      <alignment horizontal="left" vertical="top"/>
    </xf>
    <xf numFmtId="0" fontId="0" fillId="0" borderId="14" xfId="0" applyBorder="1" applyAlignment="1" applyProtection="1">
      <alignment horizontal="center" vertical="center"/>
    </xf>
    <xf numFmtId="0" fontId="0" fillId="3" borderId="4" xfId="0" applyFill="1" applyBorder="1" applyProtection="1"/>
    <xf numFmtId="0" fontId="0" fillId="3" borderId="0" xfId="0" applyFill="1" applyBorder="1" applyAlignment="1" applyProtection="1">
      <alignment horizontal="center"/>
    </xf>
    <xf numFmtId="0" fontId="0" fillId="3" borderId="0" xfId="0" applyFill="1" applyBorder="1" applyProtection="1"/>
    <xf numFmtId="0" fontId="1" fillId="0" borderId="14" xfId="0" applyFont="1" applyBorder="1" applyAlignment="1" applyProtection="1">
      <alignment horizontal="center" wrapText="1"/>
    </xf>
    <xf numFmtId="0" fontId="0" fillId="8" borderId="14" xfId="0" applyFill="1" applyBorder="1" applyAlignment="1" applyProtection="1">
      <alignment horizontal="center" wrapText="1"/>
    </xf>
    <xf numFmtId="0" fontId="0" fillId="3" borderId="0" xfId="0" applyFill="1" applyBorder="1" applyAlignment="1" applyProtection="1">
      <alignment horizontal="center" wrapText="1"/>
    </xf>
    <xf numFmtId="0" fontId="0" fillId="3" borderId="5" xfId="0" applyFill="1" applyBorder="1" applyProtection="1"/>
    <xf numFmtId="0" fontId="0" fillId="0" borderId="0" xfId="0" applyAlignment="1" applyProtection="1">
      <alignment horizontal="left" vertical="top"/>
    </xf>
    <xf numFmtId="0" fontId="0" fillId="3" borderId="0" xfId="0" applyFill="1" applyBorder="1" applyAlignment="1" applyProtection="1">
      <alignment horizontal="center" vertical="center"/>
    </xf>
    <xf numFmtId="0" fontId="28" fillId="0" borderId="0" xfId="0" applyFont="1" applyAlignment="1" applyProtection="1">
      <alignment vertical="top" wrapText="1"/>
    </xf>
    <xf numFmtId="0" fontId="0" fillId="0" borderId="4" xfId="0" applyBorder="1" applyProtection="1"/>
    <xf numFmtId="0" fontId="0" fillId="0" borderId="0" xfId="0" applyBorder="1" applyAlignment="1" applyProtection="1">
      <alignment horizontal="center" vertical="center"/>
    </xf>
    <xf numFmtId="9" fontId="0" fillId="0" borderId="0" xfId="0" applyNumberFormat="1" applyBorder="1" applyAlignment="1" applyProtection="1">
      <alignment horizontal="center" vertical="center"/>
    </xf>
    <xf numFmtId="166" fontId="0" fillId="0" borderId="0" xfId="0" applyNumberFormat="1" applyBorder="1" applyAlignment="1" applyProtection="1">
      <alignment horizontal="center" vertical="center"/>
    </xf>
    <xf numFmtId="40" fontId="0" fillId="0" borderId="0" xfId="0" applyNumberFormat="1" applyBorder="1" applyAlignment="1" applyProtection="1">
      <alignment horizontal="center" vertical="center"/>
    </xf>
    <xf numFmtId="40" fontId="0" fillId="0" borderId="5" xfId="0" applyNumberFormat="1" applyBorder="1" applyAlignment="1" applyProtection="1">
      <alignment horizontal="center" vertical="center"/>
    </xf>
    <xf numFmtId="166" fontId="0" fillId="0" borderId="5" xfId="0" applyNumberFormat="1" applyBorder="1" applyAlignment="1" applyProtection="1">
      <alignment horizontal="center" vertical="center"/>
    </xf>
    <xf numFmtId="40" fontId="0" fillId="0" borderId="0" xfId="0" applyNumberFormat="1" applyAlignment="1" applyProtection="1">
      <alignment horizontal="center" vertical="center"/>
    </xf>
    <xf numFmtId="0" fontId="28" fillId="0" borderId="0" xfId="0" applyFont="1" applyProtection="1"/>
    <xf numFmtId="0" fontId="28" fillId="0" borderId="4" xfId="0" applyFont="1" applyBorder="1" applyProtection="1"/>
    <xf numFmtId="0" fontId="28" fillId="3" borderId="14" xfId="0" applyFont="1" applyFill="1" applyBorder="1" applyAlignment="1" applyProtection="1">
      <alignment horizontal="center" vertical="center" wrapText="1"/>
    </xf>
    <xf numFmtId="10" fontId="28" fillId="3" borderId="14" xfId="0" applyNumberFormat="1" applyFont="1" applyFill="1" applyBorder="1" applyAlignment="1" applyProtection="1">
      <alignment horizontal="center" vertical="center" wrapText="1"/>
    </xf>
    <xf numFmtId="0" fontId="28" fillId="3" borderId="14" xfId="0" applyFont="1" applyFill="1" applyBorder="1" applyAlignment="1" applyProtection="1">
      <alignment horizontal="center" vertical="center"/>
    </xf>
    <xf numFmtId="9" fontId="28" fillId="3" borderId="14" xfId="0" applyNumberFormat="1" applyFont="1" applyFill="1" applyBorder="1" applyAlignment="1" applyProtection="1">
      <alignment horizontal="center" vertical="center" wrapText="1"/>
    </xf>
    <xf numFmtId="166" fontId="28" fillId="3" borderId="14" xfId="0" applyNumberFormat="1" applyFont="1" applyFill="1" applyBorder="1" applyAlignment="1" applyProtection="1">
      <alignment horizontal="center" vertical="center" wrapText="1"/>
    </xf>
    <xf numFmtId="166" fontId="29" fillId="3" borderId="0" xfId="0" applyNumberFormat="1" applyFont="1" applyFill="1" applyBorder="1" applyAlignment="1" applyProtection="1">
      <alignment horizontal="center" vertical="center" wrapText="1"/>
    </xf>
    <xf numFmtId="166" fontId="29" fillId="0" borderId="5" xfId="0" applyNumberFormat="1" applyFont="1" applyBorder="1" applyAlignment="1" applyProtection="1">
      <alignment horizontal="center" vertical="center" wrapText="1"/>
    </xf>
    <xf numFmtId="0" fontId="49" fillId="0" borderId="4" xfId="0" applyFont="1" applyBorder="1" applyAlignment="1" applyProtection="1">
      <alignment horizontal="right" vertical="center"/>
    </xf>
    <xf numFmtId="0" fontId="49" fillId="7" borderId="14" xfId="0" applyFont="1" applyFill="1" applyBorder="1" applyAlignment="1" applyProtection="1">
      <alignment horizontal="center" vertical="center"/>
    </xf>
    <xf numFmtId="0" fontId="49" fillId="7" borderId="32" xfId="0" applyFont="1" applyFill="1" applyBorder="1" applyAlignment="1" applyProtection="1">
      <alignment horizontal="center" vertical="center"/>
    </xf>
    <xf numFmtId="9" fontId="49" fillId="7" borderId="26" xfId="0" applyNumberFormat="1" applyFont="1" applyFill="1" applyBorder="1" applyAlignment="1" applyProtection="1">
      <alignment horizontal="center" vertical="center"/>
    </xf>
    <xf numFmtId="168" fontId="49" fillId="7" borderId="32" xfId="0" applyNumberFormat="1" applyFont="1" applyFill="1" applyBorder="1" applyAlignment="1" applyProtection="1">
      <alignment horizontal="center" vertical="center"/>
    </xf>
    <xf numFmtId="168" fontId="49" fillId="7" borderId="25" xfId="0" applyNumberFormat="1" applyFont="1" applyFill="1" applyBorder="1" applyAlignment="1" applyProtection="1">
      <alignment horizontal="center" vertical="center"/>
    </xf>
    <xf numFmtId="168" fontId="29" fillId="0" borderId="5" xfId="0" applyNumberFormat="1" applyFont="1" applyBorder="1" applyAlignment="1" applyProtection="1">
      <alignment horizontal="center" vertical="center"/>
    </xf>
    <xf numFmtId="0" fontId="19" fillId="0" borderId="0" xfId="0" applyFont="1" applyProtection="1"/>
    <xf numFmtId="168" fontId="0" fillId="0" borderId="5" xfId="0" applyNumberFormat="1" applyBorder="1" applyAlignment="1" applyProtection="1">
      <alignment horizontal="center" vertical="center"/>
    </xf>
    <xf numFmtId="168" fontId="0" fillId="5" borderId="29" xfId="0" applyNumberFormat="1" applyFont="1" applyFill="1" applyBorder="1" applyAlignment="1" applyProtection="1">
      <alignment horizontal="center" vertical="center"/>
    </xf>
    <xf numFmtId="168" fontId="1" fillId="3" borderId="0" xfId="0" applyNumberFormat="1" applyFont="1" applyFill="1" applyBorder="1" applyAlignment="1" applyProtection="1">
      <alignment horizontal="left" vertical="center"/>
    </xf>
    <xf numFmtId="168" fontId="1" fillId="3" borderId="0" xfId="0" applyNumberFormat="1" applyFont="1" applyFill="1" applyBorder="1" applyAlignment="1" applyProtection="1">
      <alignment horizontal="center" vertical="center"/>
    </xf>
    <xf numFmtId="168" fontId="0" fillId="5" borderId="14" xfId="0" applyNumberFormat="1" applyFont="1" applyFill="1" applyBorder="1" applyAlignment="1" applyProtection="1">
      <alignment horizontal="center" vertical="center"/>
    </xf>
    <xf numFmtId="0" fontId="0" fillId="0" borderId="0" xfId="0" applyFont="1" applyProtection="1"/>
    <xf numFmtId="0" fontId="56" fillId="0" borderId="0" xfId="0" applyFont="1" applyBorder="1" applyAlignment="1" applyProtection="1"/>
    <xf numFmtId="0" fontId="57" fillId="0" borderId="0" xfId="0" applyFont="1" applyBorder="1" applyAlignment="1" applyProtection="1">
      <alignment horizontal="center"/>
    </xf>
    <xf numFmtId="0" fontId="3" fillId="3" borderId="4" xfId="0" applyFont="1" applyFill="1" applyBorder="1" applyAlignment="1" applyProtection="1">
      <alignment horizontal="center" vertical="center" wrapText="1"/>
    </xf>
    <xf numFmtId="0" fontId="3" fillId="3" borderId="14" xfId="0" applyFont="1" applyFill="1" applyBorder="1" applyAlignment="1" applyProtection="1">
      <alignment horizontal="center" vertical="center" wrapText="1"/>
    </xf>
    <xf numFmtId="0" fontId="3" fillId="0" borderId="29" xfId="0" applyFont="1" applyBorder="1" applyAlignment="1" applyProtection="1">
      <alignment horizontal="center" vertical="center"/>
    </xf>
    <xf numFmtId="0" fontId="3" fillId="0" borderId="27" xfId="0" applyFont="1" applyBorder="1" applyAlignment="1" applyProtection="1">
      <alignment horizontal="center" vertical="center"/>
    </xf>
    <xf numFmtId="0" fontId="3" fillId="3" borderId="52" xfId="0" applyFont="1" applyFill="1" applyBorder="1" applyAlignment="1" applyProtection="1">
      <alignment horizontal="center" vertical="center" wrapText="1"/>
    </xf>
    <xf numFmtId="0" fontId="3" fillId="3" borderId="0" xfId="0" applyFont="1" applyFill="1" applyBorder="1" applyAlignment="1" applyProtection="1">
      <alignment horizontal="center" vertical="center" wrapText="1"/>
    </xf>
    <xf numFmtId="168" fontId="0" fillId="0" borderId="0" xfId="0" applyNumberFormat="1" applyFont="1" applyBorder="1" applyAlignment="1" applyProtection="1">
      <alignment horizontal="center" vertical="center"/>
    </xf>
    <xf numFmtId="9" fontId="3" fillId="3" borderId="14" xfId="0" applyNumberFormat="1" applyFont="1" applyFill="1" applyBorder="1" applyAlignment="1" applyProtection="1">
      <alignment horizontal="center" vertical="center" wrapText="1"/>
    </xf>
    <xf numFmtId="0" fontId="0" fillId="8" borderId="14" xfId="0" applyFont="1" applyFill="1" applyBorder="1" applyAlignment="1" applyProtection="1">
      <alignment horizontal="center" vertical="center" wrapText="1"/>
    </xf>
    <xf numFmtId="0" fontId="0" fillId="8" borderId="13" xfId="0" applyFont="1" applyFill="1" applyBorder="1" applyAlignment="1" applyProtection="1">
      <alignment horizontal="center" vertical="center" wrapText="1"/>
    </xf>
    <xf numFmtId="0" fontId="13" fillId="5" borderId="52" xfId="0" applyFont="1" applyFill="1" applyBorder="1" applyAlignment="1" applyProtection="1">
      <alignment horizontal="center" vertical="center" wrapText="1"/>
    </xf>
    <xf numFmtId="0" fontId="3" fillId="3" borderId="5" xfId="0" applyFont="1" applyFill="1" applyBorder="1" applyAlignment="1" applyProtection="1">
      <alignment horizontal="center" vertical="center" wrapText="1"/>
    </xf>
    <xf numFmtId="9" fontId="3" fillId="3" borderId="48" xfId="0" applyNumberFormat="1" applyFont="1" applyFill="1" applyBorder="1" applyAlignment="1" applyProtection="1">
      <alignment horizontal="center" vertical="center" wrapText="1"/>
    </xf>
    <xf numFmtId="0" fontId="0" fillId="8" borderId="48" xfId="0" applyFont="1" applyFill="1" applyBorder="1" applyAlignment="1" applyProtection="1">
      <alignment horizontal="center" vertical="center" wrapText="1"/>
    </xf>
    <xf numFmtId="0" fontId="0" fillId="8" borderId="51" xfId="0" applyFont="1" applyFill="1" applyBorder="1" applyAlignment="1" applyProtection="1">
      <alignment horizontal="center" vertical="center" wrapText="1"/>
    </xf>
    <xf numFmtId="0" fontId="13" fillId="5" borderId="50" xfId="0" applyFont="1" applyFill="1" applyBorder="1" applyAlignment="1" applyProtection="1">
      <alignment horizontal="center" vertical="center" wrapText="1"/>
    </xf>
    <xf numFmtId="0" fontId="3" fillId="3" borderId="27" xfId="0" applyFont="1" applyFill="1" applyBorder="1" applyAlignment="1" applyProtection="1">
      <alignment horizontal="center" vertical="center" wrapText="1"/>
    </xf>
    <xf numFmtId="0" fontId="1" fillId="5" borderId="29" xfId="0" applyFont="1" applyFill="1" applyBorder="1" applyAlignment="1" applyProtection="1">
      <alignment horizontal="center" vertical="center" wrapText="1"/>
    </xf>
    <xf numFmtId="0" fontId="13" fillId="5" borderId="49" xfId="0" applyFont="1" applyFill="1" applyBorder="1" applyAlignment="1" applyProtection="1">
      <alignment horizontal="center" vertical="center" wrapText="1"/>
    </xf>
    <xf numFmtId="0" fontId="13" fillId="3" borderId="4"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5" xfId="0" applyFont="1" applyFill="1" applyBorder="1" applyAlignment="1" applyProtection="1">
      <alignment horizontal="center" vertical="center" wrapText="1"/>
    </xf>
    <xf numFmtId="168" fontId="0" fillId="0" borderId="0" xfId="0" applyNumberFormat="1" applyBorder="1" applyAlignment="1" applyProtection="1">
      <alignment horizontal="center" vertical="center"/>
    </xf>
    <xf numFmtId="0" fontId="0" fillId="0" borderId="5" xfId="0" applyBorder="1" applyProtection="1"/>
    <xf numFmtId="0" fontId="0" fillId="0" borderId="7" xfId="0" applyBorder="1" applyProtection="1"/>
    <xf numFmtId="0" fontId="0" fillId="0" borderId="6" xfId="0" applyBorder="1" applyAlignment="1" applyProtection="1">
      <alignment horizontal="center"/>
    </xf>
    <xf numFmtId="0" fontId="0" fillId="0" borderId="6" xfId="0" applyBorder="1" applyAlignment="1" applyProtection="1">
      <alignment horizontal="center" vertical="center"/>
    </xf>
    <xf numFmtId="9" fontId="0" fillId="0" borderId="6" xfId="0" applyNumberFormat="1" applyBorder="1" applyAlignment="1" applyProtection="1">
      <alignment horizontal="center" vertical="center"/>
    </xf>
    <xf numFmtId="166" fontId="0" fillId="0" borderId="6" xfId="0" applyNumberFormat="1" applyBorder="1" applyAlignment="1" applyProtection="1">
      <alignment horizontal="center" vertical="center"/>
    </xf>
    <xf numFmtId="40" fontId="0" fillId="0" borderId="6" xfId="0" applyNumberFormat="1" applyBorder="1" applyAlignment="1" applyProtection="1">
      <alignment horizontal="center" vertical="center"/>
    </xf>
    <xf numFmtId="40" fontId="0" fillId="0" borderId="8" xfId="0" applyNumberFormat="1" applyBorder="1" applyAlignment="1" applyProtection="1">
      <alignment horizontal="center" vertical="center"/>
    </xf>
    <xf numFmtId="0" fontId="0" fillId="0" borderId="0" xfId="0" applyAlignment="1" applyProtection="1">
      <alignment horizontal="center"/>
    </xf>
    <xf numFmtId="0" fontId="16" fillId="0" borderId="5" xfId="0" applyFont="1" applyBorder="1" applyProtection="1"/>
    <xf numFmtId="0" fontId="0" fillId="0" borderId="0" xfId="0" applyBorder="1" applyAlignment="1" applyProtection="1">
      <alignment horizontal="center" wrapText="1"/>
    </xf>
    <xf numFmtId="166" fontId="9" fillId="0" borderId="5" xfId="0" applyNumberFormat="1" applyFont="1" applyBorder="1" applyAlignment="1" applyProtection="1">
      <alignment vertical="center"/>
    </xf>
    <xf numFmtId="0" fontId="42" fillId="3" borderId="0" xfId="0" applyFont="1" applyFill="1" applyBorder="1" applyAlignment="1" applyProtection="1">
      <alignment horizontal="center" vertical="center" wrapText="1"/>
    </xf>
    <xf numFmtId="0" fontId="42" fillId="3" borderId="5" xfId="0" applyFont="1" applyFill="1" applyBorder="1" applyAlignment="1" applyProtection="1">
      <alignment horizontal="center" vertical="center" wrapText="1"/>
    </xf>
    <xf numFmtId="0" fontId="0" fillId="3" borderId="0" xfId="0" applyFill="1" applyBorder="1" applyAlignment="1" applyProtection="1">
      <alignment horizontal="left" vertical="top"/>
    </xf>
    <xf numFmtId="0" fontId="0" fillId="3" borderId="5" xfId="0" applyFill="1" applyBorder="1" applyAlignment="1" applyProtection="1">
      <alignment horizontal="left" vertical="top"/>
    </xf>
    <xf numFmtId="0" fontId="42" fillId="3" borderId="4" xfId="0" applyFont="1" applyFill="1" applyBorder="1" applyAlignment="1" applyProtection="1">
      <alignment horizontal="center" vertical="center" wrapText="1"/>
    </xf>
    <xf numFmtId="0" fontId="0" fillId="3" borderId="4" xfId="0" applyFill="1" applyBorder="1" applyAlignment="1" applyProtection="1">
      <alignment horizontal="left" vertical="top"/>
    </xf>
    <xf numFmtId="0" fontId="25" fillId="0" borderId="24" xfId="0" applyFont="1" applyBorder="1" applyAlignment="1" applyProtection="1">
      <alignment horizontal="center"/>
    </xf>
    <xf numFmtId="0" fontId="25" fillId="0" borderId="25" xfId="0" applyFont="1" applyBorder="1" applyAlignment="1" applyProtection="1">
      <alignment horizontal="center"/>
    </xf>
    <xf numFmtId="0" fontId="25" fillId="0" borderId="27" xfId="0" applyFont="1" applyBorder="1" applyAlignment="1" applyProtection="1">
      <alignment horizontal="center"/>
    </xf>
    <xf numFmtId="168" fontId="0" fillId="5" borderId="14" xfId="0" applyNumberFormat="1" applyFill="1" applyBorder="1" applyAlignment="1" applyProtection="1">
      <alignment horizontal="center" vertical="center"/>
    </xf>
    <xf numFmtId="0" fontId="0" fillId="2" borderId="14" xfId="0" applyFill="1" applyBorder="1" applyAlignment="1" applyProtection="1">
      <alignment horizontal="center"/>
      <protection locked="0"/>
    </xf>
    <xf numFmtId="10" fontId="0" fillId="2" borderId="14" xfId="0" applyNumberFormat="1" applyFill="1" applyBorder="1" applyAlignment="1" applyProtection="1">
      <alignment horizontal="center"/>
      <protection locked="0"/>
    </xf>
    <xf numFmtId="0" fontId="0" fillId="2" borderId="14" xfId="0" applyFill="1" applyBorder="1" applyProtection="1">
      <protection locked="0"/>
    </xf>
    <xf numFmtId="171" fontId="0" fillId="2" borderId="14" xfId="0" applyNumberFormat="1" applyFill="1" applyBorder="1" applyAlignment="1" applyProtection="1">
      <alignment horizontal="center"/>
      <protection locked="0"/>
    </xf>
    <xf numFmtId="168" fontId="0" fillId="2" borderId="14" xfId="0" applyNumberFormat="1" applyFill="1" applyBorder="1" applyAlignment="1" applyProtection="1">
      <alignment horizontal="center"/>
      <protection locked="0"/>
    </xf>
    <xf numFmtId="0" fontId="0" fillId="2" borderId="16" xfId="0" applyFill="1" applyBorder="1" applyAlignment="1" applyProtection="1">
      <alignment wrapText="1"/>
      <protection locked="0"/>
    </xf>
    <xf numFmtId="0" fontId="0" fillId="3" borderId="0" xfId="0" applyFill="1" applyProtection="1"/>
    <xf numFmtId="0" fontId="1" fillId="0" borderId="0" xfId="0" applyFont="1" applyProtection="1"/>
    <xf numFmtId="0" fontId="1" fillId="5" borderId="46" xfId="0" applyFont="1" applyFill="1" applyBorder="1" applyAlignment="1" applyProtection="1">
      <alignment horizontal="center"/>
    </xf>
    <xf numFmtId="0" fontId="1" fillId="5" borderId="29" xfId="0" applyFont="1" applyFill="1" applyBorder="1" applyAlignment="1" applyProtection="1">
      <alignment horizontal="center"/>
    </xf>
    <xf numFmtId="10" fontId="1" fillId="5" borderId="29" xfId="0" applyNumberFormat="1" applyFont="1" applyFill="1" applyBorder="1" applyAlignment="1" applyProtection="1">
      <alignment horizontal="center" wrapText="1"/>
    </xf>
    <xf numFmtId="0" fontId="1" fillId="5" borderId="29" xfId="0" applyFont="1" applyFill="1" applyBorder="1" applyAlignment="1" applyProtection="1">
      <alignment horizontal="center" wrapText="1"/>
    </xf>
    <xf numFmtId="171" fontId="1" fillId="5" borderId="29" xfId="0" applyNumberFormat="1" applyFont="1" applyFill="1" applyBorder="1" applyAlignment="1" applyProtection="1">
      <alignment horizontal="center" wrapText="1"/>
    </xf>
    <xf numFmtId="168" fontId="15" fillId="5" borderId="29" xfId="0" applyNumberFormat="1" applyFont="1" applyFill="1" applyBorder="1" applyAlignment="1" applyProtection="1">
      <alignment horizontal="center" wrapText="1"/>
    </xf>
    <xf numFmtId="0" fontId="15" fillId="5" borderId="29" xfId="0" applyFont="1" applyFill="1" applyBorder="1" applyAlignment="1" applyProtection="1">
      <alignment horizontal="center" wrapText="1"/>
    </xf>
    <xf numFmtId="0" fontId="15" fillId="5" borderId="47" xfId="0" applyFont="1" applyFill="1" applyBorder="1" applyAlignment="1" applyProtection="1">
      <alignment horizontal="center" wrapText="1"/>
    </xf>
    <xf numFmtId="0" fontId="59" fillId="3" borderId="0" xfId="0" applyFont="1" applyFill="1" applyProtection="1"/>
    <xf numFmtId="0" fontId="59" fillId="7" borderId="4" xfId="0" applyFont="1" applyFill="1" applyBorder="1" applyAlignment="1" applyProtection="1">
      <alignment horizontal="right"/>
    </xf>
    <xf numFmtId="0" fontId="59" fillId="7" borderId="14" xfId="0" applyFont="1" applyFill="1" applyBorder="1" applyAlignment="1" applyProtection="1">
      <alignment horizontal="center"/>
    </xf>
    <xf numFmtId="9" fontId="59" fillId="7" borderId="14" xfId="0" applyNumberFormat="1" applyFont="1" applyFill="1" applyBorder="1" applyAlignment="1" applyProtection="1">
      <alignment horizontal="center"/>
    </xf>
    <xf numFmtId="0" fontId="59" fillId="7" borderId="14" xfId="0" applyFont="1" applyFill="1" applyBorder="1" applyProtection="1"/>
    <xf numFmtId="0" fontId="25" fillId="7" borderId="14" xfId="0" applyFont="1" applyFill="1" applyBorder="1" applyProtection="1"/>
    <xf numFmtId="171" fontId="59" fillId="7" borderId="14" xfId="0" applyNumberFormat="1" applyFont="1" applyFill="1" applyBorder="1" applyAlignment="1" applyProtection="1">
      <alignment horizontal="center"/>
    </xf>
    <xf numFmtId="168" fontId="59" fillId="7" borderId="14" xfId="0" applyNumberFormat="1" applyFont="1" applyFill="1" applyBorder="1" applyAlignment="1" applyProtection="1">
      <alignment horizontal="center"/>
    </xf>
    <xf numFmtId="0" fontId="59" fillId="7" borderId="16" xfId="0" applyFont="1" applyFill="1" applyBorder="1" applyAlignment="1" applyProtection="1">
      <alignment wrapText="1"/>
    </xf>
    <xf numFmtId="0" fontId="25" fillId="0" borderId="4" xfId="0" applyFont="1" applyBorder="1" applyProtection="1"/>
    <xf numFmtId="10" fontId="0" fillId="0" borderId="0" xfId="0" applyNumberFormat="1" applyAlignment="1" applyProtection="1">
      <alignment horizontal="center"/>
    </xf>
    <xf numFmtId="171" fontId="0" fillId="0" borderId="0" xfId="0" applyNumberFormat="1" applyAlignment="1" applyProtection="1">
      <alignment horizontal="center"/>
    </xf>
    <xf numFmtId="0" fontId="0" fillId="3" borderId="0" xfId="0" applyFill="1" applyAlignment="1" applyProtection="1">
      <alignment horizontal="center"/>
    </xf>
    <xf numFmtId="168" fontId="0" fillId="3" borderId="0" xfId="0" applyNumberFormat="1" applyFill="1" applyAlignment="1" applyProtection="1">
      <alignment horizontal="center"/>
    </xf>
    <xf numFmtId="168" fontId="0" fillId="0" borderId="0" xfId="0" applyNumberFormat="1" applyAlignment="1" applyProtection="1">
      <alignment horizontal="center"/>
    </xf>
    <xf numFmtId="0" fontId="0" fillId="0" borderId="5" xfId="0" applyBorder="1" applyAlignment="1" applyProtection="1">
      <alignment wrapText="1"/>
    </xf>
    <xf numFmtId="0" fontId="0" fillId="0" borderId="4" xfId="0" applyBorder="1" applyAlignment="1" applyProtection="1">
      <alignment horizontal="center"/>
    </xf>
    <xf numFmtId="0" fontId="0" fillId="0" borderId="5" xfId="0" applyBorder="1" applyAlignment="1" applyProtection="1">
      <alignment horizontal="center"/>
    </xf>
    <xf numFmtId="0" fontId="15" fillId="0" borderId="14" xfId="0" applyFont="1" applyBorder="1" applyAlignment="1" applyProtection="1">
      <alignment horizontal="center"/>
    </xf>
    <xf numFmtId="1" fontId="9" fillId="5" borderId="14" xfId="0" applyNumberFormat="1" applyFont="1" applyFill="1" applyBorder="1" applyAlignment="1" applyProtection="1">
      <alignment horizontal="center"/>
    </xf>
    <xf numFmtId="168" fontId="19" fillId="0" borderId="0" xfId="0" applyNumberFormat="1" applyFont="1" applyAlignment="1" applyProtection="1">
      <alignment horizontal="center"/>
    </xf>
    <xf numFmtId="10" fontId="0" fillId="3" borderId="0" xfId="0" applyNumberFormat="1" applyFill="1" applyAlignment="1" applyProtection="1">
      <alignment horizontal="center"/>
    </xf>
    <xf numFmtId="171" fontId="0" fillId="3" borderId="0" xfId="0" applyNumberFormat="1" applyFill="1" applyAlignment="1" applyProtection="1">
      <alignment horizontal="center"/>
    </xf>
    <xf numFmtId="0" fontId="9" fillId="5" borderId="14" xfId="0" applyFont="1" applyFill="1" applyBorder="1" applyAlignment="1" applyProtection="1">
      <alignment horizontal="center"/>
    </xf>
    <xf numFmtId="10" fontId="0" fillId="0" borderId="6" xfId="0" applyNumberFormat="1" applyBorder="1" applyAlignment="1" applyProtection="1">
      <alignment horizontal="center"/>
    </xf>
    <xf numFmtId="0" fontId="0" fillId="0" borderId="6" xfId="0" applyBorder="1" applyProtection="1"/>
    <xf numFmtId="171" fontId="0" fillId="0" borderId="6" xfId="0" applyNumberFormat="1" applyBorder="1" applyAlignment="1" applyProtection="1">
      <alignment horizontal="center"/>
    </xf>
    <xf numFmtId="168" fontId="0" fillId="0" borderId="6" xfId="0" applyNumberFormat="1" applyBorder="1" applyAlignment="1" applyProtection="1">
      <alignment horizontal="center"/>
    </xf>
    <xf numFmtId="168" fontId="0" fillId="3" borderId="6" xfId="0" applyNumberFormat="1" applyFill="1" applyBorder="1" applyAlignment="1" applyProtection="1">
      <alignment horizontal="center"/>
    </xf>
    <xf numFmtId="0" fontId="0" fillId="0" borderId="8" xfId="0" applyBorder="1" applyAlignment="1" applyProtection="1">
      <alignment horizontal="center"/>
    </xf>
    <xf numFmtId="0" fontId="0" fillId="0" borderId="0" xfId="0" applyAlignment="1" applyProtection="1">
      <alignment wrapText="1"/>
    </xf>
    <xf numFmtId="0" fontId="32" fillId="0" borderId="0" xfId="0" applyFont="1" applyProtection="1"/>
    <xf numFmtId="0" fontId="1" fillId="0" borderId="15" xfId="0" applyFont="1" applyBorder="1" applyAlignment="1" applyProtection="1">
      <alignment horizontal="center" wrapText="1"/>
    </xf>
    <xf numFmtId="0" fontId="0" fillId="0" borderId="0" xfId="0" applyFont="1" applyAlignment="1" applyProtection="1">
      <alignment horizontal="center"/>
    </xf>
    <xf numFmtId="0" fontId="9" fillId="0" borderId="0" xfId="0" applyFont="1" applyBorder="1" applyAlignment="1" applyProtection="1">
      <alignment horizontal="center"/>
    </xf>
    <xf numFmtId="0" fontId="9" fillId="0" borderId="0" xfId="0" applyFont="1" applyBorder="1" applyAlignment="1" applyProtection="1">
      <alignment horizontal="center" wrapText="1"/>
    </xf>
    <xf numFmtId="0" fontId="51" fillId="0" borderId="0" xfId="0" applyFont="1" applyBorder="1" applyAlignment="1" applyProtection="1">
      <alignment horizontal="center" wrapText="1"/>
    </xf>
    <xf numFmtId="0" fontId="51" fillId="3" borderId="0" xfId="0" applyFont="1" applyFill="1" applyBorder="1" applyAlignment="1" applyProtection="1">
      <alignment horizontal="center" wrapText="1"/>
    </xf>
    <xf numFmtId="14" fontId="9" fillId="3" borderId="0" xfId="0" applyNumberFormat="1" applyFont="1" applyFill="1" applyBorder="1" applyAlignment="1" applyProtection="1">
      <alignment horizontal="center" wrapText="1"/>
    </xf>
    <xf numFmtId="0" fontId="40" fillId="0" borderId="0" xfId="0" applyFont="1" applyBorder="1" applyAlignment="1" applyProtection="1">
      <alignment horizontal="center"/>
    </xf>
    <xf numFmtId="0" fontId="9" fillId="3" borderId="0" xfId="0" applyFont="1" applyFill="1" applyBorder="1" applyAlignment="1" applyProtection="1">
      <alignment horizontal="center"/>
    </xf>
    <xf numFmtId="0" fontId="25" fillId="0" borderId="0" xfId="0" applyFont="1" applyBorder="1" applyAlignment="1" applyProtection="1">
      <alignment horizontal="center"/>
    </xf>
    <xf numFmtId="1" fontId="40" fillId="0" borderId="0" xfId="0" applyNumberFormat="1" applyFont="1" applyBorder="1" applyAlignment="1" applyProtection="1">
      <alignment horizontal="center"/>
    </xf>
    <xf numFmtId="14" fontId="25" fillId="0" borderId="0" xfId="0" applyNumberFormat="1" applyFont="1" applyBorder="1" applyAlignment="1" applyProtection="1">
      <alignment horizontal="center"/>
    </xf>
    <xf numFmtId="14" fontId="0" fillId="0" borderId="0" xfId="0" applyNumberFormat="1" applyBorder="1" applyAlignment="1" applyProtection="1">
      <alignment horizontal="center"/>
    </xf>
    <xf numFmtId="14" fontId="40" fillId="3" borderId="0" xfId="0" applyNumberFormat="1" applyFont="1" applyFill="1" applyBorder="1" applyAlignment="1" applyProtection="1">
      <alignment horizontal="center"/>
    </xf>
    <xf numFmtId="172" fontId="25" fillId="3" borderId="0" xfId="3" applyNumberFormat="1" applyFont="1" applyFill="1" applyBorder="1" applyAlignment="1" applyProtection="1">
      <alignment horizontal="center"/>
    </xf>
    <xf numFmtId="0" fontId="0" fillId="0" borderId="0" xfId="0" applyFont="1" applyBorder="1" applyAlignment="1" applyProtection="1">
      <alignment horizontal="center"/>
    </xf>
    <xf numFmtId="14" fontId="40" fillId="0" borderId="0" xfId="0" applyNumberFormat="1" applyFont="1" applyBorder="1" applyAlignment="1" applyProtection="1">
      <alignment horizontal="center"/>
    </xf>
    <xf numFmtId="0" fontId="9" fillId="0" borderId="0" xfId="0" applyFont="1" applyAlignment="1" applyProtection="1">
      <alignment horizontal="center"/>
    </xf>
    <xf numFmtId="0" fontId="61" fillId="5" borderId="20" xfId="0" applyFont="1" applyFill="1" applyBorder="1" applyAlignment="1" applyProtection="1">
      <alignment horizontal="center" shrinkToFit="1"/>
    </xf>
    <xf numFmtId="0" fontId="61" fillId="3" borderId="0" xfId="0" applyFont="1" applyFill="1" applyBorder="1" applyAlignment="1" applyProtection="1">
      <alignment horizontal="right"/>
    </xf>
    <xf numFmtId="0" fontId="60" fillId="0" borderId="0" xfId="0" applyFont="1" applyAlignment="1" applyProtection="1">
      <alignment horizontal="right"/>
    </xf>
    <xf numFmtId="0" fontId="61" fillId="5" borderId="20" xfId="0" applyFont="1" applyFill="1" applyBorder="1" applyAlignment="1" applyProtection="1">
      <alignment horizontal="center"/>
    </xf>
    <xf numFmtId="0" fontId="61" fillId="0" borderId="0" xfId="0" applyFont="1" applyBorder="1" applyAlignment="1" applyProtection="1">
      <alignment horizontal="right" vertical="top" wrapText="1"/>
    </xf>
    <xf numFmtId="0" fontId="62" fillId="0" borderId="0" xfId="0" applyFont="1" applyBorder="1" applyProtection="1"/>
    <xf numFmtId="0" fontId="63" fillId="3" borderId="0" xfId="0" applyFont="1" applyFill="1" applyBorder="1" applyAlignment="1" applyProtection="1">
      <alignment horizontal="right"/>
    </xf>
    <xf numFmtId="0" fontId="62" fillId="0" borderId="0" xfId="0" applyFont="1" applyBorder="1" applyAlignment="1" applyProtection="1">
      <alignment wrapText="1"/>
    </xf>
    <xf numFmtId="0" fontId="63" fillId="0" borderId="0" xfId="0" applyFont="1" applyBorder="1" applyAlignment="1" applyProtection="1">
      <alignment horizontal="center" vertical="top"/>
    </xf>
    <xf numFmtId="0" fontId="61" fillId="5" borderId="30" xfId="0" applyFont="1" applyFill="1" applyBorder="1" applyAlignment="1" applyProtection="1">
      <alignment horizontal="center"/>
    </xf>
    <xf numFmtId="0" fontId="74" fillId="0" borderId="0" xfId="0" applyFont="1" applyBorder="1" applyProtection="1"/>
    <xf numFmtId="0" fontId="18" fillId="0" borderId="14" xfId="0" applyFont="1" applyBorder="1" applyAlignment="1" applyProtection="1">
      <alignment horizontal="center"/>
    </xf>
    <xf numFmtId="0" fontId="18" fillId="0" borderId="13" xfId="0" applyFont="1" applyBorder="1" applyAlignment="1" applyProtection="1">
      <alignment horizontal="center"/>
    </xf>
    <xf numFmtId="9" fontId="66" fillId="0" borderId="14" xfId="0" applyNumberFormat="1" applyFont="1" applyBorder="1" applyAlignment="1" applyProtection="1">
      <alignment horizontal="center" vertical="center"/>
    </xf>
    <xf numFmtId="165" fontId="60" fillId="5" borderId="14" xfId="0" applyNumberFormat="1" applyFont="1" applyFill="1" applyBorder="1" applyAlignment="1" applyProtection="1">
      <alignment horizontal="center" vertical="center"/>
    </xf>
    <xf numFmtId="165" fontId="60" fillId="5" borderId="13" xfId="0" applyNumberFormat="1" applyFont="1" applyFill="1" applyBorder="1" applyAlignment="1" applyProtection="1">
      <alignment horizontal="center" vertical="center"/>
    </xf>
    <xf numFmtId="0" fontId="66" fillId="3" borderId="14" xfId="0" applyFont="1" applyFill="1" applyBorder="1" applyAlignment="1" applyProtection="1">
      <alignment horizontal="center" vertical="center" wrapText="1"/>
    </xf>
    <xf numFmtId="9" fontId="66" fillId="3" borderId="14" xfId="0" applyNumberFormat="1" applyFont="1" applyFill="1" applyBorder="1" applyAlignment="1" applyProtection="1">
      <alignment horizontal="center" vertical="center" wrapText="1"/>
    </xf>
    <xf numFmtId="10" fontId="66" fillId="3" borderId="14" xfId="0" applyNumberFormat="1" applyFont="1" applyFill="1" applyBorder="1" applyAlignment="1" applyProtection="1">
      <alignment horizontal="center" vertical="center" wrapText="1"/>
    </xf>
    <xf numFmtId="166" fontId="66" fillId="3" borderId="14" xfId="0" applyNumberFormat="1" applyFont="1" applyFill="1" applyBorder="1" applyAlignment="1" applyProtection="1">
      <alignment horizontal="center" vertical="center" wrapText="1"/>
    </xf>
    <xf numFmtId="0" fontId="61" fillId="3" borderId="14" xfId="0" applyFont="1" applyFill="1" applyBorder="1" applyAlignment="1" applyProtection="1">
      <alignment horizontal="center"/>
    </xf>
    <xf numFmtId="0" fontId="61" fillId="5" borderId="14" xfId="0" applyFont="1" applyFill="1" applyBorder="1" applyAlignment="1" applyProtection="1">
      <alignment horizontal="center" vertical="center"/>
    </xf>
    <xf numFmtId="168" fontId="61" fillId="5" borderId="14" xfId="0" applyNumberFormat="1" applyFont="1" applyFill="1" applyBorder="1" applyAlignment="1" applyProtection="1">
      <alignment horizontal="center" vertical="center"/>
    </xf>
    <xf numFmtId="0" fontId="61" fillId="3" borderId="0" xfId="0" applyFont="1" applyFill="1" applyBorder="1" applyAlignment="1" applyProtection="1">
      <alignment horizontal="center" vertical="center"/>
    </xf>
    <xf numFmtId="0" fontId="66" fillId="3" borderId="0" xfId="0" applyFont="1" applyFill="1" applyBorder="1" applyAlignment="1" applyProtection="1">
      <alignment horizontal="right" vertical="center"/>
    </xf>
    <xf numFmtId="0" fontId="30" fillId="3" borderId="0" xfId="0" applyFont="1" applyFill="1" applyBorder="1" applyAlignment="1" applyProtection="1">
      <alignment horizontal="center" vertical="center" wrapText="1"/>
    </xf>
    <xf numFmtId="0" fontId="30" fillId="3" borderId="14" xfId="0" applyFont="1" applyFill="1" applyBorder="1" applyAlignment="1" applyProtection="1">
      <alignment horizontal="center" vertical="center" wrapText="1"/>
    </xf>
    <xf numFmtId="0" fontId="62" fillId="0" borderId="14" xfId="0" applyFont="1" applyBorder="1" applyAlignment="1" applyProtection="1">
      <alignment horizontal="center" vertical="center"/>
    </xf>
    <xf numFmtId="9" fontId="30" fillId="3" borderId="14" xfId="0" applyNumberFormat="1" applyFont="1" applyFill="1" applyBorder="1" applyAlignment="1" applyProtection="1">
      <alignment horizontal="center" vertical="center" wrapText="1"/>
    </xf>
    <xf numFmtId="0" fontId="61" fillId="5" borderId="14" xfId="0" applyFont="1" applyFill="1" applyBorder="1" applyAlignment="1" applyProtection="1">
      <alignment horizontal="center" vertical="center" wrapText="1"/>
    </xf>
    <xf numFmtId="0" fontId="61" fillId="5" borderId="13" xfId="0" applyFont="1" applyFill="1" applyBorder="1" applyAlignment="1" applyProtection="1">
      <alignment horizontal="center" vertical="center" wrapText="1"/>
    </xf>
    <xf numFmtId="0" fontId="62" fillId="5" borderId="14" xfId="0" applyFont="1" applyFill="1" applyBorder="1" applyAlignment="1" applyProtection="1">
      <alignment horizontal="center" vertical="center" wrapText="1"/>
    </xf>
    <xf numFmtId="9" fontId="30" fillId="3" borderId="48" xfId="0" applyNumberFormat="1" applyFont="1" applyFill="1" applyBorder="1" applyAlignment="1" applyProtection="1">
      <alignment horizontal="center" vertical="center" wrapText="1"/>
    </xf>
    <xf numFmtId="0" fontId="61" fillId="5" borderId="48" xfId="0" applyFont="1" applyFill="1" applyBorder="1" applyAlignment="1" applyProtection="1">
      <alignment horizontal="center" vertical="center" wrapText="1"/>
    </xf>
    <xf numFmtId="0" fontId="61" fillId="5" borderId="51" xfId="0" applyFont="1" applyFill="1" applyBorder="1" applyAlignment="1" applyProtection="1">
      <alignment horizontal="center" vertical="center" wrapText="1"/>
    </xf>
    <xf numFmtId="0" fontId="62" fillId="5" borderId="48" xfId="0" applyFont="1" applyFill="1" applyBorder="1" applyAlignment="1" applyProtection="1">
      <alignment horizontal="center" vertical="center" wrapText="1"/>
    </xf>
    <xf numFmtId="0" fontId="30" fillId="3" borderId="27" xfId="0" applyFont="1" applyFill="1" applyBorder="1" applyAlignment="1" applyProtection="1">
      <alignment horizontal="center" vertical="center" wrapText="1"/>
    </xf>
    <xf numFmtId="0" fontId="61" fillId="5" borderId="29" xfId="0" applyFont="1" applyFill="1" applyBorder="1" applyAlignment="1" applyProtection="1">
      <alignment horizontal="center" vertical="center" wrapText="1"/>
    </xf>
    <xf numFmtId="0" fontId="62" fillId="5" borderId="29" xfId="0" applyFont="1" applyFill="1" applyBorder="1" applyAlignment="1" applyProtection="1">
      <alignment horizontal="center" vertical="center" wrapText="1"/>
    </xf>
    <xf numFmtId="0" fontId="0" fillId="0" borderId="4" xfId="0" applyBorder="1" applyAlignment="1" applyProtection="1">
      <alignment horizontal="right" vertical="top" wrapText="1"/>
    </xf>
    <xf numFmtId="0" fontId="0" fillId="0" borderId="0" xfId="0" applyBorder="1" applyAlignment="1" applyProtection="1">
      <alignment horizontal="right" vertical="top" wrapText="1"/>
    </xf>
    <xf numFmtId="0" fontId="8" fillId="0" borderId="0" xfId="0" applyFont="1" applyBorder="1" applyAlignment="1" applyProtection="1">
      <alignment horizontal="right"/>
    </xf>
    <xf numFmtId="0" fontId="9" fillId="0" borderId="0" xfId="0" applyFont="1" applyBorder="1" applyAlignment="1" applyProtection="1">
      <alignment horizontal="right"/>
    </xf>
    <xf numFmtId="0" fontId="0" fillId="0" borderId="0" xfId="0" applyBorder="1" applyAlignment="1" applyProtection="1">
      <alignment horizontal="center"/>
    </xf>
    <xf numFmtId="0" fontId="0" fillId="0" borderId="0" xfId="0" applyFont="1" applyBorder="1" applyAlignment="1" applyProtection="1">
      <alignment horizontal="right"/>
    </xf>
    <xf numFmtId="0" fontId="60" fillId="0" borderId="0" xfId="0" applyFont="1" applyBorder="1" applyAlignment="1" applyProtection="1">
      <alignment horizontal="right"/>
    </xf>
    <xf numFmtId="0" fontId="61" fillId="0" borderId="0" xfId="0" applyFont="1" applyBorder="1" applyAlignment="1" applyProtection="1">
      <alignment horizontal="right"/>
    </xf>
    <xf numFmtId="0" fontId="25" fillId="3" borderId="0" xfId="0" applyFont="1" applyFill="1" applyBorder="1" applyAlignment="1" applyProtection="1">
      <alignment horizontal="center"/>
    </xf>
    <xf numFmtId="0" fontId="15" fillId="0" borderId="4" xfId="0" applyFont="1" applyBorder="1" applyAlignment="1" applyProtection="1">
      <alignment horizontal="right"/>
    </xf>
    <xf numFmtId="0" fontId="46" fillId="0" borderId="0" xfId="0" applyFont="1" applyBorder="1" applyProtection="1"/>
    <xf numFmtId="0" fontId="15" fillId="0" borderId="4" xfId="0" applyFont="1" applyBorder="1" applyAlignment="1" applyProtection="1">
      <alignment horizontal="center"/>
    </xf>
    <xf numFmtId="0" fontId="46" fillId="0" borderId="0" xfId="0" applyFont="1" applyBorder="1" applyAlignment="1" applyProtection="1">
      <alignment horizontal="left" indent="1"/>
    </xf>
    <xf numFmtId="0" fontId="9" fillId="0" borderId="0" xfId="0" applyFont="1" applyBorder="1" applyProtection="1"/>
    <xf numFmtId="0" fontId="48" fillId="0" borderId="4" xfId="0" applyFont="1" applyBorder="1" applyAlignment="1" applyProtection="1">
      <alignment horizontal="right"/>
    </xf>
    <xf numFmtId="0" fontId="48" fillId="0" borderId="0" xfId="0" applyFont="1" applyBorder="1" applyAlignment="1" applyProtection="1"/>
    <xf numFmtId="0" fontId="0" fillId="0" borderId="0" xfId="0" applyAlignment="1" applyProtection="1"/>
    <xf numFmtId="0" fontId="15" fillId="0" borderId="15" xfId="0" applyFont="1" applyBorder="1" applyAlignment="1" applyProtection="1">
      <alignment horizontal="right" vertical="center"/>
    </xf>
    <xf numFmtId="0" fontId="1" fillId="0" borderId="15" xfId="0" applyFont="1" applyBorder="1" applyAlignment="1" applyProtection="1">
      <alignment horizontal="right" vertical="center"/>
    </xf>
    <xf numFmtId="0" fontId="0" fillId="0" borderId="0" xfId="0" applyAlignment="1" applyProtection="1">
      <alignment vertical="center"/>
    </xf>
    <xf numFmtId="0" fontId="2" fillId="0" borderId="4" xfId="0" applyFont="1" applyBorder="1" applyProtection="1">
      <protection locked="0"/>
    </xf>
    <xf numFmtId="0" fontId="8" fillId="3" borderId="7" xfId="0" applyFont="1" applyFill="1" applyBorder="1" applyAlignment="1" applyProtection="1">
      <alignment horizontal="left" shrinkToFit="1"/>
    </xf>
    <xf numFmtId="0" fontId="8" fillId="3" borderId="6" xfId="0" applyFont="1" applyFill="1" applyBorder="1" applyAlignment="1" applyProtection="1">
      <alignment horizontal="left" shrinkToFit="1"/>
    </xf>
    <xf numFmtId="0" fontId="8" fillId="3" borderId="8" xfId="0" applyFont="1" applyFill="1" applyBorder="1" applyAlignment="1" applyProtection="1">
      <alignment horizontal="left" shrinkToFit="1"/>
    </xf>
    <xf numFmtId="14" fontId="8" fillId="5" borderId="20" xfId="0" applyNumberFormat="1" applyFont="1" applyFill="1" applyBorder="1" applyAlignment="1" applyProtection="1">
      <alignment horizontal="center" vertical="center"/>
    </xf>
    <xf numFmtId="0" fontId="12" fillId="0" borderId="0" xfId="0" applyFont="1" applyBorder="1" applyProtection="1">
      <protection locked="0"/>
    </xf>
    <xf numFmtId="0" fontId="0" fillId="3" borderId="6" xfId="0" applyFont="1" applyFill="1" applyBorder="1" applyAlignment="1" applyProtection="1">
      <alignment horizontal="center"/>
      <protection locked="0"/>
    </xf>
    <xf numFmtId="0" fontId="7" fillId="0" borderId="4" xfId="0" applyFont="1" applyBorder="1" applyProtection="1">
      <protection locked="0"/>
    </xf>
    <xf numFmtId="0" fontId="21" fillId="0" borderId="0" xfId="0" applyFont="1" applyBorder="1" applyProtection="1">
      <protection locked="0"/>
    </xf>
    <xf numFmtId="0" fontId="0" fillId="0" borderId="4" xfId="0" applyBorder="1" applyAlignment="1" applyProtection="1">
      <protection locked="0"/>
    </xf>
    <xf numFmtId="0" fontId="0" fillId="0" borderId="0" xfId="0" applyBorder="1" applyAlignment="1" applyProtection="1">
      <protection locked="0"/>
    </xf>
    <xf numFmtId="0" fontId="0" fillId="0" borderId="14" xfId="0" applyBorder="1" applyAlignment="1" applyProtection="1">
      <alignment horizontal="center" wrapText="1"/>
    </xf>
    <xf numFmtId="40" fontId="41" fillId="0" borderId="0" xfId="0" applyNumberFormat="1" applyFont="1" applyBorder="1" applyAlignment="1" applyProtection="1">
      <alignment vertical="center"/>
      <protection locked="0"/>
    </xf>
    <xf numFmtId="0" fontId="2" fillId="0" borderId="0" xfId="0" applyFont="1" applyAlignment="1" applyProtection="1">
      <protection locked="0"/>
    </xf>
    <xf numFmtId="0" fontId="21" fillId="0" borderId="0" xfId="0" applyFont="1" applyProtection="1">
      <protection locked="0"/>
    </xf>
    <xf numFmtId="0" fontId="8" fillId="0" borderId="0" xfId="0" applyFont="1" applyProtection="1">
      <protection locked="0"/>
    </xf>
    <xf numFmtId="0" fontId="36" fillId="0" borderId="0" xfId="0" applyFont="1" applyBorder="1" applyProtection="1">
      <protection locked="0"/>
    </xf>
    <xf numFmtId="0" fontId="50" fillId="0" borderId="0" xfId="0" applyFont="1" applyProtection="1">
      <protection locked="0"/>
    </xf>
    <xf numFmtId="9" fontId="1" fillId="0" borderId="0" xfId="0" applyNumberFormat="1" applyFont="1" applyBorder="1" applyAlignment="1" applyProtection="1">
      <alignment horizontal="right"/>
      <protection locked="0"/>
    </xf>
    <xf numFmtId="0" fontId="36" fillId="0" borderId="0" xfId="0" applyFont="1" applyProtection="1">
      <protection locked="0"/>
    </xf>
    <xf numFmtId="0" fontId="8" fillId="3" borderId="0" xfId="0" applyFont="1" applyFill="1" applyProtection="1">
      <protection locked="0"/>
    </xf>
    <xf numFmtId="0" fontId="2" fillId="3" borderId="0" xfId="0" applyFont="1" applyFill="1" applyProtection="1">
      <protection locked="0"/>
    </xf>
    <xf numFmtId="0" fontId="50" fillId="3" borderId="0" xfId="0" applyFont="1" applyFill="1" applyProtection="1">
      <protection locked="0"/>
    </xf>
    <xf numFmtId="0" fontId="20" fillId="3" borderId="0" xfId="0" applyFont="1" applyFill="1" applyProtection="1">
      <protection locked="0"/>
    </xf>
    <xf numFmtId="0" fontId="20" fillId="0" borderId="0" xfId="0" applyFont="1" applyProtection="1">
      <protection locked="0"/>
    </xf>
    <xf numFmtId="0" fontId="9" fillId="0" borderId="0" xfId="0" applyFont="1" applyAlignment="1" applyProtection="1">
      <alignment horizontal="center" wrapText="1"/>
    </xf>
    <xf numFmtId="0" fontId="51" fillId="0" borderId="0" xfId="0" applyFont="1" applyAlignment="1" applyProtection="1">
      <alignment horizontal="center" wrapText="1"/>
    </xf>
    <xf numFmtId="0" fontId="0" fillId="0" borderId="14" xfId="0" applyBorder="1" applyAlignment="1" applyProtection="1">
      <alignment horizontal="left" vertical="center" wrapText="1"/>
    </xf>
    <xf numFmtId="0" fontId="0" fillId="0" borderId="16" xfId="0" applyBorder="1" applyAlignment="1" applyProtection="1">
      <alignment horizontal="left" vertical="center" wrapText="1"/>
    </xf>
    <xf numFmtId="0" fontId="30" fillId="4" borderId="33" xfId="0" applyFont="1" applyFill="1" applyBorder="1" applyAlignment="1" applyProtection="1">
      <alignment horizontal="center" vertical="center"/>
    </xf>
    <xf numFmtId="0" fontId="30" fillId="4" borderId="30" xfId="0" applyFont="1" applyFill="1" applyBorder="1" applyAlignment="1" applyProtection="1">
      <alignment horizontal="center" vertical="center"/>
    </xf>
    <xf numFmtId="0" fontId="30" fillId="4" borderId="34" xfId="0" applyFont="1" applyFill="1" applyBorder="1" applyAlignment="1" applyProtection="1">
      <alignment horizontal="center" vertical="center"/>
    </xf>
    <xf numFmtId="0" fontId="9" fillId="0" borderId="42" xfId="0" applyFont="1" applyBorder="1" applyAlignment="1" applyProtection="1">
      <alignment horizontal="left" vertical="top" wrapText="1" indent="1"/>
    </xf>
    <xf numFmtId="0" fontId="9" fillId="0" borderId="43" xfId="0" applyFont="1" applyBorder="1" applyAlignment="1" applyProtection="1">
      <alignment horizontal="left" vertical="top" wrapText="1" indent="1"/>
    </xf>
    <xf numFmtId="0" fontId="9" fillId="0" borderId="44" xfId="0" applyFont="1" applyBorder="1" applyAlignment="1" applyProtection="1">
      <alignment horizontal="left" vertical="top" wrapText="1" indent="1"/>
    </xf>
    <xf numFmtId="0" fontId="9" fillId="0" borderId="14" xfId="0" applyFont="1" applyFill="1" applyBorder="1" applyAlignment="1" applyProtection="1">
      <alignment horizontal="left" vertical="center" wrapText="1"/>
    </xf>
    <xf numFmtId="0" fontId="9" fillId="0" borderId="16" xfId="0" applyFont="1" applyFill="1" applyBorder="1" applyAlignment="1" applyProtection="1">
      <alignment horizontal="left" vertical="center" wrapText="1"/>
    </xf>
    <xf numFmtId="0" fontId="9" fillId="0" borderId="14" xfId="0" applyFont="1" applyBorder="1" applyAlignment="1" applyProtection="1">
      <alignment horizontal="left" vertical="center" wrapText="1"/>
    </xf>
    <xf numFmtId="0" fontId="9" fillId="0" borderId="16" xfId="0" applyFont="1" applyBorder="1" applyAlignment="1" applyProtection="1">
      <alignment horizontal="left" vertical="center" wrapText="1"/>
    </xf>
    <xf numFmtId="0" fontId="22" fillId="4" borderId="9" xfId="0" applyFont="1" applyFill="1" applyBorder="1" applyAlignment="1" applyProtection="1">
      <alignment horizontal="center" vertical="center" wrapText="1"/>
    </xf>
    <xf numFmtId="0" fontId="22" fillId="4" borderId="10" xfId="0" applyFont="1" applyFill="1" applyBorder="1" applyAlignment="1" applyProtection="1">
      <alignment horizontal="center" vertical="center" wrapText="1"/>
    </xf>
    <xf numFmtId="0" fontId="22" fillId="4" borderId="11" xfId="0" applyFont="1" applyFill="1" applyBorder="1" applyAlignment="1" applyProtection="1">
      <alignment horizontal="center" vertical="center" wrapText="1"/>
    </xf>
    <xf numFmtId="0" fontId="9" fillId="0" borderId="40" xfId="0" applyFont="1" applyFill="1" applyBorder="1" applyAlignment="1" applyProtection="1">
      <alignment horizontal="center" vertical="center" wrapText="1"/>
    </xf>
    <xf numFmtId="0" fontId="9" fillId="0" borderId="37" xfId="0" applyFont="1" applyFill="1" applyBorder="1" applyAlignment="1" applyProtection="1">
      <alignment horizontal="center" vertical="center" wrapText="1"/>
    </xf>
    <xf numFmtId="0" fontId="9" fillId="0" borderId="41" xfId="0" applyFont="1" applyFill="1" applyBorder="1" applyAlignment="1" applyProtection="1">
      <alignment horizontal="center" vertical="center" wrapText="1"/>
    </xf>
    <xf numFmtId="0" fontId="26" fillId="3" borderId="35" xfId="0" applyFont="1" applyFill="1" applyBorder="1" applyAlignment="1" applyProtection="1">
      <alignment horizontal="center" vertical="center" wrapText="1"/>
    </xf>
    <xf numFmtId="0" fontId="18" fillId="3" borderId="31" xfId="0" applyFont="1" applyFill="1" applyBorder="1" applyAlignment="1" applyProtection="1">
      <alignment horizontal="center" vertical="center"/>
    </xf>
    <xf numFmtId="0" fontId="18" fillId="3" borderId="36" xfId="0" applyFont="1" applyFill="1" applyBorder="1" applyAlignment="1" applyProtection="1">
      <alignment horizontal="center" vertical="center"/>
    </xf>
    <xf numFmtId="0" fontId="18" fillId="4" borderId="33" xfId="0" applyFont="1" applyFill="1" applyBorder="1" applyAlignment="1" applyProtection="1">
      <alignment horizontal="center" vertical="center"/>
    </xf>
    <xf numFmtId="0" fontId="18" fillId="4" borderId="30" xfId="0" applyFont="1" applyFill="1" applyBorder="1" applyAlignment="1" applyProtection="1">
      <alignment horizontal="center" vertical="center"/>
    </xf>
    <xf numFmtId="0" fontId="18" fillId="4" borderId="34" xfId="0" applyFont="1" applyFill="1" applyBorder="1" applyAlignment="1" applyProtection="1">
      <alignment horizontal="center" vertical="center"/>
    </xf>
    <xf numFmtId="0" fontId="9" fillId="0" borderId="4" xfId="0" applyFont="1" applyBorder="1" applyAlignment="1" applyProtection="1">
      <alignment horizontal="center" vertical="center" wrapText="1"/>
    </xf>
    <xf numFmtId="0" fontId="9" fillId="0" borderId="0" xfId="0" applyFont="1" applyBorder="1" applyAlignment="1" applyProtection="1">
      <alignment horizontal="center" vertical="center" wrapText="1"/>
    </xf>
    <xf numFmtId="0" fontId="9" fillId="0" borderId="5" xfId="0" applyFont="1" applyBorder="1" applyAlignment="1" applyProtection="1">
      <alignment horizontal="center" vertical="center" wrapText="1"/>
    </xf>
    <xf numFmtId="0" fontId="0" fillId="0" borderId="33" xfId="0" applyFont="1" applyBorder="1" applyAlignment="1" applyProtection="1">
      <alignment horizontal="center" vertical="center" wrapText="1"/>
    </xf>
    <xf numFmtId="0" fontId="0" fillId="0" borderId="30" xfId="0" applyFont="1" applyBorder="1" applyAlignment="1" applyProtection="1">
      <alignment horizontal="center" vertical="center" wrapText="1"/>
    </xf>
    <xf numFmtId="0" fontId="0" fillId="0" borderId="34" xfId="0" applyFont="1" applyBorder="1" applyAlignment="1" applyProtection="1">
      <alignment horizontal="center" vertical="center" wrapText="1"/>
    </xf>
    <xf numFmtId="0" fontId="24" fillId="3" borderId="33" xfId="0" applyFont="1" applyFill="1" applyBorder="1" applyAlignment="1" applyProtection="1">
      <alignment horizontal="center" vertical="center"/>
    </xf>
    <xf numFmtId="0" fontId="24" fillId="3" borderId="30" xfId="0" applyFont="1" applyFill="1" applyBorder="1" applyAlignment="1" applyProtection="1">
      <alignment horizontal="center" vertical="center"/>
    </xf>
    <xf numFmtId="0" fontId="24" fillId="3" borderId="34" xfId="0" applyFont="1" applyFill="1" applyBorder="1" applyAlignment="1" applyProtection="1">
      <alignment horizontal="center" vertical="center"/>
    </xf>
    <xf numFmtId="0" fontId="18" fillId="6" borderId="33" xfId="0" applyFont="1" applyFill="1" applyBorder="1" applyAlignment="1" applyProtection="1">
      <alignment horizontal="center" vertical="center"/>
    </xf>
    <xf numFmtId="0" fontId="18" fillId="6" borderId="30" xfId="0" applyFont="1" applyFill="1" applyBorder="1" applyAlignment="1" applyProtection="1">
      <alignment horizontal="center" vertical="center"/>
    </xf>
    <xf numFmtId="0" fontId="18" fillId="6" borderId="34" xfId="0" applyFont="1" applyFill="1" applyBorder="1" applyAlignment="1" applyProtection="1">
      <alignment horizontal="center" vertical="center"/>
    </xf>
    <xf numFmtId="0" fontId="0" fillId="0" borderId="4" xfId="0" applyBorder="1" applyAlignment="1" applyProtection="1">
      <alignment horizontal="right" vertical="top" wrapText="1"/>
    </xf>
    <xf numFmtId="0" fontId="0" fillId="0" borderId="0" xfId="0" applyBorder="1" applyAlignment="1" applyProtection="1">
      <alignment horizontal="right" vertical="top" wrapText="1"/>
    </xf>
    <xf numFmtId="0" fontId="6" fillId="4" borderId="1" xfId="0" applyFont="1" applyFill="1" applyBorder="1" applyAlignment="1" applyProtection="1">
      <alignment horizontal="center" vertical="center"/>
    </xf>
    <xf numFmtId="0" fontId="6" fillId="4" borderId="2" xfId="0" applyFont="1" applyFill="1" applyBorder="1" applyAlignment="1" applyProtection="1">
      <alignment horizontal="center" vertical="center"/>
    </xf>
    <xf numFmtId="0" fontId="6" fillId="4" borderId="3" xfId="0" applyFont="1" applyFill="1" applyBorder="1" applyAlignment="1" applyProtection="1">
      <alignment horizontal="center" vertical="center"/>
    </xf>
    <xf numFmtId="0" fontId="3" fillId="0" borderId="4" xfId="0" applyFont="1" applyBorder="1" applyAlignment="1" applyProtection="1">
      <alignment horizontal="right" vertical="center"/>
    </xf>
    <xf numFmtId="0" fontId="3" fillId="0" borderId="0" xfId="0" applyFont="1" applyBorder="1" applyAlignment="1" applyProtection="1">
      <alignment horizontal="right" vertical="center"/>
    </xf>
    <xf numFmtId="0" fontId="8" fillId="0" borderId="35" xfId="0" applyFont="1" applyBorder="1" applyAlignment="1" applyProtection="1">
      <alignment horizontal="center" vertical="center"/>
    </xf>
    <xf numFmtId="0" fontId="8" fillId="0" borderId="31" xfId="0" applyFont="1" applyBorder="1" applyAlignment="1" applyProtection="1">
      <alignment horizontal="center" vertical="center"/>
    </xf>
    <xf numFmtId="0" fontId="8" fillId="0" borderId="36" xfId="0" applyFont="1" applyBorder="1" applyAlignment="1" applyProtection="1">
      <alignment horizontal="center" vertical="center"/>
    </xf>
    <xf numFmtId="0" fontId="8" fillId="0" borderId="0" xfId="0" applyFont="1" applyBorder="1" applyAlignment="1" applyProtection="1">
      <alignment horizontal="right"/>
    </xf>
    <xf numFmtId="0" fontId="9" fillId="0" borderId="0" xfId="0" applyFont="1" applyBorder="1" applyAlignment="1" applyProtection="1">
      <alignment horizontal="right"/>
    </xf>
    <xf numFmtId="0" fontId="0" fillId="0" borderId="0" xfId="0" applyBorder="1" applyAlignment="1" applyProtection="1">
      <alignment horizontal="right"/>
    </xf>
    <xf numFmtId="0" fontId="22" fillId="4" borderId="9" xfId="0" applyFont="1" applyFill="1" applyBorder="1" applyAlignment="1" applyProtection="1">
      <alignment horizontal="center" vertical="center"/>
    </xf>
    <xf numFmtId="0" fontId="22" fillId="4" borderId="10" xfId="0" applyFont="1" applyFill="1" applyBorder="1" applyAlignment="1" applyProtection="1">
      <alignment horizontal="center" vertical="center"/>
    </xf>
    <xf numFmtId="0" fontId="22" fillId="4" borderId="11" xfId="0" applyFont="1" applyFill="1" applyBorder="1" applyAlignment="1" applyProtection="1">
      <alignment horizontal="center" vertical="center"/>
    </xf>
    <xf numFmtId="0" fontId="72" fillId="0" borderId="9" xfId="0" applyFont="1" applyBorder="1" applyAlignment="1" applyProtection="1">
      <alignment horizontal="center" vertical="center"/>
    </xf>
    <xf numFmtId="0" fontId="51" fillId="0" borderId="10" xfId="0" applyFont="1" applyBorder="1" applyAlignment="1" applyProtection="1">
      <alignment horizontal="center" vertical="center"/>
    </xf>
    <xf numFmtId="0" fontId="51" fillId="0" borderId="11" xfId="0" applyFont="1" applyBorder="1" applyAlignment="1" applyProtection="1">
      <alignment horizontal="center" vertical="center"/>
    </xf>
    <xf numFmtId="0" fontId="8" fillId="0" borderId="4" xfId="0" applyFont="1" applyBorder="1" applyAlignment="1" applyProtection="1">
      <alignment horizontal="right"/>
    </xf>
    <xf numFmtId="0" fontId="6" fillId="4" borderId="9" xfId="0" applyFont="1" applyFill="1" applyBorder="1" applyAlignment="1" applyProtection="1">
      <alignment horizontal="center" vertical="center"/>
    </xf>
    <xf numFmtId="0" fontId="6" fillId="4" borderId="10" xfId="0" applyFont="1" applyFill="1" applyBorder="1" applyAlignment="1" applyProtection="1">
      <alignment horizontal="center" vertical="center"/>
    </xf>
    <xf numFmtId="0" fontId="6" fillId="4" borderId="11" xfId="0" applyFont="1" applyFill="1" applyBorder="1" applyAlignment="1" applyProtection="1">
      <alignment horizontal="center" vertical="center"/>
    </xf>
    <xf numFmtId="0" fontId="8" fillId="0" borderId="0" xfId="0" applyFont="1" applyBorder="1" applyAlignment="1" applyProtection="1">
      <alignment horizontal="right"/>
      <protection locked="0"/>
    </xf>
    <xf numFmtId="0" fontId="44" fillId="0" borderId="10" xfId="0" applyFont="1" applyBorder="1" applyAlignment="1" applyProtection="1">
      <alignment horizontal="center" vertical="center"/>
    </xf>
    <xf numFmtId="0" fontId="44" fillId="0" borderId="11" xfId="0" applyFont="1" applyBorder="1" applyAlignment="1" applyProtection="1">
      <alignment horizontal="center" vertical="center"/>
    </xf>
    <xf numFmtId="0" fontId="0" fillId="0" borderId="0" xfId="0" applyBorder="1" applyAlignment="1" applyProtection="1">
      <alignment horizontal="center"/>
      <protection locked="0"/>
    </xf>
    <xf numFmtId="0" fontId="24" fillId="6" borderId="13" xfId="0" applyFont="1" applyFill="1" applyBorder="1" applyAlignment="1" applyProtection="1">
      <alignment horizontal="center"/>
    </xf>
    <xf numFmtId="0" fontId="24" fillId="6" borderId="30" xfId="0" applyFont="1" applyFill="1" applyBorder="1" applyAlignment="1" applyProtection="1">
      <alignment horizontal="center"/>
    </xf>
    <xf numFmtId="0" fontId="24" fillId="6" borderId="12" xfId="0" applyFont="1" applyFill="1" applyBorder="1" applyAlignment="1" applyProtection="1">
      <alignment horizontal="center"/>
    </xf>
    <xf numFmtId="0" fontId="24" fillId="6" borderId="4" xfId="0" applyFont="1" applyFill="1" applyBorder="1" applyAlignment="1" applyProtection="1">
      <alignment horizontal="center"/>
    </xf>
    <xf numFmtId="0" fontId="24" fillId="6" borderId="0" xfId="0" applyFont="1" applyFill="1" applyBorder="1" applyAlignment="1" applyProtection="1">
      <alignment horizontal="center"/>
    </xf>
    <xf numFmtId="0" fontId="24" fillId="6" borderId="5" xfId="0" applyFont="1" applyFill="1" applyBorder="1" applyAlignment="1" applyProtection="1">
      <alignment horizontal="center"/>
    </xf>
    <xf numFmtId="0" fontId="2" fillId="0" borderId="0" xfId="0" applyFont="1" applyBorder="1" applyAlignment="1" applyProtection="1">
      <alignment horizontal="right"/>
    </xf>
    <xf numFmtId="0" fontId="0" fillId="0" borderId="0" xfId="0" applyBorder="1" applyAlignment="1" applyProtection="1">
      <alignment horizontal="right"/>
      <protection locked="0"/>
    </xf>
    <xf numFmtId="0" fontId="35" fillId="6" borderId="4" xfId="0" applyFont="1" applyFill="1" applyBorder="1" applyAlignment="1" applyProtection="1">
      <alignment horizontal="center" vertical="center"/>
    </xf>
    <xf numFmtId="0" fontId="35" fillId="6" borderId="0" xfId="0" applyFont="1" applyFill="1" applyBorder="1" applyAlignment="1" applyProtection="1">
      <alignment horizontal="center" vertical="center"/>
    </xf>
    <xf numFmtId="0" fontId="31" fillId="6" borderId="0" xfId="0" applyFont="1" applyFill="1" applyBorder="1" applyAlignment="1" applyProtection="1">
      <alignment horizontal="center" vertical="center"/>
    </xf>
    <xf numFmtId="0" fontId="31" fillId="6" borderId="5" xfId="0" applyFont="1" applyFill="1" applyBorder="1" applyAlignment="1" applyProtection="1">
      <alignment horizontal="center" vertical="center"/>
    </xf>
    <xf numFmtId="0" fontId="18" fillId="6" borderId="15" xfId="0" applyFont="1" applyFill="1" applyBorder="1" applyAlignment="1" applyProtection="1">
      <alignment horizontal="center" vertical="center"/>
    </xf>
    <xf numFmtId="0" fontId="18" fillId="6" borderId="14" xfId="0" applyFont="1" applyFill="1" applyBorder="1" applyAlignment="1" applyProtection="1">
      <alignment horizontal="center" vertical="center"/>
    </xf>
    <xf numFmtId="0" fontId="18" fillId="6" borderId="16" xfId="0" applyFont="1" applyFill="1" applyBorder="1" applyAlignment="1" applyProtection="1">
      <alignment horizontal="center" vertical="center"/>
    </xf>
    <xf numFmtId="0" fontId="0" fillId="3" borderId="15" xfId="0" applyFont="1" applyFill="1" applyBorder="1" applyAlignment="1" applyProtection="1">
      <alignment horizontal="center" vertical="center" wrapText="1"/>
    </xf>
    <xf numFmtId="0" fontId="0" fillId="3" borderId="14" xfId="0" applyFont="1" applyFill="1" applyBorder="1" applyAlignment="1" applyProtection="1">
      <alignment horizontal="center" vertical="center" wrapText="1"/>
    </xf>
    <xf numFmtId="0" fontId="0" fillId="3" borderId="16" xfId="0" applyFont="1" applyFill="1" applyBorder="1" applyAlignment="1" applyProtection="1">
      <alignment horizontal="center" vertical="center" wrapText="1"/>
    </xf>
    <xf numFmtId="0" fontId="29" fillId="0" borderId="20" xfId="0" applyFont="1" applyBorder="1" applyAlignment="1" applyProtection="1">
      <alignment horizontal="left" vertical="center"/>
    </xf>
    <xf numFmtId="0" fontId="0" fillId="0" borderId="0" xfId="0" applyFont="1" applyBorder="1" applyAlignment="1" applyProtection="1">
      <alignment horizontal="right"/>
    </xf>
    <xf numFmtId="0" fontId="0" fillId="0" borderId="26" xfId="0" applyFont="1" applyBorder="1" applyAlignment="1" applyProtection="1">
      <alignment horizontal="right"/>
    </xf>
    <xf numFmtId="0" fontId="0" fillId="3" borderId="0" xfId="0" applyFont="1" applyFill="1" applyBorder="1" applyAlignment="1" applyProtection="1">
      <alignment horizontal="right"/>
      <protection locked="0"/>
    </xf>
    <xf numFmtId="0" fontId="9" fillId="3" borderId="0" xfId="0" applyFont="1" applyFill="1" applyBorder="1" applyAlignment="1" applyProtection="1">
      <alignment horizontal="right"/>
      <protection locked="0"/>
    </xf>
    <xf numFmtId="0" fontId="28" fillId="5" borderId="0" xfId="0" applyFont="1" applyFill="1" applyBorder="1" applyAlignment="1" applyProtection="1">
      <alignment horizontal="right" vertical="center"/>
    </xf>
    <xf numFmtId="0" fontId="56" fillId="0" borderId="13" xfId="0" applyFont="1" applyBorder="1" applyAlignment="1" applyProtection="1">
      <alignment horizontal="center"/>
    </xf>
    <xf numFmtId="0" fontId="56" fillId="0" borderId="30" xfId="0" applyFont="1" applyBorder="1" applyAlignment="1" applyProtection="1">
      <alignment horizontal="center"/>
    </xf>
    <xf numFmtId="0" fontId="56" fillId="0" borderId="12" xfId="0" applyFont="1" applyBorder="1" applyAlignment="1" applyProtection="1">
      <alignment horizontal="center"/>
    </xf>
    <xf numFmtId="0" fontId="0" fillId="4" borderId="13" xfId="0" applyFill="1" applyBorder="1" applyAlignment="1" applyProtection="1">
      <alignment horizontal="center" vertical="center"/>
    </xf>
    <xf numFmtId="0" fontId="0" fillId="4" borderId="12" xfId="0" applyFill="1" applyBorder="1" applyAlignment="1" applyProtection="1">
      <alignment horizontal="center" vertical="center"/>
    </xf>
    <xf numFmtId="0" fontId="27" fillId="4" borderId="9" xfId="0" applyFont="1" applyFill="1" applyBorder="1" applyAlignment="1" applyProtection="1">
      <alignment horizontal="center" vertical="center" wrapText="1"/>
    </xf>
    <xf numFmtId="0" fontId="27" fillId="4" borderId="10" xfId="0" applyFont="1" applyFill="1" applyBorder="1" applyAlignment="1" applyProtection="1">
      <alignment horizontal="center" vertical="center" wrapText="1"/>
    </xf>
    <xf numFmtId="0" fontId="27" fillId="4" borderId="11" xfId="0" applyFont="1" applyFill="1" applyBorder="1" applyAlignment="1" applyProtection="1">
      <alignment horizontal="center" vertical="center" wrapText="1"/>
    </xf>
    <xf numFmtId="0" fontId="0" fillId="0" borderId="38" xfId="0" applyFont="1" applyBorder="1" applyAlignment="1" applyProtection="1">
      <alignment horizontal="center" vertical="center" wrapText="1"/>
    </xf>
    <xf numFmtId="0" fontId="42" fillId="0" borderId="20" xfId="0" applyFont="1" applyBorder="1" applyAlignment="1" applyProtection="1">
      <alignment horizontal="center" vertical="center" wrapText="1"/>
    </xf>
    <xf numFmtId="0" fontId="42" fillId="0" borderId="39" xfId="0" applyFont="1" applyBorder="1" applyAlignment="1" applyProtection="1">
      <alignment horizontal="center" vertical="center" wrapText="1"/>
    </xf>
    <xf numFmtId="40" fontId="0" fillId="0" borderId="1" xfId="0" applyNumberFormat="1" applyFont="1" applyBorder="1" applyAlignment="1" applyProtection="1">
      <alignment horizontal="center" vertical="center"/>
    </xf>
    <xf numFmtId="40" fontId="0" fillId="0" borderId="2" xfId="0" applyNumberFormat="1" applyFont="1" applyBorder="1" applyAlignment="1" applyProtection="1">
      <alignment horizontal="center" vertical="center"/>
    </xf>
    <xf numFmtId="40" fontId="0" fillId="0" borderId="3" xfId="0" applyNumberFormat="1" applyFont="1" applyBorder="1" applyAlignment="1" applyProtection="1">
      <alignment horizontal="center" vertical="center"/>
    </xf>
    <xf numFmtId="0" fontId="0" fillId="3" borderId="13" xfId="0" applyFill="1" applyBorder="1" applyAlignment="1" applyProtection="1">
      <alignment horizontal="right" wrapText="1"/>
    </xf>
    <xf numFmtId="0" fontId="0" fillId="3" borderId="30" xfId="0" applyFill="1" applyBorder="1" applyAlignment="1" applyProtection="1">
      <alignment horizontal="right" wrapText="1"/>
    </xf>
    <xf numFmtId="0" fontId="0" fillId="3" borderId="12" xfId="0" applyFill="1" applyBorder="1" applyAlignment="1" applyProtection="1">
      <alignment horizontal="right" wrapText="1"/>
    </xf>
    <xf numFmtId="0" fontId="0" fillId="5" borderId="13" xfId="0" applyFill="1" applyBorder="1" applyAlignment="1" applyProtection="1">
      <alignment horizontal="left"/>
    </xf>
    <xf numFmtId="0" fontId="0" fillId="5" borderId="30" xfId="0" applyFill="1" applyBorder="1" applyAlignment="1" applyProtection="1">
      <alignment horizontal="left"/>
    </xf>
    <xf numFmtId="0" fontId="0" fillId="5" borderId="12" xfId="0" applyFill="1" applyBorder="1" applyAlignment="1" applyProtection="1">
      <alignment horizontal="left"/>
    </xf>
    <xf numFmtId="0" fontId="58" fillId="4" borderId="9" xfId="0" applyFont="1" applyFill="1" applyBorder="1" applyAlignment="1" applyProtection="1">
      <alignment horizontal="center" vertical="center"/>
    </xf>
    <xf numFmtId="0" fontId="58" fillId="4" borderId="10" xfId="0" applyFont="1" applyFill="1" applyBorder="1" applyAlignment="1" applyProtection="1">
      <alignment horizontal="center" vertical="center"/>
    </xf>
    <xf numFmtId="0" fontId="58" fillId="4" borderId="11" xfId="0" applyFont="1" applyFill="1" applyBorder="1" applyAlignment="1" applyProtection="1">
      <alignment horizontal="center" vertical="center"/>
    </xf>
    <xf numFmtId="0" fontId="9" fillId="3" borderId="35" xfId="0" applyFont="1" applyFill="1" applyBorder="1" applyAlignment="1" applyProtection="1">
      <alignment horizontal="center" vertical="center" wrapText="1"/>
    </xf>
    <xf numFmtId="0" fontId="52" fillId="3" borderId="31" xfId="0" applyFont="1" applyFill="1" applyBorder="1" applyAlignment="1" applyProtection="1">
      <alignment horizontal="center" vertical="center" wrapText="1"/>
    </xf>
    <xf numFmtId="0" fontId="52" fillId="3" borderId="36" xfId="0" applyFont="1" applyFill="1" applyBorder="1" applyAlignment="1" applyProtection="1">
      <alignment horizontal="center" vertical="center" wrapText="1"/>
    </xf>
    <xf numFmtId="0" fontId="29" fillId="5" borderId="33" xfId="0" applyFont="1" applyFill="1" applyBorder="1" applyAlignment="1" applyProtection="1">
      <alignment horizontal="left"/>
    </xf>
    <xf numFmtId="0" fontId="29" fillId="5" borderId="30" xfId="0" applyFont="1" applyFill="1" applyBorder="1" applyAlignment="1" applyProtection="1">
      <alignment horizontal="left"/>
    </xf>
    <xf numFmtId="0" fontId="29" fillId="5" borderId="34" xfId="0" applyFont="1" applyFill="1" applyBorder="1" applyAlignment="1" applyProtection="1">
      <alignment horizontal="left"/>
    </xf>
    <xf numFmtId="0" fontId="42" fillId="3" borderId="33" xfId="0" applyFont="1" applyFill="1" applyBorder="1" applyAlignment="1" applyProtection="1">
      <alignment horizontal="left"/>
    </xf>
    <xf numFmtId="0" fontId="42" fillId="3" borderId="30" xfId="0" applyFont="1" applyFill="1" applyBorder="1" applyAlignment="1" applyProtection="1">
      <alignment horizontal="left"/>
    </xf>
    <xf numFmtId="0" fontId="42" fillId="3" borderId="34" xfId="0" applyFont="1" applyFill="1" applyBorder="1" applyAlignment="1" applyProtection="1">
      <alignment horizontal="left"/>
    </xf>
    <xf numFmtId="0" fontId="1" fillId="0" borderId="13" xfId="0" applyFont="1" applyBorder="1" applyAlignment="1" applyProtection="1">
      <alignment horizontal="right"/>
    </xf>
    <xf numFmtId="0" fontId="1" fillId="0" borderId="30" xfId="0" applyFont="1" applyBorder="1" applyAlignment="1" applyProtection="1">
      <alignment horizontal="right"/>
    </xf>
    <xf numFmtId="0" fontId="1" fillId="0" borderId="12" xfId="0" applyFont="1" applyBorder="1" applyAlignment="1" applyProtection="1">
      <alignment horizontal="right"/>
    </xf>
    <xf numFmtId="0" fontId="1" fillId="0" borderId="13" xfId="0" applyFont="1" applyBorder="1" applyAlignment="1" applyProtection="1">
      <alignment horizontal="left"/>
    </xf>
    <xf numFmtId="0" fontId="1" fillId="0" borderId="30" xfId="0" applyFont="1" applyBorder="1" applyAlignment="1" applyProtection="1">
      <alignment horizontal="left"/>
    </xf>
    <xf numFmtId="0" fontId="1" fillId="0" borderId="12" xfId="0" applyFont="1" applyBorder="1" applyAlignment="1" applyProtection="1">
      <alignment horizontal="left"/>
    </xf>
    <xf numFmtId="0" fontId="9" fillId="0" borderId="14" xfId="0" applyFont="1" applyBorder="1" applyAlignment="1" applyProtection="1">
      <alignment horizontal="left" vertical="center" wrapText="1" indent="1"/>
    </xf>
    <xf numFmtId="0" fontId="0" fillId="0" borderId="14" xfId="0" applyBorder="1" applyAlignment="1" applyProtection="1">
      <alignment horizontal="left" vertical="center" wrapText="1" indent="1"/>
    </xf>
    <xf numFmtId="0" fontId="9" fillId="0" borderId="13" xfId="0" applyFont="1" applyBorder="1" applyAlignment="1" applyProtection="1">
      <alignment horizontal="left" vertical="center" indent="1"/>
    </xf>
    <xf numFmtId="0" fontId="9" fillId="0" borderId="30" xfId="0" applyFont="1" applyBorder="1" applyAlignment="1" applyProtection="1">
      <alignment horizontal="left" vertical="center" indent="1"/>
    </xf>
    <xf numFmtId="0" fontId="9" fillId="0" borderId="12" xfId="0" applyFont="1" applyBorder="1" applyAlignment="1" applyProtection="1">
      <alignment horizontal="left" vertical="center" indent="1"/>
    </xf>
    <xf numFmtId="0" fontId="33" fillId="4" borderId="9" xfId="0" applyFont="1" applyFill="1" applyBorder="1" applyAlignment="1" applyProtection="1">
      <alignment horizontal="center" vertical="center"/>
    </xf>
    <xf numFmtId="0" fontId="33" fillId="4" borderId="10" xfId="0" applyFont="1" applyFill="1" applyBorder="1" applyAlignment="1" applyProtection="1">
      <alignment horizontal="center" vertical="center"/>
    </xf>
    <xf numFmtId="0" fontId="33" fillId="4" borderId="11" xfId="0" applyFont="1" applyFill="1" applyBorder="1" applyAlignment="1" applyProtection="1">
      <alignment horizontal="center" vertical="center"/>
    </xf>
    <xf numFmtId="0" fontId="0" fillId="0" borderId="35" xfId="0" applyFont="1" applyBorder="1" applyAlignment="1" applyProtection="1">
      <alignment horizontal="center" vertical="center"/>
    </xf>
    <xf numFmtId="0" fontId="42" fillId="0" borderId="31" xfId="0" applyFont="1" applyBorder="1" applyAlignment="1" applyProtection="1">
      <alignment horizontal="center" vertical="center"/>
    </xf>
    <xf numFmtId="0" fontId="42" fillId="0" borderId="36" xfId="0" applyFont="1" applyBorder="1" applyAlignment="1" applyProtection="1">
      <alignment horizontal="center" vertical="center"/>
    </xf>
    <xf numFmtId="0" fontId="1" fillId="0" borderId="30" xfId="0" applyFont="1" applyBorder="1" applyAlignment="1" applyProtection="1">
      <alignment horizontal="left" wrapText="1"/>
    </xf>
    <xf numFmtId="0" fontId="1" fillId="0" borderId="34" xfId="0" applyFont="1" applyBorder="1" applyAlignment="1" applyProtection="1">
      <alignment horizontal="left" wrapText="1"/>
    </xf>
    <xf numFmtId="0" fontId="2" fillId="0" borderId="0" xfId="0" applyFont="1" applyBorder="1" applyAlignment="1" applyProtection="1">
      <alignment horizontal="right"/>
      <protection locked="0"/>
    </xf>
    <xf numFmtId="0" fontId="63" fillId="0" borderId="35" xfId="0" applyFont="1" applyBorder="1" applyAlignment="1" applyProtection="1">
      <alignment horizontal="center" vertical="center"/>
    </xf>
    <xf numFmtId="0" fontId="63" fillId="0" borderId="31" xfId="0" applyFont="1" applyBorder="1" applyAlignment="1" applyProtection="1">
      <alignment horizontal="center" vertical="center"/>
    </xf>
    <xf numFmtId="0" fontId="63" fillId="0" borderId="36" xfId="0" applyFont="1" applyBorder="1" applyAlignment="1" applyProtection="1">
      <alignment horizontal="center" vertical="center"/>
    </xf>
    <xf numFmtId="0" fontId="60" fillId="0" borderId="0" xfId="0" applyFont="1" applyBorder="1" applyAlignment="1" applyProtection="1">
      <alignment horizontal="right"/>
    </xf>
    <xf numFmtId="0" fontId="60" fillId="3" borderId="0" xfId="0" applyFont="1" applyFill="1" applyBorder="1" applyAlignment="1" applyProtection="1">
      <alignment horizontal="right"/>
    </xf>
    <xf numFmtId="0" fontId="18" fillId="3" borderId="13" xfId="0" applyFont="1" applyFill="1" applyBorder="1" applyAlignment="1" applyProtection="1">
      <alignment horizontal="center" vertical="center"/>
    </xf>
    <xf numFmtId="0" fontId="18" fillId="3" borderId="30" xfId="0" applyFont="1" applyFill="1" applyBorder="1" applyAlignment="1" applyProtection="1">
      <alignment horizontal="center" vertical="center"/>
    </xf>
    <xf numFmtId="0" fontId="18" fillId="3" borderId="12" xfId="0" applyFont="1" applyFill="1" applyBorder="1" applyAlignment="1" applyProtection="1">
      <alignment horizontal="center" vertical="center"/>
    </xf>
    <xf numFmtId="0" fontId="30" fillId="0" borderId="13" xfId="0" applyFont="1" applyBorder="1" applyAlignment="1" applyProtection="1">
      <alignment horizontal="center"/>
    </xf>
    <xf numFmtId="0" fontId="30" fillId="0" borderId="30" xfId="0" applyFont="1" applyBorder="1" applyAlignment="1" applyProtection="1">
      <alignment horizontal="center"/>
    </xf>
    <xf numFmtId="0" fontId="30" fillId="0" borderId="12" xfId="0" applyFont="1" applyBorder="1" applyAlignment="1" applyProtection="1">
      <alignment horizontal="center"/>
    </xf>
    <xf numFmtId="0" fontId="37" fillId="0" borderId="9" xfId="0" applyFont="1" applyBorder="1" applyAlignment="1" applyProtection="1">
      <alignment horizontal="center" vertical="center" wrapText="1"/>
    </xf>
    <xf numFmtId="0" fontId="37" fillId="0" borderId="10" xfId="0" applyFont="1" applyBorder="1" applyAlignment="1" applyProtection="1">
      <alignment horizontal="center" vertical="center"/>
    </xf>
    <xf numFmtId="0" fontId="37" fillId="0" borderId="11" xfId="0" applyFont="1" applyBorder="1" applyAlignment="1" applyProtection="1">
      <alignment horizontal="center" vertical="center"/>
    </xf>
    <xf numFmtId="0" fontId="30" fillId="3" borderId="14" xfId="0" applyFont="1" applyFill="1" applyBorder="1" applyAlignment="1" applyProtection="1">
      <alignment horizontal="center" vertical="center"/>
    </xf>
    <xf numFmtId="0" fontId="60" fillId="3" borderId="13" xfId="0" applyFont="1" applyFill="1" applyBorder="1" applyAlignment="1" applyProtection="1">
      <alignment horizontal="right"/>
    </xf>
    <xf numFmtId="0" fontId="60" fillId="3" borderId="12" xfId="0" applyFont="1" applyFill="1" applyBorder="1" applyAlignment="1" applyProtection="1">
      <alignment horizontal="right"/>
    </xf>
    <xf numFmtId="0" fontId="60" fillId="0" borderId="13" xfId="0" applyFont="1" applyBorder="1" applyAlignment="1" applyProtection="1">
      <alignment horizontal="right"/>
    </xf>
    <xf numFmtId="0" fontId="60" fillId="0" borderId="12" xfId="0" applyFont="1" applyBorder="1" applyAlignment="1" applyProtection="1">
      <alignment horizontal="right"/>
    </xf>
    <xf numFmtId="0" fontId="61" fillId="0" borderId="0" xfId="0" applyFont="1" applyBorder="1" applyAlignment="1" applyProtection="1">
      <alignment horizontal="right"/>
    </xf>
    <xf numFmtId="0" fontId="67" fillId="4" borderId="9" xfId="0" applyFont="1" applyFill="1" applyBorder="1" applyAlignment="1" applyProtection="1">
      <alignment horizontal="center" vertical="center" wrapText="1"/>
    </xf>
    <xf numFmtId="0" fontId="67" fillId="4" borderId="10" xfId="0" applyFont="1" applyFill="1" applyBorder="1" applyAlignment="1" applyProtection="1">
      <alignment horizontal="center" vertical="center"/>
    </xf>
    <xf numFmtId="0" fontId="67" fillId="4" borderId="11" xfId="0" applyFont="1" applyFill="1" applyBorder="1" applyAlignment="1" applyProtection="1">
      <alignment horizontal="center" vertical="center"/>
    </xf>
    <xf numFmtId="0" fontId="6" fillId="4" borderId="33" xfId="0" applyFont="1" applyFill="1" applyBorder="1" applyAlignment="1" applyProtection="1">
      <alignment horizontal="center" vertical="center"/>
    </xf>
    <xf numFmtId="0" fontId="6" fillId="4" borderId="30" xfId="0" applyFont="1" applyFill="1" applyBorder="1" applyAlignment="1" applyProtection="1">
      <alignment horizontal="center" vertical="center"/>
    </xf>
    <xf numFmtId="0" fontId="6" fillId="4" borderId="34" xfId="0" applyFont="1" applyFill="1" applyBorder="1" applyAlignment="1" applyProtection="1">
      <alignment horizontal="center" vertical="center"/>
    </xf>
    <xf numFmtId="0" fontId="18" fillId="0" borderId="0" xfId="0" applyFont="1" applyBorder="1" applyAlignment="1" applyProtection="1">
      <alignment horizontal="right"/>
    </xf>
    <xf numFmtId="0" fontId="69" fillId="0" borderId="0" xfId="0" applyFont="1" applyBorder="1" applyAlignment="1" applyProtection="1">
      <alignment horizontal="left" vertical="center" wrapText="1"/>
    </xf>
    <xf numFmtId="0" fontId="68" fillId="0" borderId="0" xfId="0" applyFont="1" applyBorder="1" applyAlignment="1" applyProtection="1">
      <alignment horizontal="left" vertical="center" wrapText="1"/>
    </xf>
  </cellXfs>
  <cellStyles count="4">
    <cellStyle name="Currency" xfId="3" builtinId="4"/>
    <cellStyle name="Normal" xfId="0" builtinId="0"/>
    <cellStyle name="Normal 2" xfId="1" xr:uid="{00000000-0005-0000-0000-000001000000}"/>
    <cellStyle name="Percent" xfId="2" builtinId="5"/>
  </cellStyles>
  <dxfs count="0"/>
  <tableStyles count="0" defaultTableStyle="TableStyleMedium2" defaultPivotStyle="PivotStyleLight16"/>
  <colors>
    <mruColors>
      <color rgb="FFFFFFCC"/>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alcChain" Target="calcChain.xml"/><Relationship Id="rId2" Type="http://schemas.openxmlformats.org/officeDocument/2006/relationships/worksheet" Target="worksheets/sheet2.xml"/><Relationship Id="rId16" Type="http://schemas.microsoft.com/office/2017/06/relationships/rdRichValueTypes" Target="richData/rdRichValueTyp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microsoft.com/office/2017/06/relationships/rdRichValueStructure" Target="richData/rdrichvaluestructure.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17/06/relationships/rdRichValue" Target="richData/rdrichvalue.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8</xdr:col>
      <xdr:colOff>463550</xdr:colOff>
      <xdr:row>1</xdr:row>
      <xdr:rowOff>164045</xdr:rowOff>
    </xdr:from>
    <xdr:to>
      <xdr:col>18</xdr:col>
      <xdr:colOff>325437</xdr:colOff>
      <xdr:row>22</xdr:row>
      <xdr:rowOff>161926</xdr:rowOff>
    </xdr:to>
    <xdr:sp macro="" textlink="">
      <xdr:nvSpPr>
        <xdr:cNvPr id="2" name="Rectangle: Rounded Corners 1">
          <a:extLst>
            <a:ext uri="{FF2B5EF4-FFF2-40B4-BE49-F238E27FC236}">
              <a16:creationId xmlns:a16="http://schemas.microsoft.com/office/drawing/2014/main" id="{FADC4E1E-3575-419D-9835-B84BC9071AFD}"/>
            </a:ext>
          </a:extLst>
        </xdr:cNvPr>
        <xdr:cNvSpPr/>
      </xdr:nvSpPr>
      <xdr:spPr>
        <a:xfrm>
          <a:off x="9321800" y="1011770"/>
          <a:ext cx="5957887" cy="4655606"/>
        </a:xfrm>
        <a:prstGeom prst="roundRect">
          <a:avLst/>
        </a:prstGeom>
        <a:solidFill>
          <a:srgbClr val="FFFFCC"/>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endParaRPr lang="en-US" sz="1400">
            <a:solidFill>
              <a:schemeClr val="tx1"/>
            </a:solidFill>
          </a:endParaRPr>
        </a:p>
        <a:p>
          <a:pPr algn="l"/>
          <a:endParaRPr lang="en-US" sz="1400">
            <a:solidFill>
              <a:schemeClr val="tx1"/>
            </a:solidFill>
          </a:endParaRPr>
        </a:p>
        <a:p>
          <a:pPr algn="l"/>
          <a:endParaRPr lang="en-US" sz="1400">
            <a:solidFill>
              <a:schemeClr val="tx1"/>
            </a:solidFill>
          </a:endParaRPr>
        </a:p>
        <a:p>
          <a:pPr algn="l"/>
          <a:r>
            <a:rPr lang="en-US" sz="1400">
              <a:solidFill>
                <a:schemeClr val="tx1"/>
              </a:solidFill>
            </a:rPr>
            <a:t>	</a:t>
          </a:r>
        </a:p>
        <a:p>
          <a:pPr algn="l"/>
          <a:endParaRPr lang="en-US" sz="1400">
            <a:solidFill>
              <a:schemeClr val="tx1"/>
            </a:solidFill>
          </a:endParaRPr>
        </a:p>
        <a:p>
          <a:pPr algn="l"/>
          <a:r>
            <a:rPr lang="en-US" sz="1400">
              <a:solidFill>
                <a:schemeClr val="tx1"/>
              </a:solidFill>
            </a:rPr>
            <a:t>	 </a:t>
          </a:r>
          <a:r>
            <a:rPr lang="en-US" sz="1400" baseline="0">
              <a:solidFill>
                <a:schemeClr val="tx1"/>
              </a:solidFill>
            </a:rPr>
            <a:t>   </a:t>
          </a:r>
          <a:endParaRPr lang="en-US" sz="1400">
            <a:solidFill>
              <a:schemeClr val="tx1"/>
            </a:solidFill>
          </a:endParaRPr>
        </a:p>
        <a:p>
          <a:pPr algn="l"/>
          <a:r>
            <a:rPr lang="en-US" sz="1400">
              <a:solidFill>
                <a:schemeClr val="tx1"/>
              </a:solidFill>
            </a:rPr>
            <a:t>	</a:t>
          </a:r>
        </a:p>
        <a:p>
          <a:pPr algn="l"/>
          <a:endParaRPr lang="en-US" sz="1400">
            <a:solidFill>
              <a:schemeClr val="tx1"/>
            </a:solidFill>
          </a:endParaRPr>
        </a:p>
        <a:p>
          <a:pPr algn="l"/>
          <a:endParaRPr lang="en-US" sz="1400">
            <a:solidFill>
              <a:schemeClr val="tx1"/>
            </a:solidFill>
          </a:endParaRPr>
        </a:p>
      </xdr:txBody>
    </xdr:sp>
    <xdr:clientData/>
  </xdr:twoCellAnchor>
  <xdr:twoCellAnchor editAs="oneCell">
    <xdr:from>
      <xdr:col>9</xdr:col>
      <xdr:colOff>85044</xdr:colOff>
      <xdr:row>1</xdr:row>
      <xdr:rowOff>390788</xdr:rowOff>
    </xdr:from>
    <xdr:to>
      <xdr:col>10</xdr:col>
      <xdr:colOff>273966</xdr:colOff>
      <xdr:row>4</xdr:row>
      <xdr:rowOff>26988</xdr:rowOff>
    </xdr:to>
    <xdr:pic>
      <xdr:nvPicPr>
        <xdr:cNvPr id="3" name="Picture 2">
          <a:extLst>
            <a:ext uri="{FF2B5EF4-FFF2-40B4-BE49-F238E27FC236}">
              <a16:creationId xmlns:a16="http://schemas.microsoft.com/office/drawing/2014/main" id="{0BE98B55-4529-4C33-B4E5-0549166CDD6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567711" y="1311538"/>
          <a:ext cx="802755" cy="838731"/>
        </a:xfrm>
        <a:prstGeom prst="rect">
          <a:avLst/>
        </a:prstGeom>
      </xdr:spPr>
    </xdr:pic>
    <xdr:clientData/>
  </xdr:twoCellAnchor>
  <xdr:twoCellAnchor>
    <xdr:from>
      <xdr:col>10</xdr:col>
      <xdr:colOff>330993</xdr:colOff>
      <xdr:row>4</xdr:row>
      <xdr:rowOff>23816</xdr:rowOff>
    </xdr:from>
    <xdr:to>
      <xdr:col>17</xdr:col>
      <xdr:colOff>340519</xdr:colOff>
      <xdr:row>21</xdr:row>
      <xdr:rowOff>352426</xdr:rowOff>
    </xdr:to>
    <xdr:sp macro="" textlink="">
      <xdr:nvSpPr>
        <xdr:cNvPr id="4" name="TextBox 3">
          <a:extLst>
            <a:ext uri="{FF2B5EF4-FFF2-40B4-BE49-F238E27FC236}">
              <a16:creationId xmlns:a16="http://schemas.microsoft.com/office/drawing/2014/main" id="{AFC54EDF-6946-4D3F-89FF-D1A33EAE1B01}"/>
            </a:ext>
          </a:extLst>
        </xdr:cNvPr>
        <xdr:cNvSpPr txBox="1"/>
      </xdr:nvSpPr>
      <xdr:spPr>
        <a:xfrm>
          <a:off x="10408443" y="2062166"/>
          <a:ext cx="4276726" cy="3376610"/>
        </a:xfrm>
        <a:prstGeom prst="rect">
          <a:avLst/>
        </a:prstGeom>
        <a:solidFill>
          <a:srgbClr val="FFFFCC"/>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eaLnBrk="1" fontAlgn="auto" latinLnBrk="0" hangingPunct="1"/>
          <a:r>
            <a:rPr lang="en-US" sz="1100" b="1">
              <a:solidFill>
                <a:schemeClr val="dk1"/>
              </a:solidFill>
              <a:effectLst/>
              <a:latin typeface="+mn-lt"/>
              <a:ea typeface="+mn-ea"/>
              <a:cs typeface="+mn-cs"/>
            </a:rPr>
            <a:t>TAB TIPS</a:t>
          </a:r>
          <a:endParaRPr lang="en-US" sz="1200">
            <a:effectLst/>
          </a:endParaRPr>
        </a:p>
        <a:p>
          <a:r>
            <a:rPr lang="en-US" sz="1100" b="1">
              <a:solidFill>
                <a:schemeClr val="dk1"/>
              </a:solidFill>
              <a:effectLst/>
              <a:latin typeface="+mn-lt"/>
              <a:ea typeface="+mn-ea"/>
              <a:cs typeface="+mn-cs"/>
            </a:rPr>
            <a:t>Workbook </a:t>
          </a:r>
          <a:endParaRPr lang="en-US" sz="1200">
            <a:effectLst/>
          </a:endParaRPr>
        </a:p>
        <a:p>
          <a:pPr marL="171450" indent="-171450">
            <a:buFont typeface="Arial" panose="020B0604020202020204" pitchFamily="34" charset="0"/>
            <a:buChar char="•"/>
          </a:pPr>
          <a:r>
            <a:rPr lang="en-US" sz="1100" baseline="0">
              <a:solidFill>
                <a:schemeClr val="dk1"/>
              </a:solidFill>
              <a:effectLst/>
              <a:latin typeface="+mn-lt"/>
              <a:ea typeface="+mn-ea"/>
              <a:cs typeface="+mn-cs"/>
            </a:rPr>
            <a:t>Please ensure you are </a:t>
          </a:r>
          <a:r>
            <a:rPr lang="en-US" sz="1100" b="1" baseline="0">
              <a:solidFill>
                <a:schemeClr val="dk1"/>
              </a:solidFill>
              <a:effectLst/>
              <a:latin typeface="+mn-lt"/>
              <a:ea typeface="+mn-ea"/>
              <a:cs typeface="+mn-cs"/>
            </a:rPr>
            <a:t>using</a:t>
          </a:r>
          <a:r>
            <a:rPr lang="en-US" sz="1100" baseline="0">
              <a:solidFill>
                <a:schemeClr val="dk1"/>
              </a:solidFill>
              <a:effectLst/>
              <a:latin typeface="+mn-lt"/>
              <a:ea typeface="+mn-ea"/>
              <a:cs typeface="+mn-cs"/>
            </a:rPr>
            <a:t> </a:t>
          </a:r>
          <a:r>
            <a:rPr lang="en-US" sz="1100" b="1" baseline="0">
              <a:solidFill>
                <a:schemeClr val="dk1"/>
              </a:solidFill>
              <a:effectLst/>
              <a:latin typeface="+mn-lt"/>
              <a:ea typeface="+mn-ea"/>
              <a:cs typeface="+mn-cs"/>
            </a:rPr>
            <a:t>the correct workbook template </a:t>
          </a:r>
          <a:r>
            <a:rPr lang="en-US" sz="1100" b="0" baseline="0">
              <a:solidFill>
                <a:schemeClr val="dk1"/>
              </a:solidFill>
              <a:effectLst/>
              <a:latin typeface="+mn-lt"/>
              <a:ea typeface="+mn-ea"/>
              <a:cs typeface="+mn-cs"/>
            </a:rPr>
            <a:t>(Pre or Post) before submitting.</a:t>
          </a:r>
          <a:endParaRPr lang="en-US" sz="1200">
            <a:effectLst/>
          </a:endParaRPr>
        </a:p>
        <a:p>
          <a:pPr marL="628650" lvl="1" indent="-171450">
            <a:buFont typeface="Courier New" panose="02070309020205020404" pitchFamily="49" charset="0"/>
            <a:buChar char="o"/>
          </a:pPr>
          <a:r>
            <a:rPr lang="en-US" sz="1100" b="0" baseline="0">
              <a:solidFill>
                <a:schemeClr val="dk1"/>
              </a:solidFill>
              <a:effectLst/>
              <a:latin typeface="+mn-lt"/>
              <a:ea typeface="+mn-ea"/>
              <a:cs typeface="+mn-cs"/>
            </a:rPr>
            <a:t>Pre–June 18, 2023 Developments must use the Pre workbook.</a:t>
          </a:r>
        </a:p>
        <a:p>
          <a:pPr marL="628650" lvl="1" indent="-171450">
            <a:buFont typeface="Courier New" panose="02070309020205020404" pitchFamily="49" charset="0"/>
            <a:buChar char="o"/>
          </a:pPr>
          <a:r>
            <a:rPr lang="en-US" sz="1100" b="0" baseline="0">
              <a:solidFill>
                <a:schemeClr val="dk1"/>
              </a:solidFill>
              <a:effectLst/>
              <a:latin typeface="+mn-lt"/>
              <a:ea typeface="+mn-ea"/>
              <a:cs typeface="+mn-cs"/>
            </a:rPr>
            <a:t>Developments approved on or after June 18, 2023 must use the Post workbook.</a:t>
          </a:r>
        </a:p>
        <a:p>
          <a:endParaRPr lang="en-US" sz="1100" b="1">
            <a:solidFill>
              <a:schemeClr val="dk1"/>
            </a:solidFill>
            <a:effectLst/>
            <a:latin typeface="+mn-lt"/>
            <a:ea typeface="+mn-ea"/>
            <a:cs typeface="+mn-cs"/>
          </a:endParaRPr>
        </a:p>
        <a:p>
          <a:r>
            <a:rPr lang="en-US" sz="1100" b="1">
              <a:solidFill>
                <a:schemeClr val="dk1"/>
              </a:solidFill>
              <a:effectLst/>
              <a:latin typeface="+mn-lt"/>
              <a:ea typeface="+mn-ea"/>
              <a:cs typeface="+mn-cs"/>
            </a:rPr>
            <a:t>PRE- vs POST-June 18, 2023 PFC Developments </a:t>
          </a:r>
          <a:endParaRPr lang="en-US">
            <a:effectLst/>
          </a:endParaRPr>
        </a:p>
        <a:p>
          <a:pPr marL="171450" indent="-171450">
            <a:buFont typeface="Arial" panose="020B0604020202020204" pitchFamily="34" charset="0"/>
            <a:buChar char="•"/>
          </a:pPr>
          <a:r>
            <a:rPr lang="en-US" sz="1100">
              <a:solidFill>
                <a:schemeClr val="dk1"/>
              </a:solidFill>
              <a:effectLst/>
              <a:latin typeface="+mn-lt"/>
              <a:ea typeface="+mn-ea"/>
              <a:cs typeface="+mn-cs"/>
            </a:rPr>
            <a:t>June 18, 2023 is the effective date of HB 2071. </a:t>
          </a:r>
          <a:endParaRPr lang="en-US">
            <a:effectLst/>
          </a:endParaRPr>
        </a:p>
        <a:p>
          <a:pPr marL="628650" lvl="1" indent="-171450">
            <a:buFont typeface="Courier New" panose="02070309020205020404" pitchFamily="49" charset="0"/>
            <a:buChar char="o"/>
          </a:pPr>
          <a:r>
            <a:rPr lang="en-US" sz="1100" b="1">
              <a:solidFill>
                <a:schemeClr val="dk1"/>
              </a:solidFill>
              <a:effectLst/>
              <a:latin typeface="+mn-lt"/>
              <a:ea typeface="+mn-ea"/>
              <a:cs typeface="+mn-cs"/>
            </a:rPr>
            <a:t>PRE:</a:t>
          </a:r>
          <a:r>
            <a:rPr lang="en-US" sz="1100" b="1" baseline="0">
              <a:solidFill>
                <a:schemeClr val="dk1"/>
              </a:solidFill>
              <a:effectLst/>
              <a:latin typeface="+mn-lt"/>
              <a:ea typeface="+mn-ea"/>
              <a:cs typeface="+mn-cs"/>
            </a:rPr>
            <a:t> </a:t>
          </a:r>
          <a:r>
            <a:rPr lang="en-US" sz="1100">
              <a:solidFill>
                <a:schemeClr val="dk1"/>
              </a:solidFill>
              <a:effectLst/>
              <a:latin typeface="+mn-lt"/>
              <a:ea typeface="+mn-ea"/>
              <a:cs typeface="+mn-cs"/>
            </a:rPr>
            <a:t>PFC developments approved </a:t>
          </a:r>
          <a:r>
            <a:rPr lang="en-US" sz="1100" b="1">
              <a:solidFill>
                <a:schemeClr val="dk1"/>
              </a:solidFill>
              <a:effectLst/>
              <a:latin typeface="+mn-lt"/>
              <a:ea typeface="+mn-ea"/>
              <a:cs typeface="+mn-cs"/>
            </a:rPr>
            <a:t>prior</a:t>
          </a:r>
          <a:r>
            <a:rPr lang="en-US" sz="1100">
              <a:solidFill>
                <a:schemeClr val="dk1"/>
              </a:solidFill>
              <a:effectLst/>
              <a:latin typeface="+mn-lt"/>
              <a:ea typeface="+mn-ea"/>
              <a:cs typeface="+mn-cs"/>
            </a:rPr>
            <a:t> to this date are subject to the law in effect on the date the development was approved and the Regulatory Agreement, with limited TDHCA monitoring (Pre-Audit Workbook).</a:t>
          </a:r>
          <a:endParaRPr lang="en-US" sz="1100" b="0" baseline="0">
            <a:solidFill>
              <a:schemeClr val="dk1"/>
            </a:solidFill>
            <a:effectLst/>
            <a:latin typeface="+mn-lt"/>
            <a:ea typeface="+mn-ea"/>
            <a:cs typeface="+mn-cs"/>
          </a:endParaRPr>
        </a:p>
        <a:p>
          <a:pPr marL="628650" lvl="1" indent="-171450">
            <a:buFont typeface="Courier New" panose="02070309020205020404" pitchFamily="49" charset="0"/>
            <a:buChar char="o"/>
          </a:pPr>
          <a:r>
            <a:rPr lang="en-US" sz="1100" b="1" baseline="0">
              <a:solidFill>
                <a:schemeClr val="dk1"/>
              </a:solidFill>
              <a:effectLst/>
              <a:latin typeface="+mn-lt"/>
              <a:ea typeface="+mn-ea"/>
              <a:cs typeface="+mn-cs"/>
            </a:rPr>
            <a:t>POST: </a:t>
          </a:r>
          <a:r>
            <a:rPr lang="en-US" sz="1100" b="0" baseline="0">
              <a:solidFill>
                <a:schemeClr val="dk1"/>
              </a:solidFill>
              <a:effectLst/>
              <a:latin typeface="+mn-lt"/>
              <a:ea typeface="+mn-ea"/>
              <a:cs typeface="+mn-cs"/>
            </a:rPr>
            <a:t>PFC developments approved </a:t>
          </a:r>
          <a:r>
            <a:rPr lang="en-US" sz="1100" b="1" baseline="0">
              <a:solidFill>
                <a:schemeClr val="dk1"/>
              </a:solidFill>
              <a:effectLst/>
              <a:latin typeface="+mn-lt"/>
              <a:ea typeface="+mn-ea"/>
              <a:cs typeface="+mn-cs"/>
            </a:rPr>
            <a:t>on or after </a:t>
          </a:r>
          <a:r>
            <a:rPr lang="en-US" sz="1100" b="0" baseline="0">
              <a:solidFill>
                <a:schemeClr val="dk1"/>
              </a:solidFill>
              <a:effectLst/>
              <a:latin typeface="+mn-lt"/>
              <a:ea typeface="+mn-ea"/>
              <a:cs typeface="+mn-cs"/>
            </a:rPr>
            <a:t>this date are subject to HB 2071 and full TDHCA compliance monitoring (Post-Audit Workbook).</a:t>
          </a:r>
        </a:p>
        <a:p>
          <a:r>
            <a:rPr lang="en-US" sz="1100">
              <a:solidFill>
                <a:schemeClr val="dk1"/>
              </a:solidFill>
              <a:effectLst/>
              <a:latin typeface="+mn-lt"/>
              <a:ea typeface="+mn-ea"/>
              <a:cs typeface="+mn-cs"/>
            </a:rPr>
            <a:t> </a:t>
          </a:r>
          <a:endParaRPr lang="en-US" sz="1200">
            <a:effectLst/>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en-US" sz="1200" b="1">
            <a:solidFill>
              <a:schemeClr val="dk1"/>
            </a:solidFill>
            <a:effectLst/>
            <a:latin typeface="+mn-lt"/>
            <a:ea typeface="+mn-ea"/>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16</xdr:col>
      <xdr:colOff>16667</xdr:colOff>
      <xdr:row>0</xdr:row>
      <xdr:rowOff>261937</xdr:rowOff>
    </xdr:from>
    <xdr:to>
      <xdr:col>26</xdr:col>
      <xdr:colOff>550333</xdr:colOff>
      <xdr:row>46</xdr:row>
      <xdr:rowOff>42333</xdr:rowOff>
    </xdr:to>
    <xdr:sp macro="" textlink="">
      <xdr:nvSpPr>
        <xdr:cNvPr id="2" name="Rectangle: Rounded Corners 1">
          <a:extLst>
            <a:ext uri="{FF2B5EF4-FFF2-40B4-BE49-F238E27FC236}">
              <a16:creationId xmlns:a16="http://schemas.microsoft.com/office/drawing/2014/main" id="{E75141E8-4FE2-4BEA-87CF-4663DD22D337}"/>
            </a:ext>
          </a:extLst>
        </xdr:cNvPr>
        <xdr:cNvSpPr/>
      </xdr:nvSpPr>
      <xdr:spPr>
        <a:xfrm>
          <a:off x="21289167" y="261937"/>
          <a:ext cx="6671999" cy="8797396"/>
        </a:xfrm>
        <a:prstGeom prst="roundRect">
          <a:avLst/>
        </a:prstGeom>
        <a:solidFill>
          <a:srgbClr val="FFFFCC"/>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400">
            <a:solidFill>
              <a:schemeClr val="tx1"/>
            </a:solidFill>
          </a:endParaRPr>
        </a:p>
        <a:p>
          <a:pPr algn="l"/>
          <a:endParaRPr lang="en-US" sz="1400">
            <a:solidFill>
              <a:schemeClr val="tx1"/>
            </a:solidFill>
          </a:endParaRPr>
        </a:p>
        <a:p>
          <a:pPr algn="l"/>
          <a:endParaRPr lang="en-US" sz="1400">
            <a:solidFill>
              <a:schemeClr val="tx1"/>
            </a:solidFill>
          </a:endParaRPr>
        </a:p>
        <a:p>
          <a:pPr algn="l"/>
          <a:r>
            <a:rPr lang="en-US" sz="1400">
              <a:solidFill>
                <a:schemeClr val="tx1"/>
              </a:solidFill>
            </a:rPr>
            <a:t>	</a:t>
          </a:r>
        </a:p>
        <a:p>
          <a:pPr algn="l"/>
          <a:r>
            <a:rPr lang="en-US" sz="1400">
              <a:solidFill>
                <a:schemeClr val="tx1"/>
              </a:solidFill>
            </a:rPr>
            <a:t>	</a:t>
          </a:r>
        </a:p>
        <a:p>
          <a:pPr algn="l"/>
          <a:r>
            <a:rPr lang="en-US" sz="1400">
              <a:solidFill>
                <a:schemeClr val="tx1"/>
              </a:solidFill>
            </a:rPr>
            <a:t>	</a:t>
          </a:r>
        </a:p>
        <a:p>
          <a:pPr algn="l"/>
          <a:endParaRPr lang="en-US" sz="1400">
            <a:solidFill>
              <a:schemeClr val="tx1"/>
            </a:solidFill>
          </a:endParaRPr>
        </a:p>
        <a:p>
          <a:pPr algn="l"/>
          <a:endParaRPr lang="en-US" sz="1400">
            <a:solidFill>
              <a:schemeClr val="tx1"/>
            </a:solidFill>
          </a:endParaRPr>
        </a:p>
      </xdr:txBody>
    </xdr:sp>
    <xdr:clientData/>
  </xdr:twoCellAnchor>
  <xdr:twoCellAnchor editAs="oneCell">
    <xdr:from>
      <xdr:col>16</xdr:col>
      <xdr:colOff>254000</xdr:colOff>
      <xdr:row>2</xdr:row>
      <xdr:rowOff>7937</xdr:rowOff>
    </xdr:from>
    <xdr:to>
      <xdr:col>18</xdr:col>
      <xdr:colOff>10584</xdr:colOff>
      <xdr:row>7</xdr:row>
      <xdr:rowOff>31822</xdr:rowOff>
    </xdr:to>
    <xdr:pic>
      <xdr:nvPicPr>
        <xdr:cNvPr id="3" name="Picture 2">
          <a:extLst>
            <a:ext uri="{FF2B5EF4-FFF2-40B4-BE49-F238E27FC236}">
              <a16:creationId xmlns:a16="http://schemas.microsoft.com/office/drawing/2014/main" id="{7B992A69-5458-4420-A7DD-522DC49AA6D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1526500" y="473604"/>
          <a:ext cx="984251" cy="1018718"/>
        </a:xfrm>
        <a:prstGeom prst="rect">
          <a:avLst/>
        </a:prstGeom>
      </xdr:spPr>
    </xdr:pic>
    <xdr:clientData/>
  </xdr:twoCellAnchor>
  <xdr:twoCellAnchor>
    <xdr:from>
      <xdr:col>17</xdr:col>
      <xdr:colOff>586468</xdr:colOff>
      <xdr:row>4</xdr:row>
      <xdr:rowOff>119446</xdr:rowOff>
    </xdr:from>
    <xdr:to>
      <xdr:col>25</xdr:col>
      <xdr:colOff>124166</xdr:colOff>
      <xdr:row>42</xdr:row>
      <xdr:rowOff>158749</xdr:rowOff>
    </xdr:to>
    <xdr:sp macro="" textlink="">
      <xdr:nvSpPr>
        <xdr:cNvPr id="4" name="TextBox 3">
          <a:extLst>
            <a:ext uri="{FF2B5EF4-FFF2-40B4-BE49-F238E27FC236}">
              <a16:creationId xmlns:a16="http://schemas.microsoft.com/office/drawing/2014/main" id="{B9B1EE18-001E-4946-9090-13347A6EBB5E}"/>
            </a:ext>
          </a:extLst>
        </xdr:cNvPr>
        <xdr:cNvSpPr txBox="1"/>
      </xdr:nvSpPr>
      <xdr:spPr>
        <a:xfrm>
          <a:off x="22472801" y="1008446"/>
          <a:ext cx="4448365" cy="7405303"/>
        </a:xfrm>
        <a:prstGeom prst="rect">
          <a:avLst/>
        </a:prstGeom>
        <a:solidFill>
          <a:srgbClr val="FFFFCC"/>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lang="en-US" sz="1200" b="1">
              <a:solidFill>
                <a:schemeClr val="dk1"/>
              </a:solidFill>
              <a:effectLst/>
              <a:latin typeface="+mn-lt"/>
              <a:ea typeface="+mn-ea"/>
              <a:cs typeface="+mn-cs"/>
            </a:rPr>
            <a:t>TAB TIPS</a:t>
          </a:r>
        </a:p>
        <a:p>
          <a:pPr marL="0" marR="0" lvl="0" indent="0" algn="ctr" defTabSz="914400" eaLnBrk="1" fontAlgn="auto" latinLnBrk="0" hangingPunct="1">
            <a:lnSpc>
              <a:spcPct val="100000"/>
            </a:lnSpc>
            <a:spcBef>
              <a:spcPts val="0"/>
            </a:spcBef>
            <a:spcAft>
              <a:spcPts val="0"/>
            </a:spcAft>
            <a:buClrTx/>
            <a:buSzTx/>
            <a:buFontTx/>
            <a:buNone/>
            <a:tabLst/>
            <a:defRPr/>
          </a:pPr>
          <a:endParaRPr lang="en-US" sz="1200" b="1">
            <a:solidFill>
              <a:schemeClr val="dk1"/>
            </a:solidFill>
            <a:effectLst/>
            <a:latin typeface="+mn-lt"/>
            <a:ea typeface="+mn-ea"/>
            <a:cs typeface="+mn-cs"/>
          </a:endParaRPr>
        </a:p>
        <a:p>
          <a:pPr eaLnBrk="1" fontAlgn="auto" latinLnBrk="0" hangingPunct="1"/>
          <a:r>
            <a:rPr lang="en-US" sz="1200" b="1" baseline="0">
              <a:solidFill>
                <a:schemeClr val="dk1"/>
              </a:solidFill>
              <a:effectLst/>
              <a:latin typeface="+mn-lt"/>
              <a:ea typeface="+mn-ea"/>
              <a:cs typeface="+mn-cs"/>
            </a:rPr>
            <a:t>Report Dates</a:t>
          </a:r>
          <a:endParaRPr lang="en-US" sz="1200">
            <a:effectLst/>
          </a:endParaRPr>
        </a:p>
        <a:p>
          <a:pPr eaLnBrk="1" fontAlgn="auto" latinLnBrk="0" hangingPunct="1"/>
          <a:r>
            <a:rPr lang="en-US" sz="1200" b="0">
              <a:solidFill>
                <a:schemeClr val="dk1"/>
              </a:solidFill>
              <a:effectLst/>
              <a:latin typeface="+mn-lt"/>
              <a:ea typeface="+mn-ea"/>
              <a:cs typeface="+mn-cs"/>
            </a:rPr>
            <a:t>Current Reporting Year: 2026</a:t>
          </a:r>
          <a:endParaRPr lang="en-US" sz="1200">
            <a:effectLst/>
          </a:endParaRPr>
        </a:p>
        <a:p>
          <a:pPr eaLnBrk="1" fontAlgn="auto" latinLnBrk="0" hangingPunct="1"/>
          <a:r>
            <a:rPr lang="en-US" sz="1200" b="0">
              <a:solidFill>
                <a:schemeClr val="dk1"/>
              </a:solidFill>
              <a:effectLst/>
              <a:latin typeface="+mn-lt"/>
              <a:ea typeface="+mn-ea"/>
              <a:cs typeface="+mn-cs"/>
            </a:rPr>
            <a:t>Reporting for Occupancy Period: From Jan. 1, 2025 to Dec. 31, 2025</a:t>
          </a:r>
          <a:endParaRPr lang="en-US" sz="1200">
            <a:effectLst/>
          </a:endParaRPr>
        </a:p>
        <a:p>
          <a:pPr eaLnBrk="1" fontAlgn="auto" latinLnBrk="0" hangingPunct="1"/>
          <a:endParaRPr lang="en-US" sz="1200">
            <a:effectLst/>
          </a:endParaRPr>
        </a:p>
        <a:p>
          <a:pPr eaLnBrk="1" fontAlgn="auto" latinLnBrk="0" hangingPunct="1"/>
          <a:r>
            <a:rPr lang="en-US" sz="1200" b="1">
              <a:solidFill>
                <a:schemeClr val="dk1"/>
              </a:solidFill>
              <a:effectLst/>
              <a:latin typeface="+mn-lt"/>
              <a:ea typeface="+mn-ea"/>
              <a:cs typeface="+mn-cs"/>
            </a:rPr>
            <a:t>PFC User/Operator</a:t>
          </a:r>
          <a:endParaRPr lang="en-US" sz="1200">
            <a:effectLst/>
          </a:endParaRPr>
        </a:p>
        <a:p>
          <a:pPr eaLnBrk="1" fontAlgn="auto" latinLnBrk="0" hangingPunct="1"/>
          <a:r>
            <a:rPr lang="en-US" sz="1200">
              <a:solidFill>
                <a:schemeClr val="dk1"/>
              </a:solidFill>
              <a:effectLst/>
              <a:latin typeface="+mn-lt"/>
              <a:ea typeface="+mn-ea"/>
              <a:cs typeface="+mn-cs"/>
            </a:rPr>
            <a:t>The public-private partnership entity or a developer or other person or entity that has an ownership interest or a leasehold or other possessory interest. </a:t>
          </a:r>
          <a:r>
            <a:rPr lang="en-US" sz="1200" i="1">
              <a:solidFill>
                <a:schemeClr val="dk1"/>
              </a:solidFill>
              <a:effectLst/>
              <a:latin typeface="+mn-lt"/>
              <a:ea typeface="+mn-ea"/>
              <a:cs typeface="+mn-cs"/>
            </a:rPr>
            <a:t>This</a:t>
          </a:r>
          <a:r>
            <a:rPr lang="en-US" sz="1200" i="1" baseline="0">
              <a:solidFill>
                <a:schemeClr val="dk1"/>
              </a:solidFill>
              <a:effectLst/>
              <a:latin typeface="+mn-lt"/>
              <a:ea typeface="+mn-ea"/>
              <a:cs typeface="+mn-cs"/>
            </a:rPr>
            <a:t> contact should be different than the Management Company.</a:t>
          </a:r>
          <a:endParaRPr lang="en-US" sz="1200">
            <a:effectLst/>
          </a:endParaRPr>
        </a:p>
        <a:p>
          <a:pPr eaLnBrk="1" fontAlgn="auto" latinLnBrk="0" hangingPunct="1"/>
          <a:endParaRPr lang="en-US" sz="1200" b="1">
            <a:solidFill>
              <a:schemeClr val="dk1"/>
            </a:solidFill>
            <a:effectLst/>
            <a:latin typeface="+mn-lt"/>
            <a:ea typeface="+mn-ea"/>
            <a:cs typeface="+mn-cs"/>
          </a:endParaRPr>
        </a:p>
        <a:p>
          <a:pPr eaLnBrk="1" fontAlgn="auto" latinLnBrk="0" hangingPunct="1"/>
          <a:r>
            <a:rPr lang="en-US" sz="1200" b="1">
              <a:solidFill>
                <a:schemeClr val="dk1"/>
              </a:solidFill>
              <a:effectLst/>
              <a:latin typeface="+mn-lt"/>
              <a:ea typeface="+mn-ea"/>
              <a:cs typeface="+mn-cs"/>
            </a:rPr>
            <a:t>Management Company</a:t>
          </a:r>
          <a:endParaRPr lang="en-US" sz="1200">
            <a:effectLst/>
          </a:endParaRPr>
        </a:p>
        <a:p>
          <a:pPr eaLnBrk="1" fontAlgn="auto" latinLnBrk="0" hangingPunct="1"/>
          <a:r>
            <a:rPr lang="en-US" sz="1200">
              <a:solidFill>
                <a:schemeClr val="dk1"/>
              </a:solidFill>
              <a:effectLst/>
              <a:latin typeface="+mn-lt"/>
              <a:ea typeface="+mn-ea"/>
              <a:cs typeface="+mn-cs"/>
            </a:rPr>
            <a:t>Individual(s), organization(s), or entity that is responsible for the oversight and daily operations of a PFC</a:t>
          </a:r>
          <a:r>
            <a:rPr lang="en-US" sz="1200" baseline="0">
              <a:solidFill>
                <a:schemeClr val="dk1"/>
              </a:solidFill>
              <a:effectLst/>
              <a:latin typeface="+mn-lt"/>
              <a:ea typeface="+mn-ea"/>
              <a:cs typeface="+mn-cs"/>
            </a:rPr>
            <a:t> </a:t>
          </a:r>
          <a:r>
            <a:rPr lang="en-US" sz="1200">
              <a:solidFill>
                <a:schemeClr val="dk1"/>
              </a:solidFill>
              <a:effectLst/>
              <a:latin typeface="+mn-lt"/>
              <a:ea typeface="+mn-ea"/>
              <a:cs typeface="+mn-cs"/>
            </a:rPr>
            <a:t>Development. </a:t>
          </a:r>
        </a:p>
        <a:p>
          <a:r>
            <a:rPr lang="en-US" sz="1200">
              <a:solidFill>
                <a:schemeClr val="dk1"/>
              </a:solidFill>
              <a:effectLst/>
              <a:latin typeface="+mn-lt"/>
              <a:ea typeface="+mn-ea"/>
              <a:cs typeface="+mn-cs"/>
            </a:rPr>
            <a:t> </a:t>
          </a:r>
          <a:endParaRPr lang="en-US" sz="1200">
            <a:effectLst/>
          </a:endParaRPr>
        </a:p>
        <a:p>
          <a:r>
            <a:rPr lang="en-US" sz="1200" b="1">
              <a:solidFill>
                <a:schemeClr val="dk1"/>
              </a:solidFill>
              <a:effectLst/>
              <a:latin typeface="+mn-lt"/>
              <a:ea typeface="+mn-ea"/>
              <a:cs typeface="+mn-cs"/>
            </a:rPr>
            <a:t>PRE- vs POST-June 18, 2023 PFC Developments </a:t>
          </a:r>
          <a:endParaRPr lang="en-US" sz="1200" b="0">
            <a:solidFill>
              <a:schemeClr val="dk1"/>
            </a:solidFill>
            <a:effectLst/>
            <a:latin typeface="+mn-lt"/>
            <a:ea typeface="+mn-ea"/>
            <a:cs typeface="+mn-cs"/>
          </a:endParaRPr>
        </a:p>
        <a:p>
          <a:r>
            <a:rPr lang="en-US" sz="1200">
              <a:solidFill>
                <a:schemeClr val="dk1"/>
              </a:solidFill>
              <a:effectLst/>
              <a:latin typeface="+mn-lt"/>
              <a:ea typeface="+mn-ea"/>
              <a:cs typeface="+mn-cs"/>
            </a:rPr>
            <a:t>June 18, 2023 is the effective date of HB 2071. </a:t>
          </a:r>
        </a:p>
        <a:p>
          <a:pPr marL="628650" lvl="1" indent="-171450">
            <a:buFont typeface="Courier New" panose="02070309020205020404" pitchFamily="49" charset="0"/>
            <a:buChar char="o"/>
          </a:pPr>
          <a:r>
            <a:rPr lang="en-US" sz="1200" b="1">
              <a:solidFill>
                <a:schemeClr val="dk1"/>
              </a:solidFill>
              <a:effectLst/>
              <a:latin typeface="+mn-lt"/>
              <a:ea typeface="+mn-ea"/>
              <a:cs typeface="+mn-cs"/>
            </a:rPr>
            <a:t>PRE</a:t>
          </a:r>
          <a:r>
            <a:rPr lang="en-US" sz="1200">
              <a:solidFill>
                <a:schemeClr val="dk1"/>
              </a:solidFill>
              <a:effectLst/>
              <a:latin typeface="+mn-lt"/>
              <a:ea typeface="+mn-ea"/>
              <a:cs typeface="+mn-cs"/>
            </a:rPr>
            <a:t>: PFC developments approved </a:t>
          </a:r>
          <a:r>
            <a:rPr lang="en-US" sz="1200" b="1">
              <a:solidFill>
                <a:schemeClr val="dk1"/>
              </a:solidFill>
              <a:effectLst/>
              <a:latin typeface="+mn-lt"/>
              <a:ea typeface="+mn-ea"/>
              <a:cs typeface="+mn-cs"/>
            </a:rPr>
            <a:t>prior</a:t>
          </a:r>
          <a:r>
            <a:rPr lang="en-US" sz="1200">
              <a:solidFill>
                <a:schemeClr val="dk1"/>
              </a:solidFill>
              <a:effectLst/>
              <a:latin typeface="+mn-lt"/>
              <a:ea typeface="+mn-ea"/>
              <a:cs typeface="+mn-cs"/>
            </a:rPr>
            <a:t> to this date are subject to the law in effect on the date the development was approved and the Regulatory Agreement, with limited TDHCA monitoring (Use the </a:t>
          </a:r>
          <a:r>
            <a:rPr lang="en-US" sz="1200" b="1">
              <a:solidFill>
                <a:schemeClr val="dk1"/>
              </a:solidFill>
              <a:effectLst/>
              <a:latin typeface="+mn-lt"/>
              <a:ea typeface="+mn-ea"/>
              <a:cs typeface="+mn-cs"/>
            </a:rPr>
            <a:t>Pre-Audit Workbook</a:t>
          </a:r>
          <a:r>
            <a:rPr lang="en-US" sz="1200">
              <a:solidFill>
                <a:schemeClr val="dk1"/>
              </a:solidFill>
              <a:effectLst/>
              <a:latin typeface="+mn-lt"/>
              <a:ea typeface="+mn-ea"/>
              <a:cs typeface="+mn-cs"/>
            </a:rPr>
            <a:t>). </a:t>
          </a:r>
        </a:p>
        <a:p>
          <a:pPr marL="628650" lvl="1" indent="-171450">
            <a:buFont typeface="Courier New" panose="02070309020205020404" pitchFamily="49" charset="0"/>
            <a:buChar char="o"/>
          </a:pPr>
          <a:r>
            <a:rPr lang="en-US" sz="1200" b="1">
              <a:solidFill>
                <a:schemeClr val="dk1"/>
              </a:solidFill>
              <a:effectLst/>
              <a:latin typeface="+mn-lt"/>
              <a:ea typeface="+mn-ea"/>
              <a:cs typeface="+mn-cs"/>
            </a:rPr>
            <a:t>POST:</a:t>
          </a:r>
          <a:r>
            <a:rPr lang="en-US" sz="1200" b="1" baseline="0">
              <a:solidFill>
                <a:schemeClr val="dk1"/>
              </a:solidFill>
              <a:effectLst/>
              <a:latin typeface="+mn-lt"/>
              <a:ea typeface="+mn-ea"/>
              <a:cs typeface="+mn-cs"/>
            </a:rPr>
            <a:t> </a:t>
          </a:r>
          <a:r>
            <a:rPr lang="en-US" sz="1200">
              <a:solidFill>
                <a:schemeClr val="dk1"/>
              </a:solidFill>
              <a:effectLst/>
              <a:latin typeface="+mn-lt"/>
              <a:ea typeface="+mn-ea"/>
              <a:cs typeface="+mn-cs"/>
            </a:rPr>
            <a:t>PFC developments </a:t>
          </a:r>
          <a:r>
            <a:rPr lang="en-US" sz="1200" b="0" baseline="0">
              <a:solidFill>
                <a:schemeClr val="dk1"/>
              </a:solidFill>
              <a:effectLst/>
              <a:latin typeface="+mn-lt"/>
              <a:ea typeface="+mn-ea"/>
              <a:cs typeface="+mn-cs"/>
            </a:rPr>
            <a:t>approved </a:t>
          </a:r>
          <a:r>
            <a:rPr lang="en-US" sz="1200" b="1" baseline="0">
              <a:solidFill>
                <a:schemeClr val="dk1"/>
              </a:solidFill>
              <a:effectLst/>
              <a:latin typeface="+mn-lt"/>
              <a:ea typeface="+mn-ea"/>
              <a:cs typeface="+mn-cs"/>
            </a:rPr>
            <a:t>on or after </a:t>
          </a:r>
          <a:r>
            <a:rPr lang="en-US" sz="1200" b="0" baseline="0">
              <a:solidFill>
                <a:schemeClr val="dk1"/>
              </a:solidFill>
              <a:effectLst/>
              <a:latin typeface="+mn-lt"/>
              <a:ea typeface="+mn-ea"/>
              <a:cs typeface="+mn-cs"/>
            </a:rPr>
            <a:t>this date are subject to HB 2071 and full TDHCA compliance monitorin</a:t>
          </a:r>
          <a:r>
            <a:rPr lang="en-US" sz="1200">
              <a:solidFill>
                <a:schemeClr val="dk1"/>
              </a:solidFill>
              <a:effectLst/>
              <a:latin typeface="+mn-lt"/>
              <a:ea typeface="+mn-ea"/>
              <a:cs typeface="+mn-cs"/>
            </a:rPr>
            <a:t>(Use the </a:t>
          </a:r>
          <a:r>
            <a:rPr lang="en-US" sz="1200" b="1">
              <a:solidFill>
                <a:schemeClr val="dk1"/>
              </a:solidFill>
              <a:effectLst/>
              <a:latin typeface="+mn-lt"/>
              <a:ea typeface="+mn-ea"/>
              <a:cs typeface="+mn-cs"/>
            </a:rPr>
            <a:t>Post-Audit Workbook</a:t>
          </a:r>
          <a:r>
            <a:rPr lang="en-US" sz="1200">
              <a:solidFill>
                <a:schemeClr val="dk1"/>
              </a:solidFill>
              <a:effectLst/>
              <a:latin typeface="+mn-lt"/>
              <a:ea typeface="+mn-ea"/>
              <a:cs typeface="+mn-cs"/>
            </a:rPr>
            <a:t>).</a:t>
          </a:r>
        </a:p>
        <a:p>
          <a:pPr marL="628650" lvl="1" indent="-171450">
            <a:buFont typeface="Courier New" panose="02070309020205020404" pitchFamily="49" charset="0"/>
            <a:buChar char="o"/>
          </a:pPr>
          <a:endParaRPr lang="en-US" sz="1200" b="1">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 typeface="Arial" panose="020B0604020202020204" pitchFamily="34" charset="0"/>
            <a:buNone/>
            <a:tabLst/>
            <a:defRPr/>
          </a:pPr>
          <a:r>
            <a:rPr lang="en-US" sz="1200" b="1">
              <a:solidFill>
                <a:schemeClr val="dk1"/>
              </a:solidFill>
              <a:effectLst/>
              <a:latin typeface="+mn-lt"/>
              <a:ea typeface="+mn-ea"/>
              <a:cs typeface="+mn-cs"/>
            </a:rPr>
            <a:t>Traveling vs. Non-Traveling PFC Developments</a:t>
          </a:r>
          <a:endParaRPr lang="en-US" sz="1200">
            <a:solidFill>
              <a:schemeClr val="dk1"/>
            </a:solidFill>
            <a:effectLst/>
            <a:latin typeface="+mn-lt"/>
            <a:ea typeface="+mn-ea"/>
            <a:cs typeface="+mn-cs"/>
          </a:endParaRPr>
        </a:p>
        <a:p>
          <a:pPr marL="171450" marR="0" lvl="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r>
            <a:rPr lang="en-US" sz="1200">
              <a:solidFill>
                <a:schemeClr val="dk1"/>
              </a:solidFill>
              <a:effectLst/>
              <a:latin typeface="+mn-lt"/>
              <a:ea typeface="+mn-ea"/>
              <a:cs typeface="+mn-cs"/>
            </a:rPr>
            <a:t>A </a:t>
          </a:r>
          <a:r>
            <a:rPr lang="en-US" sz="1200" b="1">
              <a:solidFill>
                <a:schemeClr val="dk1"/>
              </a:solidFill>
              <a:effectLst/>
              <a:latin typeface="+mn-lt"/>
              <a:ea typeface="+mn-ea"/>
              <a:cs typeface="+mn-cs"/>
            </a:rPr>
            <a:t>traveling </a:t>
          </a:r>
          <a:r>
            <a:rPr lang="en-US" sz="1200" b="0">
              <a:solidFill>
                <a:schemeClr val="dk1"/>
              </a:solidFill>
              <a:effectLst/>
              <a:latin typeface="+mn-lt"/>
              <a:ea typeface="+mn-ea"/>
              <a:cs typeface="+mn-cs"/>
            </a:rPr>
            <a:t>PFC development </a:t>
          </a:r>
          <a:r>
            <a:rPr lang="en-US" sz="1200">
              <a:solidFill>
                <a:schemeClr val="dk1"/>
              </a:solidFill>
              <a:effectLst/>
              <a:latin typeface="+mn-lt"/>
              <a:ea typeface="+mn-ea"/>
              <a:cs typeface="+mn-cs"/>
            </a:rPr>
            <a:t>is located </a:t>
          </a:r>
          <a:r>
            <a:rPr lang="en-US" sz="1200" b="0">
              <a:solidFill>
                <a:schemeClr val="dk1"/>
              </a:solidFill>
              <a:effectLst/>
              <a:latin typeface="+mn-lt"/>
              <a:ea typeface="+mn-ea"/>
              <a:cs typeface="+mn-cs"/>
            </a:rPr>
            <a:t>outside</a:t>
          </a:r>
          <a:r>
            <a:rPr lang="en-US" sz="1200">
              <a:solidFill>
                <a:schemeClr val="dk1"/>
              </a:solidFill>
              <a:effectLst/>
              <a:latin typeface="+mn-lt"/>
              <a:ea typeface="+mn-ea"/>
              <a:cs typeface="+mn-cs"/>
            </a:rPr>
            <a:t> the sponsoring entity’s jurisdiction or authorized area of operation.</a:t>
          </a:r>
        </a:p>
        <a:p>
          <a:pPr marL="171450" marR="0" lvl="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r>
            <a:rPr lang="en-US" sz="1200" b="0">
              <a:solidFill>
                <a:schemeClr val="dk1"/>
              </a:solidFill>
              <a:effectLst/>
              <a:latin typeface="+mn-lt"/>
              <a:ea typeface="+mn-ea"/>
              <a:cs typeface="+mn-cs"/>
            </a:rPr>
            <a:t>A</a:t>
          </a:r>
          <a:r>
            <a:rPr lang="en-US" sz="1200" b="0" baseline="0">
              <a:solidFill>
                <a:schemeClr val="dk1"/>
              </a:solidFill>
              <a:effectLst/>
              <a:latin typeface="+mn-lt"/>
              <a:ea typeface="+mn-ea"/>
              <a:cs typeface="+mn-cs"/>
            </a:rPr>
            <a:t> </a:t>
          </a:r>
          <a:r>
            <a:rPr lang="en-US" sz="1200" b="1">
              <a:solidFill>
                <a:schemeClr val="dk1"/>
              </a:solidFill>
              <a:effectLst/>
              <a:latin typeface="+mn-lt"/>
              <a:ea typeface="+mn-ea"/>
              <a:cs typeface="+mn-cs"/>
            </a:rPr>
            <a:t>non-travelin</a:t>
          </a:r>
          <a:r>
            <a:rPr lang="en-US" sz="1200" b="0">
              <a:solidFill>
                <a:schemeClr val="dk1"/>
              </a:solidFill>
              <a:effectLst/>
              <a:latin typeface="+mn-lt"/>
              <a:ea typeface="+mn-ea"/>
              <a:cs typeface="+mn-cs"/>
            </a:rPr>
            <a:t>g PFC development </a:t>
          </a:r>
          <a:r>
            <a:rPr lang="en-US" sz="1200">
              <a:solidFill>
                <a:schemeClr val="dk1"/>
              </a:solidFill>
              <a:effectLst/>
              <a:latin typeface="+mn-lt"/>
              <a:ea typeface="+mn-ea"/>
              <a:cs typeface="+mn-cs"/>
            </a:rPr>
            <a:t>is located </a:t>
          </a:r>
          <a:r>
            <a:rPr lang="en-US" sz="1200" b="0">
              <a:solidFill>
                <a:schemeClr val="dk1"/>
              </a:solidFill>
              <a:effectLst/>
              <a:latin typeface="+mn-lt"/>
              <a:ea typeface="+mn-ea"/>
              <a:cs typeface="+mn-cs"/>
            </a:rPr>
            <a:t>within </a:t>
          </a:r>
          <a:r>
            <a:rPr lang="en-US" sz="1200">
              <a:solidFill>
                <a:schemeClr val="dk1"/>
              </a:solidFill>
              <a:effectLst/>
              <a:latin typeface="+mn-lt"/>
              <a:ea typeface="+mn-ea"/>
              <a:cs typeface="+mn-cs"/>
            </a:rPr>
            <a:t>the sponsor’s jurisdiction or authorized area of operation.</a:t>
          </a:r>
          <a:endParaRPr lang="en-US" sz="1200">
            <a:effectLst/>
          </a:endParaRPr>
        </a:p>
        <a:p>
          <a:pPr eaLnBrk="1" fontAlgn="auto" latinLnBrk="0" hangingPunct="1"/>
          <a:endParaRPr lang="en-US" sz="1200" b="1">
            <a:solidFill>
              <a:schemeClr val="dk1"/>
            </a:solidFill>
            <a:effectLst/>
            <a:latin typeface="+mn-lt"/>
            <a:ea typeface="+mn-ea"/>
            <a:cs typeface="+mn-cs"/>
          </a:endParaRPr>
        </a:p>
        <a:p>
          <a:pPr eaLnBrk="1" fontAlgn="auto" latinLnBrk="0" hangingPunct="1"/>
          <a:r>
            <a:rPr lang="en-US" sz="1200" b="1">
              <a:solidFill>
                <a:schemeClr val="dk1"/>
              </a:solidFill>
              <a:effectLst/>
              <a:latin typeface="+mn-lt"/>
              <a:ea typeface="+mn-ea"/>
              <a:cs typeface="+mn-cs"/>
            </a:rPr>
            <a:t>Contact</a:t>
          </a:r>
          <a:r>
            <a:rPr lang="en-US" sz="1200" b="1" baseline="0">
              <a:solidFill>
                <a:schemeClr val="dk1"/>
              </a:solidFill>
              <a:effectLst/>
              <a:latin typeface="+mn-lt"/>
              <a:ea typeface="+mn-ea"/>
              <a:cs typeface="+mn-cs"/>
            </a:rPr>
            <a:t> Information</a:t>
          </a:r>
        </a:p>
        <a:p>
          <a:pPr marL="171450" indent="-171450" eaLnBrk="1" fontAlgn="auto" latinLnBrk="0" hangingPunct="1">
            <a:buFont typeface="Arial" panose="020B0604020202020204" pitchFamily="34" charset="0"/>
            <a:buChar char="•"/>
          </a:pPr>
          <a:r>
            <a:rPr lang="en-US" sz="1200" b="0">
              <a:solidFill>
                <a:schemeClr val="dk1"/>
              </a:solidFill>
              <a:effectLst/>
              <a:latin typeface="+mn-lt"/>
              <a:ea typeface="+mn-ea"/>
              <a:cs typeface="+mn-cs"/>
            </a:rPr>
            <a:t>Current and accurate email addresses for ALL responsible parties are </a:t>
          </a:r>
          <a:r>
            <a:rPr lang="en-US" sz="1200" b="1" i="1">
              <a:solidFill>
                <a:schemeClr val="dk1"/>
              </a:solidFill>
              <a:effectLst/>
              <a:latin typeface="+mn-lt"/>
              <a:ea typeface="+mn-ea"/>
              <a:cs typeface="+mn-cs"/>
            </a:rPr>
            <a:t>required</a:t>
          </a:r>
          <a:r>
            <a:rPr lang="en-US" sz="1200" b="0">
              <a:solidFill>
                <a:schemeClr val="dk1"/>
              </a:solidFill>
              <a:effectLst/>
              <a:latin typeface="+mn-lt"/>
              <a:ea typeface="+mn-ea"/>
              <a:cs typeface="+mn-cs"/>
            </a:rPr>
            <a:t>.</a:t>
          </a:r>
        </a:p>
        <a:p>
          <a:pPr marL="171450" indent="-171450" eaLnBrk="1" fontAlgn="auto" latinLnBrk="0" hangingPunct="1">
            <a:buFont typeface="Arial" panose="020B0604020202020204" pitchFamily="34" charset="0"/>
            <a:buChar char="•"/>
          </a:pPr>
          <a:endParaRPr lang="en-US" sz="1200">
            <a:effectLst/>
          </a:endParaRPr>
        </a:p>
        <a:p>
          <a:pPr marL="171450" indent="-171450" eaLnBrk="1" fontAlgn="auto" latinLnBrk="0" hangingPunct="1">
            <a:buFont typeface="Arial" panose="020B0604020202020204" pitchFamily="34" charset="0"/>
            <a:buChar char="•"/>
          </a:pPr>
          <a:r>
            <a:rPr lang="en-US" sz="1200">
              <a:solidFill>
                <a:schemeClr val="dk1"/>
              </a:solidFill>
              <a:effectLst/>
              <a:latin typeface="+mn-lt"/>
              <a:ea typeface="+mn-ea"/>
              <a:cs typeface="+mn-cs"/>
            </a:rPr>
            <a:t>Multiple contacts may be listed together if they are part of the same organization or governing body. Separate multiple email addresses with a semicolon (;).</a:t>
          </a:r>
          <a:endParaRPr lang="en-US" sz="1200">
            <a:effectLst/>
          </a:endParaRPr>
        </a:p>
        <a:p>
          <a:endParaRPr 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14</xdr:col>
      <xdr:colOff>43296</xdr:colOff>
      <xdr:row>1</xdr:row>
      <xdr:rowOff>155863</xdr:rowOff>
    </xdr:from>
    <xdr:to>
      <xdr:col>29</xdr:col>
      <xdr:colOff>449744</xdr:colOff>
      <xdr:row>12</xdr:row>
      <xdr:rowOff>34636</xdr:rowOff>
    </xdr:to>
    <xdr:sp macro="" textlink="">
      <xdr:nvSpPr>
        <xdr:cNvPr id="3" name="Rectangle: Rounded Corners 2">
          <a:extLst>
            <a:ext uri="{FF2B5EF4-FFF2-40B4-BE49-F238E27FC236}">
              <a16:creationId xmlns:a16="http://schemas.microsoft.com/office/drawing/2014/main" id="{01945613-D96F-4AE0-985C-CEA81E764E0E}"/>
            </a:ext>
          </a:extLst>
        </xdr:cNvPr>
        <xdr:cNvSpPr/>
      </xdr:nvSpPr>
      <xdr:spPr>
        <a:xfrm>
          <a:off x="9265228" y="493568"/>
          <a:ext cx="6000221" cy="1965613"/>
        </a:xfrm>
        <a:prstGeom prst="roundRect">
          <a:avLst/>
        </a:prstGeom>
        <a:solidFill>
          <a:srgbClr val="FFFFCC"/>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endParaRPr lang="en-US" sz="1400">
            <a:solidFill>
              <a:schemeClr val="tx1"/>
            </a:solidFill>
          </a:endParaRPr>
        </a:p>
        <a:p>
          <a:pPr algn="l"/>
          <a:endParaRPr lang="en-US" sz="1400">
            <a:solidFill>
              <a:schemeClr val="tx1"/>
            </a:solidFill>
          </a:endParaRPr>
        </a:p>
        <a:p>
          <a:pPr algn="l"/>
          <a:endParaRPr lang="en-US" sz="1400">
            <a:solidFill>
              <a:schemeClr val="tx1"/>
            </a:solidFill>
          </a:endParaRPr>
        </a:p>
        <a:p>
          <a:pPr algn="l"/>
          <a:r>
            <a:rPr lang="en-US" sz="1400">
              <a:solidFill>
                <a:schemeClr val="tx1"/>
              </a:solidFill>
            </a:rPr>
            <a:t>	</a:t>
          </a:r>
        </a:p>
        <a:p>
          <a:pPr algn="l"/>
          <a:endParaRPr lang="en-US" sz="1400">
            <a:solidFill>
              <a:schemeClr val="tx1"/>
            </a:solidFill>
          </a:endParaRPr>
        </a:p>
        <a:p>
          <a:pPr algn="l"/>
          <a:r>
            <a:rPr lang="en-US" sz="1400">
              <a:solidFill>
                <a:schemeClr val="tx1"/>
              </a:solidFill>
            </a:rPr>
            <a:t>	 </a:t>
          </a:r>
          <a:r>
            <a:rPr lang="en-US" sz="1400" baseline="0">
              <a:solidFill>
                <a:schemeClr val="tx1"/>
              </a:solidFill>
            </a:rPr>
            <a:t>   </a:t>
          </a:r>
          <a:endParaRPr lang="en-US" sz="1400">
            <a:solidFill>
              <a:schemeClr val="tx1"/>
            </a:solidFill>
          </a:endParaRPr>
        </a:p>
        <a:p>
          <a:pPr algn="l"/>
          <a:r>
            <a:rPr lang="en-US" sz="1400">
              <a:solidFill>
                <a:schemeClr val="tx1"/>
              </a:solidFill>
            </a:rPr>
            <a:t>	</a:t>
          </a:r>
        </a:p>
        <a:p>
          <a:pPr algn="l"/>
          <a:endParaRPr lang="en-US" sz="1400">
            <a:solidFill>
              <a:schemeClr val="tx1"/>
            </a:solidFill>
          </a:endParaRPr>
        </a:p>
        <a:p>
          <a:pPr algn="l"/>
          <a:endParaRPr lang="en-US" sz="1400">
            <a:solidFill>
              <a:schemeClr val="tx1"/>
            </a:solidFill>
          </a:endParaRPr>
        </a:p>
      </xdr:txBody>
    </xdr:sp>
    <xdr:clientData/>
  </xdr:twoCellAnchor>
  <xdr:twoCellAnchor editAs="oneCell">
    <xdr:from>
      <xdr:col>14</xdr:col>
      <xdr:colOff>86592</xdr:colOff>
      <xdr:row>3</xdr:row>
      <xdr:rowOff>0</xdr:rowOff>
    </xdr:from>
    <xdr:to>
      <xdr:col>19</xdr:col>
      <xdr:colOff>69274</xdr:colOff>
      <xdr:row>8</xdr:row>
      <xdr:rowOff>90761</xdr:rowOff>
    </xdr:to>
    <xdr:pic>
      <xdr:nvPicPr>
        <xdr:cNvPr id="4" name="Picture 3">
          <a:extLst>
            <a:ext uri="{FF2B5EF4-FFF2-40B4-BE49-F238E27FC236}">
              <a16:creationId xmlns:a16="http://schemas.microsoft.com/office/drawing/2014/main" id="{F6B1145A-F583-47A0-8570-8E576A4B8B0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308524" y="545522"/>
          <a:ext cx="865909" cy="904715"/>
        </a:xfrm>
        <a:prstGeom prst="rect">
          <a:avLst/>
        </a:prstGeom>
      </xdr:spPr>
    </xdr:pic>
    <xdr:clientData/>
  </xdr:twoCellAnchor>
  <xdr:twoCellAnchor>
    <xdr:from>
      <xdr:col>21</xdr:col>
      <xdr:colOff>8660</xdr:colOff>
      <xdr:row>3</xdr:row>
      <xdr:rowOff>0</xdr:rowOff>
    </xdr:from>
    <xdr:to>
      <xdr:col>28</xdr:col>
      <xdr:colOff>522337</xdr:colOff>
      <xdr:row>10</xdr:row>
      <xdr:rowOff>51954</xdr:rowOff>
    </xdr:to>
    <xdr:sp macro="" textlink="">
      <xdr:nvSpPr>
        <xdr:cNvPr id="6" name="TextBox 5">
          <a:extLst>
            <a:ext uri="{FF2B5EF4-FFF2-40B4-BE49-F238E27FC236}">
              <a16:creationId xmlns:a16="http://schemas.microsoft.com/office/drawing/2014/main" id="{626BAC11-1BC0-4FB8-8ECD-D60D4F007CC1}"/>
            </a:ext>
          </a:extLst>
        </xdr:cNvPr>
        <xdr:cNvSpPr txBox="1"/>
      </xdr:nvSpPr>
      <xdr:spPr>
        <a:xfrm>
          <a:off x="10425546" y="805297"/>
          <a:ext cx="4306359" cy="1359475"/>
        </a:xfrm>
        <a:prstGeom prst="rect">
          <a:avLst/>
        </a:prstGeom>
        <a:solidFill>
          <a:srgbClr val="FFFFCC"/>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lang="en-US" sz="1100" b="1">
              <a:solidFill>
                <a:schemeClr val="dk1"/>
              </a:solidFill>
              <a:effectLst/>
              <a:latin typeface="+mn-lt"/>
              <a:ea typeface="+mn-ea"/>
              <a:cs typeface="+mn-cs"/>
            </a:rPr>
            <a:t>TAB TIP</a:t>
          </a:r>
        </a:p>
        <a:p>
          <a:pPr marL="0" marR="0" lvl="0" indent="0" algn="l" defTabSz="914400" eaLnBrk="1" fontAlgn="auto" latinLnBrk="0" hangingPunct="1">
            <a:lnSpc>
              <a:spcPct val="100000"/>
            </a:lnSpc>
            <a:spcBef>
              <a:spcPts val="0"/>
            </a:spcBef>
            <a:spcAft>
              <a:spcPts val="0"/>
            </a:spcAft>
            <a:buClrTx/>
            <a:buSzTx/>
            <a:buFontTx/>
            <a:buNone/>
            <a:tabLst/>
            <a:defRPr/>
          </a:pPr>
          <a:endParaRPr lang="en-US"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a:solidFill>
                <a:schemeClr val="dk1"/>
              </a:solidFill>
              <a:effectLst/>
              <a:latin typeface="+mn-lt"/>
              <a:ea typeface="+mn-ea"/>
              <a:cs typeface="+mn-cs"/>
            </a:rPr>
            <a:t>Record Retention Requirement </a:t>
          </a:r>
        </a:p>
        <a:p>
          <a:pPr marL="0" marR="0" lvl="0" indent="0" algn="l" defTabSz="914400" eaLnBrk="1" fontAlgn="auto" latinLnBrk="0" hangingPunct="1">
            <a:lnSpc>
              <a:spcPct val="100000"/>
            </a:lnSpc>
            <a:spcBef>
              <a:spcPts val="0"/>
            </a:spcBef>
            <a:spcAft>
              <a:spcPts val="0"/>
            </a:spcAft>
            <a:buClrTx/>
            <a:buSzTx/>
            <a:buFontTx/>
            <a:buNone/>
            <a:tabLst/>
            <a:defRPr/>
          </a:pPr>
          <a:r>
            <a:rPr lang="en-US" sz="1100"/>
            <a:t>HB 2071 requires the Auditor to retain all monitoring and audit records for </a:t>
          </a:r>
          <a:r>
            <a:rPr lang="en-US" sz="1100" b="0"/>
            <a:t>at least three (3) years </a:t>
          </a:r>
          <a:r>
            <a:rPr lang="en-US" sz="1100"/>
            <a:t>and to make such records available to TDHCA </a:t>
          </a:r>
          <a:r>
            <a:rPr lang="en-US" sz="1100" b="0"/>
            <a:t>upon request.</a:t>
          </a:r>
          <a:endParaRPr lang="en-US" sz="1100" b="0">
            <a:solidFill>
              <a:schemeClr val="dk1"/>
            </a:solidFill>
            <a:effectLst/>
            <a:latin typeface="+mn-lt"/>
            <a:ea typeface="+mn-ea"/>
            <a:cs typeface="+mn-cs"/>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31</xdr:col>
      <xdr:colOff>587374</xdr:colOff>
      <xdr:row>1</xdr:row>
      <xdr:rowOff>349250</xdr:rowOff>
    </xdr:from>
    <xdr:to>
      <xdr:col>41</xdr:col>
      <xdr:colOff>359834</xdr:colOff>
      <xdr:row>15</xdr:row>
      <xdr:rowOff>179916</xdr:rowOff>
    </xdr:to>
    <xdr:sp macro="" textlink="">
      <xdr:nvSpPr>
        <xdr:cNvPr id="2" name="Rectangle: Rounded Corners 1">
          <a:extLst>
            <a:ext uri="{FF2B5EF4-FFF2-40B4-BE49-F238E27FC236}">
              <a16:creationId xmlns:a16="http://schemas.microsoft.com/office/drawing/2014/main" id="{B6763A7E-17AB-4030-80DF-F5C5311B5A88}"/>
            </a:ext>
          </a:extLst>
        </xdr:cNvPr>
        <xdr:cNvSpPr/>
      </xdr:nvSpPr>
      <xdr:spPr>
        <a:xfrm>
          <a:off x="26685874" y="624417"/>
          <a:ext cx="5910793" cy="3799416"/>
        </a:xfrm>
        <a:prstGeom prst="roundRect">
          <a:avLst/>
        </a:prstGeom>
        <a:solidFill>
          <a:srgbClr val="FFFFCC"/>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endParaRPr lang="en-US" sz="1400">
            <a:solidFill>
              <a:schemeClr val="tx1"/>
            </a:solidFill>
          </a:endParaRPr>
        </a:p>
        <a:p>
          <a:pPr algn="l"/>
          <a:endParaRPr lang="en-US" sz="1400">
            <a:solidFill>
              <a:schemeClr val="tx1"/>
            </a:solidFill>
          </a:endParaRPr>
        </a:p>
        <a:p>
          <a:pPr algn="l"/>
          <a:endParaRPr lang="en-US" sz="1400">
            <a:solidFill>
              <a:schemeClr val="tx1"/>
            </a:solidFill>
          </a:endParaRPr>
        </a:p>
        <a:p>
          <a:pPr algn="l"/>
          <a:r>
            <a:rPr lang="en-US" sz="1400">
              <a:solidFill>
                <a:schemeClr val="tx1"/>
              </a:solidFill>
            </a:rPr>
            <a:t>	</a:t>
          </a:r>
        </a:p>
        <a:p>
          <a:pPr algn="l"/>
          <a:endParaRPr lang="en-US" sz="1400">
            <a:solidFill>
              <a:schemeClr val="tx1"/>
            </a:solidFill>
          </a:endParaRPr>
        </a:p>
        <a:p>
          <a:pPr algn="l"/>
          <a:r>
            <a:rPr lang="en-US" sz="1400">
              <a:solidFill>
                <a:schemeClr val="tx1"/>
              </a:solidFill>
            </a:rPr>
            <a:t>	 </a:t>
          </a:r>
          <a:r>
            <a:rPr lang="en-US" sz="1400" baseline="0">
              <a:solidFill>
                <a:schemeClr val="tx1"/>
              </a:solidFill>
            </a:rPr>
            <a:t>   </a:t>
          </a:r>
          <a:endParaRPr lang="en-US" sz="1400">
            <a:solidFill>
              <a:schemeClr val="tx1"/>
            </a:solidFill>
          </a:endParaRPr>
        </a:p>
        <a:p>
          <a:pPr algn="l"/>
          <a:r>
            <a:rPr lang="en-US" sz="1400">
              <a:solidFill>
                <a:schemeClr val="tx1"/>
              </a:solidFill>
            </a:rPr>
            <a:t>	</a:t>
          </a:r>
        </a:p>
        <a:p>
          <a:pPr algn="l"/>
          <a:endParaRPr lang="en-US" sz="1400">
            <a:solidFill>
              <a:schemeClr val="tx1"/>
            </a:solidFill>
          </a:endParaRPr>
        </a:p>
        <a:p>
          <a:pPr algn="l"/>
          <a:endParaRPr lang="en-US" sz="1400">
            <a:solidFill>
              <a:schemeClr val="tx1"/>
            </a:solidFill>
          </a:endParaRPr>
        </a:p>
      </xdr:txBody>
    </xdr:sp>
    <xdr:clientData/>
  </xdr:twoCellAnchor>
  <xdr:twoCellAnchor editAs="oneCell">
    <xdr:from>
      <xdr:col>32</xdr:col>
      <xdr:colOff>52917</xdr:colOff>
      <xdr:row>2</xdr:row>
      <xdr:rowOff>110067</xdr:rowOff>
    </xdr:from>
    <xdr:to>
      <xdr:col>33</xdr:col>
      <xdr:colOff>309226</xdr:colOff>
      <xdr:row>2</xdr:row>
      <xdr:rowOff>1014782</xdr:rowOff>
    </xdr:to>
    <xdr:pic>
      <xdr:nvPicPr>
        <xdr:cNvPr id="4" name="Picture 3">
          <a:extLst>
            <a:ext uri="{FF2B5EF4-FFF2-40B4-BE49-F238E27FC236}">
              <a16:creationId xmlns:a16="http://schemas.microsoft.com/office/drawing/2014/main" id="{660093C9-F786-4BAB-A9AA-B9EF7F909B6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6765250" y="755650"/>
          <a:ext cx="870143" cy="904715"/>
        </a:xfrm>
        <a:prstGeom prst="rect">
          <a:avLst/>
        </a:prstGeom>
      </xdr:spPr>
    </xdr:pic>
    <xdr:clientData/>
  </xdr:twoCellAnchor>
  <xdr:twoCellAnchor>
    <xdr:from>
      <xdr:col>33</xdr:col>
      <xdr:colOff>320675</xdr:colOff>
      <xdr:row>2</xdr:row>
      <xdr:rowOff>705908</xdr:rowOff>
    </xdr:from>
    <xdr:to>
      <xdr:col>40</xdr:col>
      <xdr:colOff>359834</xdr:colOff>
      <xdr:row>14</xdr:row>
      <xdr:rowOff>58208</xdr:rowOff>
    </xdr:to>
    <xdr:sp macro="" textlink="">
      <xdr:nvSpPr>
        <xdr:cNvPr id="6" name="TextBox 5">
          <a:extLst>
            <a:ext uri="{FF2B5EF4-FFF2-40B4-BE49-F238E27FC236}">
              <a16:creationId xmlns:a16="http://schemas.microsoft.com/office/drawing/2014/main" id="{53CB0693-5AEC-45F2-BA00-AC669D8DA6B2}"/>
            </a:ext>
          </a:extLst>
        </xdr:cNvPr>
        <xdr:cNvSpPr txBox="1"/>
      </xdr:nvSpPr>
      <xdr:spPr>
        <a:xfrm>
          <a:off x="27646842" y="1351491"/>
          <a:ext cx="4335992" cy="2760134"/>
        </a:xfrm>
        <a:prstGeom prst="rect">
          <a:avLst/>
        </a:prstGeom>
        <a:solidFill>
          <a:srgbClr val="FFFFCC"/>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lang="en-US" sz="1200" b="1">
              <a:solidFill>
                <a:schemeClr val="dk1"/>
              </a:solidFill>
              <a:effectLst/>
              <a:latin typeface="+mn-lt"/>
              <a:ea typeface="+mn-ea"/>
              <a:cs typeface="+mn-cs"/>
            </a:rPr>
            <a:t>TAB TIP</a:t>
          </a:r>
        </a:p>
        <a:p>
          <a:pPr marL="0" marR="0" lvl="0" indent="0" algn="l" defTabSz="914400" eaLnBrk="1" fontAlgn="auto" latinLnBrk="0" hangingPunct="1">
            <a:lnSpc>
              <a:spcPct val="100000"/>
            </a:lnSpc>
            <a:spcBef>
              <a:spcPts val="0"/>
            </a:spcBef>
            <a:spcAft>
              <a:spcPts val="0"/>
            </a:spcAft>
            <a:buClrTx/>
            <a:buSzTx/>
            <a:buFontTx/>
            <a:buNone/>
            <a:tabLst/>
            <a:defRPr/>
          </a:pPr>
          <a:endParaRPr lang="en-US" sz="1200" b="1">
            <a:solidFill>
              <a:sysClr val="windowText" lastClr="000000"/>
            </a:solidFill>
            <a:effectLst/>
            <a:latin typeface="+mn-lt"/>
            <a:ea typeface="+mn-ea"/>
            <a:cs typeface="+mn-cs"/>
          </a:endParaRPr>
        </a:p>
        <a:p>
          <a:r>
            <a:rPr lang="en-US" sz="1200" i="0">
              <a:solidFill>
                <a:sysClr val="windowText" lastClr="000000"/>
              </a:solidFill>
              <a:latin typeface="+mn-lt"/>
            </a:rPr>
            <a:t>A</a:t>
          </a:r>
          <a:r>
            <a:rPr lang="en-US" sz="1200" i="0" baseline="0">
              <a:solidFill>
                <a:sysClr val="windowText" lastClr="000000"/>
              </a:solidFill>
              <a:latin typeface="+mn-lt"/>
            </a:rPr>
            <a:t> Sample Size </a:t>
          </a:r>
          <a:r>
            <a:rPr lang="en-US" sz="1200" i="0">
              <a:solidFill>
                <a:sysClr val="windowText" lastClr="000000"/>
              </a:solidFill>
              <a:latin typeface="+mn-lt"/>
            </a:rPr>
            <a:t>has been included</a:t>
          </a:r>
          <a:r>
            <a:rPr lang="en-US" sz="1200" i="0" baseline="0">
              <a:solidFill>
                <a:sysClr val="windowText" lastClr="000000"/>
              </a:solidFill>
              <a:latin typeface="+mn-lt"/>
            </a:rPr>
            <a:t> in the </a:t>
          </a:r>
          <a:r>
            <a:rPr lang="en-US" sz="1200" i="0">
              <a:solidFill>
                <a:sysClr val="windowText" lastClr="000000"/>
              </a:solidFill>
              <a:latin typeface="+mn-lt"/>
            </a:rPr>
            <a:t>revised Pre–June 18, 2023 PFC workbook, as it is a required component of the Audit Report structure under 10 TAC §10.1104.</a:t>
          </a:r>
        </a:p>
        <a:p>
          <a:r>
            <a:rPr lang="en-US" sz="1200" i="0">
              <a:solidFill>
                <a:sysClr val="windowText" lastClr="000000"/>
              </a:solidFill>
              <a:latin typeface="+mn-lt"/>
            </a:rPr>
            <a:t> </a:t>
          </a:r>
        </a:p>
        <a:p>
          <a:r>
            <a:rPr lang="en-US" sz="1200" i="0">
              <a:solidFill>
                <a:sysClr val="windowText" lastClr="000000"/>
              </a:solidFill>
              <a:latin typeface="+mn-lt"/>
            </a:rPr>
            <a:t>For PFC Developments eligible for continuation of the former law, monitoring will be conducted in accordance with Texas Local Government Code §303.0426(b)(1) and (b)(2), specifically identifying the difference between the rent charged for income-restricted residential units and the estimated maximum market rents that could be charged for those units in the absence of rent or income restrictions.</a:t>
          </a:r>
        </a:p>
      </xdr:txBody>
    </xdr: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161925</xdr:colOff>
          <xdr:row>3</xdr:row>
          <xdr:rowOff>95250</xdr:rowOff>
        </xdr:from>
        <xdr:to>
          <xdr:col>2</xdr:col>
          <xdr:colOff>342900</xdr:colOff>
          <xdr:row>3</xdr:row>
          <xdr:rowOff>304800</xdr:rowOff>
        </xdr:to>
        <xdr:sp macro="" textlink="">
          <xdr:nvSpPr>
            <xdr:cNvPr id="4117" name="Check Box 21" hidden="1">
              <a:extLst>
                <a:ext uri="{63B3BB69-23CF-44E3-9099-C40C66FF867C}">
                  <a14:compatExt spid="_x0000_s4117"/>
                </a:ext>
                <a:ext uri="{FF2B5EF4-FFF2-40B4-BE49-F238E27FC236}">
                  <a16:creationId xmlns:a16="http://schemas.microsoft.com/office/drawing/2014/main" id="{00000000-0008-0000-0600-000015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180975</xdr:colOff>
          <xdr:row>11</xdr:row>
          <xdr:rowOff>85725</xdr:rowOff>
        </xdr:from>
        <xdr:to>
          <xdr:col>2</xdr:col>
          <xdr:colOff>361950</xdr:colOff>
          <xdr:row>11</xdr:row>
          <xdr:rowOff>295275</xdr:rowOff>
        </xdr:to>
        <xdr:sp macro="" textlink="">
          <xdr:nvSpPr>
            <xdr:cNvPr id="4118" name="Check Box 22" hidden="1">
              <a:extLst>
                <a:ext uri="{63B3BB69-23CF-44E3-9099-C40C66FF867C}">
                  <a14:compatExt spid="_x0000_s4118"/>
                </a:ext>
                <a:ext uri="{FF2B5EF4-FFF2-40B4-BE49-F238E27FC236}">
                  <a16:creationId xmlns:a16="http://schemas.microsoft.com/office/drawing/2014/main" id="{00000000-0008-0000-0600-000016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161925</xdr:colOff>
          <xdr:row>6</xdr:row>
          <xdr:rowOff>85725</xdr:rowOff>
        </xdr:from>
        <xdr:to>
          <xdr:col>1</xdr:col>
          <xdr:colOff>542925</xdr:colOff>
          <xdr:row>6</xdr:row>
          <xdr:rowOff>295275</xdr:rowOff>
        </xdr:to>
        <xdr:sp macro="" textlink="">
          <xdr:nvSpPr>
            <xdr:cNvPr id="4119" name="Check Box 23" hidden="1">
              <a:extLst>
                <a:ext uri="{63B3BB69-23CF-44E3-9099-C40C66FF867C}">
                  <a14:compatExt spid="_x0000_s4119"/>
                </a:ext>
                <a:ext uri="{FF2B5EF4-FFF2-40B4-BE49-F238E27FC236}">
                  <a16:creationId xmlns:a16="http://schemas.microsoft.com/office/drawing/2014/main" id="{00000000-0008-0000-0600-000017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171450</xdr:colOff>
          <xdr:row>10</xdr:row>
          <xdr:rowOff>85725</xdr:rowOff>
        </xdr:from>
        <xdr:to>
          <xdr:col>1</xdr:col>
          <xdr:colOff>476250</xdr:colOff>
          <xdr:row>10</xdr:row>
          <xdr:rowOff>304800</xdr:rowOff>
        </xdr:to>
        <xdr:sp macro="" textlink="">
          <xdr:nvSpPr>
            <xdr:cNvPr id="4120" name="Check Box 24" hidden="1">
              <a:extLst>
                <a:ext uri="{63B3BB69-23CF-44E3-9099-C40C66FF867C}">
                  <a14:compatExt spid="_x0000_s4120"/>
                </a:ext>
                <a:ext uri="{FF2B5EF4-FFF2-40B4-BE49-F238E27FC236}">
                  <a16:creationId xmlns:a16="http://schemas.microsoft.com/office/drawing/2014/main" id="{00000000-0008-0000-0600-000018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180975</xdr:colOff>
          <xdr:row>4</xdr:row>
          <xdr:rowOff>85725</xdr:rowOff>
        </xdr:from>
        <xdr:to>
          <xdr:col>3</xdr:col>
          <xdr:colOff>428625</xdr:colOff>
          <xdr:row>4</xdr:row>
          <xdr:rowOff>304800</xdr:rowOff>
        </xdr:to>
        <xdr:sp macro="" textlink="">
          <xdr:nvSpPr>
            <xdr:cNvPr id="4121" name="Check Box 25" hidden="1">
              <a:extLst>
                <a:ext uri="{63B3BB69-23CF-44E3-9099-C40C66FF867C}">
                  <a14:compatExt spid="_x0000_s4121"/>
                </a:ext>
                <a:ext uri="{FF2B5EF4-FFF2-40B4-BE49-F238E27FC236}">
                  <a16:creationId xmlns:a16="http://schemas.microsoft.com/office/drawing/2014/main" id="{00000000-0008-0000-0600-000019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171450</xdr:colOff>
          <xdr:row>4</xdr:row>
          <xdr:rowOff>85725</xdr:rowOff>
        </xdr:from>
        <xdr:to>
          <xdr:col>1</xdr:col>
          <xdr:colOff>581025</xdr:colOff>
          <xdr:row>4</xdr:row>
          <xdr:rowOff>295275</xdr:rowOff>
        </xdr:to>
        <xdr:sp macro="" textlink="">
          <xdr:nvSpPr>
            <xdr:cNvPr id="4122" name="Check Box 26" hidden="1">
              <a:extLst>
                <a:ext uri="{63B3BB69-23CF-44E3-9099-C40C66FF867C}">
                  <a14:compatExt spid="_x0000_s4122"/>
                </a:ext>
                <a:ext uri="{FF2B5EF4-FFF2-40B4-BE49-F238E27FC236}">
                  <a16:creationId xmlns:a16="http://schemas.microsoft.com/office/drawing/2014/main" id="{00000000-0008-0000-0600-00001A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180975</xdr:colOff>
          <xdr:row>6</xdr:row>
          <xdr:rowOff>95250</xdr:rowOff>
        </xdr:from>
        <xdr:to>
          <xdr:col>3</xdr:col>
          <xdr:colOff>419100</xdr:colOff>
          <xdr:row>6</xdr:row>
          <xdr:rowOff>304800</xdr:rowOff>
        </xdr:to>
        <xdr:sp macro="" textlink="">
          <xdr:nvSpPr>
            <xdr:cNvPr id="4123" name="Check Box 27" hidden="1">
              <a:extLst>
                <a:ext uri="{63B3BB69-23CF-44E3-9099-C40C66FF867C}">
                  <a14:compatExt spid="_x0000_s4123"/>
                </a:ext>
                <a:ext uri="{FF2B5EF4-FFF2-40B4-BE49-F238E27FC236}">
                  <a16:creationId xmlns:a16="http://schemas.microsoft.com/office/drawing/2014/main" id="{00000000-0008-0000-0600-00001B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161925</xdr:colOff>
          <xdr:row>5</xdr:row>
          <xdr:rowOff>85725</xdr:rowOff>
        </xdr:from>
        <xdr:to>
          <xdr:col>1</xdr:col>
          <xdr:colOff>533400</xdr:colOff>
          <xdr:row>5</xdr:row>
          <xdr:rowOff>304800</xdr:rowOff>
        </xdr:to>
        <xdr:sp macro="" textlink="">
          <xdr:nvSpPr>
            <xdr:cNvPr id="4124" name="Check Box 28" hidden="1">
              <a:extLst>
                <a:ext uri="{63B3BB69-23CF-44E3-9099-C40C66FF867C}">
                  <a14:compatExt spid="_x0000_s4124"/>
                </a:ext>
                <a:ext uri="{FF2B5EF4-FFF2-40B4-BE49-F238E27FC236}">
                  <a16:creationId xmlns:a16="http://schemas.microsoft.com/office/drawing/2014/main" id="{00000000-0008-0000-0600-00001C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190500</xdr:colOff>
          <xdr:row>5</xdr:row>
          <xdr:rowOff>85725</xdr:rowOff>
        </xdr:from>
        <xdr:to>
          <xdr:col>3</xdr:col>
          <xdr:colOff>409575</xdr:colOff>
          <xdr:row>5</xdr:row>
          <xdr:rowOff>304800</xdr:rowOff>
        </xdr:to>
        <xdr:sp macro="" textlink="">
          <xdr:nvSpPr>
            <xdr:cNvPr id="4125" name="Check Box 29" hidden="1">
              <a:extLst>
                <a:ext uri="{63B3BB69-23CF-44E3-9099-C40C66FF867C}">
                  <a14:compatExt spid="_x0000_s4125"/>
                </a:ext>
                <a:ext uri="{FF2B5EF4-FFF2-40B4-BE49-F238E27FC236}">
                  <a16:creationId xmlns:a16="http://schemas.microsoft.com/office/drawing/2014/main" id="{00000000-0008-0000-0600-00001D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161925</xdr:colOff>
          <xdr:row>9</xdr:row>
          <xdr:rowOff>85725</xdr:rowOff>
        </xdr:from>
        <xdr:to>
          <xdr:col>2</xdr:col>
          <xdr:colOff>295275</xdr:colOff>
          <xdr:row>9</xdr:row>
          <xdr:rowOff>304800</xdr:rowOff>
        </xdr:to>
        <xdr:sp macro="" textlink="">
          <xdr:nvSpPr>
            <xdr:cNvPr id="4126" name="Check Box 30" hidden="1">
              <a:extLst>
                <a:ext uri="{63B3BB69-23CF-44E3-9099-C40C66FF867C}">
                  <a14:compatExt spid="_x0000_s4126"/>
                </a:ext>
                <a:ext uri="{FF2B5EF4-FFF2-40B4-BE49-F238E27FC236}">
                  <a16:creationId xmlns:a16="http://schemas.microsoft.com/office/drawing/2014/main" id="{00000000-0008-0000-0600-00001E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180975</xdr:colOff>
          <xdr:row>10</xdr:row>
          <xdr:rowOff>85725</xdr:rowOff>
        </xdr:from>
        <xdr:to>
          <xdr:col>3</xdr:col>
          <xdr:colOff>419100</xdr:colOff>
          <xdr:row>10</xdr:row>
          <xdr:rowOff>304800</xdr:rowOff>
        </xdr:to>
        <xdr:sp macro="" textlink="">
          <xdr:nvSpPr>
            <xdr:cNvPr id="4127" name="Check Box 31" hidden="1">
              <a:extLst>
                <a:ext uri="{63B3BB69-23CF-44E3-9099-C40C66FF867C}">
                  <a14:compatExt spid="_x0000_s4127"/>
                </a:ext>
                <a:ext uri="{FF2B5EF4-FFF2-40B4-BE49-F238E27FC236}">
                  <a16:creationId xmlns:a16="http://schemas.microsoft.com/office/drawing/2014/main" id="{00000000-0008-0000-0600-00001F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161925</xdr:colOff>
          <xdr:row>8</xdr:row>
          <xdr:rowOff>85725</xdr:rowOff>
        </xdr:from>
        <xdr:to>
          <xdr:col>1</xdr:col>
          <xdr:colOff>447675</xdr:colOff>
          <xdr:row>8</xdr:row>
          <xdr:rowOff>304800</xdr:rowOff>
        </xdr:to>
        <xdr:sp macro="" textlink="">
          <xdr:nvSpPr>
            <xdr:cNvPr id="4130" name="Check Box 34" hidden="1">
              <a:extLst>
                <a:ext uri="{63B3BB69-23CF-44E3-9099-C40C66FF867C}">
                  <a14:compatExt spid="_x0000_s4130"/>
                </a:ext>
                <a:ext uri="{FF2B5EF4-FFF2-40B4-BE49-F238E27FC236}">
                  <a16:creationId xmlns:a16="http://schemas.microsoft.com/office/drawing/2014/main" id="{00000000-0008-0000-0600-000022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161925</xdr:colOff>
          <xdr:row>7</xdr:row>
          <xdr:rowOff>104775</xdr:rowOff>
        </xdr:from>
        <xdr:to>
          <xdr:col>2</xdr:col>
          <xdr:colOff>371475</xdr:colOff>
          <xdr:row>7</xdr:row>
          <xdr:rowOff>314325</xdr:rowOff>
        </xdr:to>
        <xdr:sp macro="" textlink="">
          <xdr:nvSpPr>
            <xdr:cNvPr id="4131" name="Check Box 35" hidden="1">
              <a:extLst>
                <a:ext uri="{63B3BB69-23CF-44E3-9099-C40C66FF867C}">
                  <a14:compatExt spid="_x0000_s4131"/>
                </a:ext>
                <a:ext uri="{FF2B5EF4-FFF2-40B4-BE49-F238E27FC236}">
                  <a16:creationId xmlns:a16="http://schemas.microsoft.com/office/drawing/2014/main" id="{00000000-0008-0000-0600-000023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xdr:twoCellAnchor>
    <xdr:from>
      <xdr:col>11</xdr:col>
      <xdr:colOff>576035</xdr:colOff>
      <xdr:row>1</xdr:row>
      <xdr:rowOff>95251</xdr:rowOff>
    </xdr:from>
    <xdr:to>
      <xdr:col>21</xdr:col>
      <xdr:colOff>35718</xdr:colOff>
      <xdr:row>16</xdr:row>
      <xdr:rowOff>95250</xdr:rowOff>
    </xdr:to>
    <xdr:sp macro="" textlink="">
      <xdr:nvSpPr>
        <xdr:cNvPr id="2" name="Rectangle: Rounded Corners 1">
          <a:extLst>
            <a:ext uri="{FF2B5EF4-FFF2-40B4-BE49-F238E27FC236}">
              <a16:creationId xmlns:a16="http://schemas.microsoft.com/office/drawing/2014/main" id="{992B0005-812D-40E5-B728-C23480488164}"/>
            </a:ext>
          </a:extLst>
        </xdr:cNvPr>
        <xdr:cNvSpPr/>
      </xdr:nvSpPr>
      <xdr:spPr>
        <a:xfrm>
          <a:off x="20649973" y="738189"/>
          <a:ext cx="5567589" cy="3440905"/>
        </a:xfrm>
        <a:prstGeom prst="roundRect">
          <a:avLst/>
        </a:prstGeom>
        <a:solidFill>
          <a:srgbClr val="FFFFCC"/>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endParaRPr lang="en-US" sz="1400">
            <a:solidFill>
              <a:schemeClr val="tx1"/>
            </a:solidFill>
          </a:endParaRPr>
        </a:p>
        <a:p>
          <a:pPr algn="l"/>
          <a:endParaRPr lang="en-US" sz="1400">
            <a:solidFill>
              <a:schemeClr val="tx1"/>
            </a:solidFill>
          </a:endParaRPr>
        </a:p>
        <a:p>
          <a:pPr algn="l"/>
          <a:endParaRPr lang="en-US" sz="1400">
            <a:solidFill>
              <a:schemeClr val="tx1"/>
            </a:solidFill>
          </a:endParaRPr>
        </a:p>
        <a:p>
          <a:pPr algn="l"/>
          <a:r>
            <a:rPr lang="en-US" sz="1400">
              <a:solidFill>
                <a:schemeClr val="tx1"/>
              </a:solidFill>
            </a:rPr>
            <a:t>	</a:t>
          </a:r>
        </a:p>
        <a:p>
          <a:pPr algn="l"/>
          <a:endParaRPr lang="en-US" sz="1400">
            <a:solidFill>
              <a:schemeClr val="tx1"/>
            </a:solidFill>
          </a:endParaRPr>
        </a:p>
        <a:p>
          <a:pPr algn="l"/>
          <a:r>
            <a:rPr lang="en-US" sz="1400">
              <a:solidFill>
                <a:schemeClr val="tx1"/>
              </a:solidFill>
            </a:rPr>
            <a:t>	 </a:t>
          </a:r>
          <a:r>
            <a:rPr lang="en-US" sz="1400" baseline="0">
              <a:solidFill>
                <a:schemeClr val="tx1"/>
              </a:solidFill>
            </a:rPr>
            <a:t>   </a:t>
          </a:r>
          <a:endParaRPr lang="en-US" sz="1400">
            <a:solidFill>
              <a:schemeClr val="tx1"/>
            </a:solidFill>
          </a:endParaRPr>
        </a:p>
        <a:p>
          <a:pPr algn="l"/>
          <a:r>
            <a:rPr lang="en-US" sz="1400">
              <a:solidFill>
                <a:schemeClr val="tx1"/>
              </a:solidFill>
            </a:rPr>
            <a:t>	</a:t>
          </a:r>
        </a:p>
        <a:p>
          <a:pPr algn="l"/>
          <a:endParaRPr lang="en-US" sz="1400">
            <a:solidFill>
              <a:schemeClr val="tx1"/>
            </a:solidFill>
          </a:endParaRPr>
        </a:p>
        <a:p>
          <a:pPr algn="l"/>
          <a:endParaRPr lang="en-US" sz="1400">
            <a:solidFill>
              <a:schemeClr val="tx1"/>
            </a:solidFill>
          </a:endParaRPr>
        </a:p>
      </xdr:txBody>
    </xdr:sp>
    <xdr:clientData/>
  </xdr:twoCellAnchor>
  <xdr:twoCellAnchor editAs="oneCell">
    <xdr:from>
      <xdr:col>12</xdr:col>
      <xdr:colOff>379</xdr:colOff>
      <xdr:row>1</xdr:row>
      <xdr:rowOff>206562</xdr:rowOff>
    </xdr:from>
    <xdr:to>
      <xdr:col>13</xdr:col>
      <xdr:colOff>475487</xdr:colOff>
      <xdr:row>3</xdr:row>
      <xdr:rowOff>68468</xdr:rowOff>
    </xdr:to>
    <xdr:pic>
      <xdr:nvPicPr>
        <xdr:cNvPr id="3" name="Picture 2">
          <a:extLst>
            <a:ext uri="{FF2B5EF4-FFF2-40B4-BE49-F238E27FC236}">
              <a16:creationId xmlns:a16="http://schemas.microsoft.com/office/drawing/2014/main" id="{CCACBA27-33AF-430C-A1CB-4F8AB2CD017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0717254" y="849500"/>
          <a:ext cx="1082327" cy="1129638"/>
        </a:xfrm>
        <a:prstGeom prst="rect">
          <a:avLst/>
        </a:prstGeom>
      </xdr:spPr>
    </xdr:pic>
    <xdr:clientData/>
  </xdr:twoCellAnchor>
  <xdr:twoCellAnchor>
    <xdr:from>
      <xdr:col>13</xdr:col>
      <xdr:colOff>456594</xdr:colOff>
      <xdr:row>1</xdr:row>
      <xdr:rowOff>479276</xdr:rowOff>
    </xdr:from>
    <xdr:to>
      <xdr:col>19</xdr:col>
      <xdr:colOff>476250</xdr:colOff>
      <xdr:row>14</xdr:row>
      <xdr:rowOff>154781</xdr:rowOff>
    </xdr:to>
    <xdr:sp macro="" textlink="">
      <xdr:nvSpPr>
        <xdr:cNvPr id="5" name="TextBox 4">
          <a:extLst>
            <a:ext uri="{FF2B5EF4-FFF2-40B4-BE49-F238E27FC236}">
              <a16:creationId xmlns:a16="http://schemas.microsoft.com/office/drawing/2014/main" id="{66D89139-D44B-43F5-8482-5A2260D8E87F}"/>
            </a:ext>
          </a:extLst>
        </xdr:cNvPr>
        <xdr:cNvSpPr txBox="1"/>
      </xdr:nvSpPr>
      <xdr:spPr>
        <a:xfrm>
          <a:off x="21780688" y="1122214"/>
          <a:ext cx="3662968" cy="2735411"/>
        </a:xfrm>
        <a:prstGeom prst="rect">
          <a:avLst/>
        </a:prstGeom>
        <a:solidFill>
          <a:srgbClr val="FFFFCC"/>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lang="en-US" sz="1200" b="1">
              <a:solidFill>
                <a:schemeClr val="dk1"/>
              </a:solidFill>
              <a:effectLst/>
              <a:latin typeface="+mn-lt"/>
              <a:ea typeface="+mn-ea"/>
              <a:cs typeface="+mn-cs"/>
            </a:rPr>
            <a:t>TAB TIP</a:t>
          </a:r>
        </a:p>
        <a:p>
          <a:pPr marL="0" marR="0" lvl="0" indent="0" algn="ctr" defTabSz="914400" eaLnBrk="1" fontAlgn="auto" latinLnBrk="0" hangingPunct="1">
            <a:lnSpc>
              <a:spcPct val="100000"/>
            </a:lnSpc>
            <a:spcBef>
              <a:spcPts val="0"/>
            </a:spcBef>
            <a:spcAft>
              <a:spcPts val="0"/>
            </a:spcAft>
            <a:buClrTx/>
            <a:buSzTx/>
            <a:buFontTx/>
            <a:buNone/>
            <a:tabLst/>
            <a:defRPr/>
          </a:pPr>
          <a:endParaRPr lang="en-US" sz="1200" b="0">
            <a:solidFill>
              <a:schemeClr val="dk1"/>
            </a:solidFill>
            <a:effectLst/>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lang="en-US" sz="1200" b="1">
              <a:solidFill>
                <a:schemeClr val="dk1"/>
              </a:solidFill>
              <a:effectLst/>
              <a:latin typeface="+mn-lt"/>
              <a:ea typeface="+mn-ea"/>
              <a:cs typeface="+mn-cs"/>
            </a:rPr>
            <a:t>Summary Tab – Auto-Populated Notice </a:t>
          </a:r>
        </a:p>
        <a:p>
          <a:pPr marL="0" marR="0" lvl="0" indent="0" algn="ctr" defTabSz="914400" eaLnBrk="1" fontAlgn="auto" latinLnBrk="0" hangingPunct="1">
            <a:lnSpc>
              <a:spcPct val="100000"/>
            </a:lnSpc>
            <a:spcBef>
              <a:spcPts val="0"/>
            </a:spcBef>
            <a:spcAft>
              <a:spcPts val="0"/>
            </a:spcAft>
            <a:buClrTx/>
            <a:buSzTx/>
            <a:buFontTx/>
            <a:buNone/>
            <a:tabLst/>
            <a:defRPr/>
          </a:pPr>
          <a:endParaRPr lang="en-US" sz="1200" b="1">
            <a:solidFill>
              <a:schemeClr val="dk1"/>
            </a:solidFill>
            <a:effectLst/>
            <a:latin typeface="+mn-lt"/>
            <a:ea typeface="+mn-ea"/>
            <a:cs typeface="+mn-cs"/>
          </a:endParaRPr>
        </a:p>
        <a:p>
          <a:pPr marL="171450" indent="-171450">
            <a:buFont typeface="Arial" panose="020B0604020202020204" pitchFamily="34" charset="0"/>
            <a:buChar char="•"/>
          </a:pPr>
          <a:r>
            <a:rPr lang="en-US" sz="1200"/>
            <a:t>This tab provides a </a:t>
          </a:r>
          <a:r>
            <a:rPr lang="en-US" sz="1200" b="1"/>
            <a:t>preliminary summary only</a:t>
          </a:r>
          <a:r>
            <a:rPr lang="en-US" sz="1200"/>
            <a:t> of the Audit Report submitted.</a:t>
          </a:r>
          <a:r>
            <a:rPr lang="en-US" sz="1200" baseline="0"/>
            <a:t> </a:t>
          </a:r>
          <a:r>
            <a:rPr lang="en-US" sz="1200"/>
            <a:t>TDHCA’s review is still in progress. Final results and any required Corrective Action will appear in the official Monitoring Report </a:t>
          </a:r>
          <a:r>
            <a:rPr lang="en-US" sz="1200" baseline="0"/>
            <a:t> issued by TDHCA.</a:t>
          </a:r>
          <a:endParaRPr lang="en-US" sz="1200"/>
        </a:p>
        <a:p>
          <a:pPr marL="171450" indent="-171450">
            <a:buFont typeface="Arial" panose="020B0604020202020204" pitchFamily="34" charset="0"/>
            <a:buChar char="•"/>
          </a:pPr>
          <a:endParaRPr lang="en-US" sz="1200"/>
        </a:p>
        <a:p>
          <a:pPr marL="171450" indent="-171450">
            <a:buFont typeface="Arial" panose="020B0604020202020204" pitchFamily="34" charset="0"/>
            <a:buChar char="•"/>
          </a:pPr>
          <a:r>
            <a:rPr lang="en-US" sz="1200"/>
            <a:t>This tab updates automatically based on information</a:t>
          </a:r>
          <a:r>
            <a:rPr lang="en-US" sz="1200" baseline="0"/>
            <a:t> entered on Tabs 1-6 </a:t>
          </a:r>
          <a:r>
            <a:rPr lang="en-US" sz="1200"/>
            <a:t>and cannot be edited.</a:t>
          </a:r>
          <a:endParaRPr lang="en-US" sz="1200">
            <a:effectLst/>
          </a:endParaRPr>
        </a:p>
      </xdr:txBody>
    </xdr:sp>
    <xdr:clientData/>
  </xdr:twoCellAnchor>
</xdr:wsDr>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13</v>
    <v>3</v>
  </rv>
</rvData>
</file>

<file path=xl/richData/rdrichvaluestructure.xml><?xml version="1.0" encoding="utf-8"?>
<rvStructures xmlns="http://schemas.microsoft.com/office/spreadsheetml/2017/richdata" count="1">
  <s t="_error">
    <k n="errorType" t="i"/>
    <k n="subType" t="i"/>
  </s>
</rvStructure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5.xml"/><Relationship Id="rId16" Type="http://schemas.openxmlformats.org/officeDocument/2006/relationships/ctrlProp" Target="../ctrlProps/ctrlProp13.xml"/><Relationship Id="rId1" Type="http://schemas.openxmlformats.org/officeDocument/2006/relationships/printerSettings" Target="../printerSettings/printerSettings6.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B08B97-BE5E-4576-A2D4-D8A8ACD53B58}">
  <dimension ref="A1:AO38"/>
  <sheetViews>
    <sheetView showGridLines="0" tabSelected="1" topLeftCell="B1" zoomScaleNormal="100" workbookViewId="0">
      <selection activeCell="B21" sqref="B21:G21"/>
    </sheetView>
  </sheetViews>
  <sheetFormatPr defaultRowHeight="15" x14ac:dyDescent="0.25"/>
  <cols>
    <col min="1" max="1" width="0.7109375" style="96" customWidth="1"/>
    <col min="2" max="2" width="27.7109375" style="202" customWidth="1"/>
    <col min="3" max="4" width="20" style="202" customWidth="1"/>
    <col min="5" max="5" width="24.7109375" style="202" customWidth="1"/>
    <col min="6" max="6" width="20" style="202" customWidth="1"/>
    <col min="7" max="7" width="18.28515625" style="202" customWidth="1"/>
    <col min="8" max="8" width="1.42578125" style="202" customWidth="1"/>
    <col min="9" max="9" width="9.140625" style="96" customWidth="1"/>
    <col min="10" max="16384" width="9.140625" style="96"/>
  </cols>
  <sheetData>
    <row r="1" spans="2:7" ht="66.75" customHeight="1" thickBot="1" x14ac:dyDescent="0.3">
      <c r="B1" s="461" t="s">
        <v>365</v>
      </c>
      <c r="C1" s="462"/>
      <c r="D1" s="462"/>
      <c r="E1" s="462"/>
      <c r="F1" s="462"/>
      <c r="G1" s="463"/>
    </row>
    <row r="2" spans="2:7" ht="43.5" customHeight="1" x14ac:dyDescent="0.25">
      <c r="B2" s="467" t="s">
        <v>74</v>
      </c>
      <c r="C2" s="468"/>
      <c r="D2" s="468"/>
      <c r="E2" s="468"/>
      <c r="F2" s="468"/>
      <c r="G2" s="469"/>
    </row>
    <row r="3" spans="2:7" ht="18.75" x14ac:dyDescent="0.25">
      <c r="B3" s="470" t="s">
        <v>77</v>
      </c>
      <c r="C3" s="471"/>
      <c r="D3" s="471"/>
      <c r="E3" s="471"/>
      <c r="F3" s="471"/>
      <c r="G3" s="472"/>
    </row>
    <row r="4" spans="2:7" ht="31.5" customHeight="1" x14ac:dyDescent="0.25">
      <c r="B4" s="476" t="s">
        <v>381</v>
      </c>
      <c r="C4" s="477"/>
      <c r="D4" s="477"/>
      <c r="E4" s="477"/>
      <c r="F4" s="477"/>
      <c r="G4" s="478"/>
    </row>
    <row r="5" spans="2:7" x14ac:dyDescent="0.25">
      <c r="B5" s="411" t="s">
        <v>78</v>
      </c>
      <c r="C5" s="412" t="s">
        <v>360</v>
      </c>
      <c r="D5" s="151"/>
      <c r="E5" s="151"/>
      <c r="F5" s="151"/>
      <c r="G5" s="275"/>
    </row>
    <row r="6" spans="2:7" x14ac:dyDescent="0.25">
      <c r="B6" s="413"/>
      <c r="C6" s="414" t="s">
        <v>361</v>
      </c>
      <c r="D6" s="151"/>
      <c r="E6" s="151"/>
      <c r="F6" s="151"/>
      <c r="G6" s="275"/>
    </row>
    <row r="7" spans="2:7" x14ac:dyDescent="0.25">
      <c r="B7" s="413"/>
      <c r="C7" s="412" t="s">
        <v>76</v>
      </c>
      <c r="D7" s="151"/>
      <c r="E7" s="151"/>
      <c r="F7" s="151"/>
      <c r="G7" s="275"/>
    </row>
    <row r="8" spans="2:7" x14ac:dyDescent="0.25">
      <c r="B8" s="413"/>
      <c r="C8" s="412" t="s">
        <v>362</v>
      </c>
      <c r="D8" s="151"/>
      <c r="E8" s="151"/>
      <c r="F8" s="151"/>
      <c r="G8" s="275"/>
    </row>
    <row r="9" spans="2:7" x14ac:dyDescent="0.25">
      <c r="B9" s="413"/>
      <c r="C9" s="412" t="s">
        <v>364</v>
      </c>
      <c r="D9" s="151"/>
      <c r="E9" s="151"/>
      <c r="F9" s="151"/>
      <c r="G9" s="275"/>
    </row>
    <row r="10" spans="2:7" x14ac:dyDescent="0.25">
      <c r="B10" s="413"/>
      <c r="C10" s="412" t="s">
        <v>79</v>
      </c>
      <c r="D10" s="151"/>
      <c r="E10" s="151"/>
      <c r="F10" s="151"/>
      <c r="G10" s="275"/>
    </row>
    <row r="11" spans="2:7" ht="3.95" customHeight="1" x14ac:dyDescent="0.25">
      <c r="B11" s="413"/>
      <c r="C11" s="412"/>
      <c r="D11" s="151"/>
      <c r="E11" s="151"/>
      <c r="F11" s="151"/>
      <c r="G11" s="275"/>
    </row>
    <row r="12" spans="2:7" ht="18.75" x14ac:dyDescent="0.25">
      <c r="B12" s="470" t="s">
        <v>171</v>
      </c>
      <c r="C12" s="471"/>
      <c r="D12" s="471"/>
      <c r="E12" s="471"/>
      <c r="F12" s="471"/>
      <c r="G12" s="472"/>
    </row>
    <row r="13" spans="2:7" ht="19.5" customHeight="1" x14ac:dyDescent="0.25">
      <c r="B13" s="411" t="s">
        <v>90</v>
      </c>
      <c r="C13" s="415" t="s">
        <v>154</v>
      </c>
      <c r="D13" s="415"/>
      <c r="E13" s="151"/>
      <c r="F13" s="151"/>
      <c r="G13" s="275"/>
    </row>
    <row r="14" spans="2:7" x14ac:dyDescent="0.25">
      <c r="B14" s="411" t="s">
        <v>91</v>
      </c>
      <c r="C14" s="415" t="s">
        <v>190</v>
      </c>
      <c r="D14" s="415"/>
      <c r="E14" s="151"/>
      <c r="F14" s="151"/>
      <c r="G14" s="275"/>
    </row>
    <row r="15" spans="2:7" x14ac:dyDescent="0.25">
      <c r="B15" s="411" t="s">
        <v>92</v>
      </c>
      <c r="C15" s="415" t="s">
        <v>24</v>
      </c>
      <c r="D15" s="151"/>
      <c r="E15" s="151"/>
      <c r="F15" s="151"/>
      <c r="G15" s="275"/>
    </row>
    <row r="16" spans="2:7" x14ac:dyDescent="0.25">
      <c r="B16" s="411" t="s">
        <v>93</v>
      </c>
      <c r="C16" s="415" t="s">
        <v>56</v>
      </c>
      <c r="D16" s="151"/>
      <c r="E16" s="151"/>
      <c r="F16" s="151"/>
      <c r="G16" s="275"/>
    </row>
    <row r="17" spans="2:41" x14ac:dyDescent="0.25">
      <c r="B17" s="411" t="s">
        <v>94</v>
      </c>
      <c r="C17" s="415" t="s">
        <v>172</v>
      </c>
      <c r="D17" s="151"/>
      <c r="E17" s="151"/>
      <c r="F17" s="151"/>
      <c r="G17" s="275"/>
    </row>
    <row r="18" spans="2:41" x14ac:dyDescent="0.25">
      <c r="B18" s="411" t="s">
        <v>241</v>
      </c>
      <c r="C18" s="415" t="s">
        <v>242</v>
      </c>
      <c r="D18" s="151"/>
      <c r="E18" s="151"/>
      <c r="F18" s="151"/>
      <c r="G18" s="275"/>
    </row>
    <row r="19" spans="2:41" x14ac:dyDescent="0.25">
      <c r="B19" s="416" t="s">
        <v>363</v>
      </c>
      <c r="C19" s="417" t="s">
        <v>384</v>
      </c>
      <c r="D19" s="417"/>
      <c r="E19" s="417"/>
      <c r="F19" s="151"/>
      <c r="G19" s="275"/>
    </row>
    <row r="20" spans="2:41" ht="3.95" customHeight="1" x14ac:dyDescent="0.25">
      <c r="B20" s="413"/>
      <c r="C20" s="412"/>
      <c r="D20" s="151"/>
      <c r="E20" s="151"/>
      <c r="F20" s="151"/>
      <c r="G20" s="275"/>
    </row>
    <row r="21" spans="2:41" ht="18.75" x14ac:dyDescent="0.25">
      <c r="B21" s="470" t="s">
        <v>159</v>
      </c>
      <c r="C21" s="471"/>
      <c r="D21" s="471"/>
      <c r="E21" s="471"/>
      <c r="F21" s="471"/>
      <c r="G21" s="472"/>
    </row>
    <row r="22" spans="2:41" ht="33" customHeight="1" x14ac:dyDescent="0.25">
      <c r="B22" s="473" t="s">
        <v>372</v>
      </c>
      <c r="C22" s="474"/>
      <c r="D22" s="474"/>
      <c r="E22" s="474"/>
      <c r="F22" s="474"/>
      <c r="G22" s="475"/>
    </row>
    <row r="23" spans="2:41" ht="18.75" x14ac:dyDescent="0.25">
      <c r="B23" s="470" t="s">
        <v>1</v>
      </c>
      <c r="C23" s="471"/>
      <c r="D23" s="471"/>
      <c r="E23" s="471"/>
      <c r="F23" s="471"/>
      <c r="G23" s="472"/>
    </row>
    <row r="24" spans="2:41" s="98" customFormat="1" ht="18" customHeight="1" x14ac:dyDescent="0.25">
      <c r="B24" s="464" t="s">
        <v>80</v>
      </c>
      <c r="C24" s="465"/>
      <c r="D24" s="465"/>
      <c r="E24" s="465"/>
      <c r="F24" s="465"/>
      <c r="G24" s="466"/>
      <c r="H24" s="418"/>
    </row>
    <row r="25" spans="2:41" ht="29.25" customHeight="1" x14ac:dyDescent="0.25">
      <c r="B25" s="419" t="s">
        <v>82</v>
      </c>
      <c r="C25" s="457" t="s">
        <v>367</v>
      </c>
      <c r="D25" s="457"/>
      <c r="E25" s="457"/>
      <c r="F25" s="457"/>
      <c r="G25" s="458"/>
    </row>
    <row r="26" spans="2:41" ht="32.25" customHeight="1" x14ac:dyDescent="0.25">
      <c r="B26" s="419" t="s">
        <v>83</v>
      </c>
      <c r="C26" s="457" t="s">
        <v>366</v>
      </c>
      <c r="D26" s="457"/>
      <c r="E26" s="457"/>
      <c r="F26" s="457"/>
      <c r="G26" s="458"/>
      <c r="M26" s="99"/>
      <c r="N26" s="99"/>
      <c r="O26" s="100"/>
      <c r="P26" s="100"/>
      <c r="Q26" s="100"/>
      <c r="R26" s="100"/>
      <c r="S26" s="100"/>
      <c r="T26" s="100"/>
      <c r="U26" s="100"/>
      <c r="V26" s="100"/>
      <c r="W26" s="100"/>
      <c r="X26" s="101"/>
      <c r="Y26" s="101"/>
      <c r="Z26" s="102"/>
      <c r="AA26" s="101"/>
      <c r="AB26" s="103"/>
      <c r="AC26" s="100"/>
      <c r="AD26" s="100"/>
      <c r="AE26" s="100"/>
      <c r="AF26" s="100"/>
      <c r="AG26" s="104"/>
      <c r="AH26" s="104"/>
      <c r="AI26" s="105"/>
      <c r="AJ26" s="104"/>
      <c r="AK26" s="104"/>
      <c r="AL26" s="104"/>
      <c r="AM26" s="104"/>
      <c r="AN26" s="104"/>
      <c r="AO26" s="104"/>
    </row>
    <row r="27" spans="2:41" ht="45" customHeight="1" x14ac:dyDescent="0.25">
      <c r="B27" s="420" t="s">
        <v>144</v>
      </c>
      <c r="C27" s="457" t="s">
        <v>3</v>
      </c>
      <c r="D27" s="457"/>
      <c r="E27" s="457"/>
      <c r="F27" s="457"/>
      <c r="G27" s="458"/>
      <c r="M27" s="99"/>
      <c r="N27" s="100"/>
      <c r="O27" s="100"/>
      <c r="P27" s="100"/>
      <c r="Q27" s="100"/>
      <c r="R27" s="100"/>
      <c r="S27" s="100"/>
      <c r="T27" s="100"/>
      <c r="U27" s="100"/>
      <c r="V27" s="100"/>
      <c r="W27" s="100"/>
      <c r="X27" s="100"/>
      <c r="Y27" s="100"/>
      <c r="Z27" s="100"/>
      <c r="AA27" s="100"/>
      <c r="AB27" s="100"/>
      <c r="AC27" s="100"/>
      <c r="AD27" s="100"/>
      <c r="AE27" s="100"/>
      <c r="AF27" s="100"/>
      <c r="AG27" s="100"/>
      <c r="AH27" s="100"/>
      <c r="AI27" s="100"/>
      <c r="AJ27" s="100"/>
      <c r="AK27" s="100"/>
      <c r="AL27" s="100"/>
      <c r="AM27" s="100"/>
      <c r="AN27" s="100"/>
      <c r="AO27" s="100"/>
    </row>
    <row r="28" spans="2:41" s="106" customFormat="1" ht="33" customHeight="1" x14ac:dyDescent="0.25">
      <c r="B28" s="420" t="s">
        <v>84</v>
      </c>
      <c r="C28" s="457" t="s">
        <v>368</v>
      </c>
      <c r="D28" s="457"/>
      <c r="E28" s="457"/>
      <c r="F28" s="457"/>
      <c r="G28" s="458"/>
      <c r="H28" s="421"/>
      <c r="M28" s="107"/>
      <c r="N28" s="108"/>
      <c r="O28" s="108"/>
      <c r="P28" s="108"/>
      <c r="Q28" s="108"/>
      <c r="R28" s="108"/>
      <c r="S28" s="108"/>
      <c r="T28" s="108"/>
      <c r="U28" s="108"/>
      <c r="V28" s="108"/>
      <c r="W28" s="108"/>
      <c r="X28" s="108"/>
      <c r="Y28" s="108"/>
      <c r="Z28" s="108"/>
      <c r="AA28" s="108"/>
      <c r="AB28" s="108"/>
      <c r="AC28" s="108"/>
      <c r="AD28" s="108"/>
      <c r="AE28" s="108"/>
      <c r="AF28" s="108"/>
      <c r="AG28" s="108"/>
      <c r="AH28" s="108"/>
      <c r="AI28" s="108"/>
      <c r="AJ28" s="108"/>
      <c r="AK28" s="108"/>
      <c r="AL28" s="108"/>
      <c r="AM28" s="108"/>
      <c r="AN28" s="108"/>
      <c r="AO28" s="108"/>
    </row>
    <row r="29" spans="2:41" ht="63" customHeight="1" x14ac:dyDescent="0.25">
      <c r="B29" s="420" t="s">
        <v>85</v>
      </c>
      <c r="C29" s="457" t="s">
        <v>158</v>
      </c>
      <c r="D29" s="457"/>
      <c r="E29" s="457"/>
      <c r="F29" s="457"/>
      <c r="G29" s="458"/>
    </row>
    <row r="30" spans="2:41" ht="46.5" customHeight="1" x14ac:dyDescent="0.25">
      <c r="B30" s="420" t="s">
        <v>86</v>
      </c>
      <c r="C30" s="459" t="s">
        <v>58</v>
      </c>
      <c r="D30" s="459"/>
      <c r="E30" s="459"/>
      <c r="F30" s="459"/>
      <c r="G30" s="460"/>
      <c r="I30" s="109"/>
    </row>
    <row r="31" spans="2:41" ht="32.25" customHeight="1" x14ac:dyDescent="0.25">
      <c r="B31" s="420" t="s">
        <v>87</v>
      </c>
      <c r="C31" s="449" t="s">
        <v>2</v>
      </c>
      <c r="D31" s="449"/>
      <c r="E31" s="449"/>
      <c r="F31" s="449"/>
      <c r="G31" s="450"/>
    </row>
    <row r="32" spans="2:41" ht="63" customHeight="1" x14ac:dyDescent="0.25">
      <c r="B32" s="420" t="s">
        <v>88</v>
      </c>
      <c r="C32" s="459" t="s">
        <v>128</v>
      </c>
      <c r="D32" s="459"/>
      <c r="E32" s="459"/>
      <c r="F32" s="459"/>
      <c r="G32" s="460"/>
    </row>
    <row r="33" spans="1:8" ht="30" customHeight="1" x14ac:dyDescent="0.25">
      <c r="B33" s="420" t="s">
        <v>89</v>
      </c>
      <c r="C33" s="449" t="s">
        <v>385</v>
      </c>
      <c r="D33" s="449"/>
      <c r="E33" s="449"/>
      <c r="F33" s="449"/>
      <c r="G33" s="450"/>
    </row>
    <row r="34" spans="1:8" ht="63" customHeight="1" x14ac:dyDescent="0.25">
      <c r="B34" s="420" t="s">
        <v>369</v>
      </c>
      <c r="C34" s="449" t="s">
        <v>370</v>
      </c>
      <c r="D34" s="449"/>
      <c r="E34" s="449"/>
      <c r="F34" s="449"/>
      <c r="G34" s="450"/>
    </row>
    <row r="35" spans="1:8" ht="3.95" customHeight="1" x14ac:dyDescent="0.25">
      <c r="B35" s="413"/>
      <c r="C35" s="412"/>
      <c r="D35" s="151"/>
      <c r="E35" s="151"/>
      <c r="F35" s="151"/>
      <c r="G35" s="275"/>
    </row>
    <row r="36" spans="1:8" ht="18.75" x14ac:dyDescent="0.25">
      <c r="B36" s="451" t="s">
        <v>386</v>
      </c>
      <c r="C36" s="452"/>
      <c r="D36" s="452"/>
      <c r="E36" s="452"/>
      <c r="F36" s="452"/>
      <c r="G36" s="453"/>
    </row>
    <row r="37" spans="1:8" ht="219" customHeight="1" thickBot="1" x14ac:dyDescent="0.3">
      <c r="A37" s="110"/>
      <c r="B37" s="454" t="s">
        <v>387</v>
      </c>
      <c r="C37" s="455"/>
      <c r="D37" s="455"/>
      <c r="E37" s="455"/>
      <c r="F37" s="455"/>
      <c r="G37" s="456"/>
      <c r="H37" s="283"/>
    </row>
    <row r="38" spans="1:8" ht="7.5" customHeight="1" x14ac:dyDescent="0.25"/>
  </sheetData>
  <sheetProtection algorithmName="SHA-512" hashValue="8Ay4P9Mo0LrGWtgOw1fZqPdyAPw6VRO8pQ/pOnEuTwl5gu5vqTYwS5qqkVQH4+7CKmL/QYdZitaBk8GQJ4LXAw==" saltValue="tpeF/TlLbOrreLRtWy1LjQ==" spinCount="100000" sheet="1" objects="1" scenarios="1" selectLockedCells="1" selectUnlockedCells="1"/>
  <mergeCells count="21">
    <mergeCell ref="B1:G1"/>
    <mergeCell ref="B24:G24"/>
    <mergeCell ref="C26:G26"/>
    <mergeCell ref="B2:G2"/>
    <mergeCell ref="B12:G12"/>
    <mergeCell ref="B23:G23"/>
    <mergeCell ref="C25:G25"/>
    <mergeCell ref="B3:G3"/>
    <mergeCell ref="B21:G21"/>
    <mergeCell ref="B22:G22"/>
    <mergeCell ref="B4:G4"/>
    <mergeCell ref="C33:G33"/>
    <mergeCell ref="B36:G36"/>
    <mergeCell ref="B37:G37"/>
    <mergeCell ref="C27:G27"/>
    <mergeCell ref="C28:G28"/>
    <mergeCell ref="C29:G29"/>
    <mergeCell ref="C30:G30"/>
    <mergeCell ref="C31:G31"/>
    <mergeCell ref="C32:G32"/>
    <mergeCell ref="C34:G34"/>
  </mergeCells>
  <pageMargins left="0.7" right="0.7" top="0.75" bottom="0.75" header="0.3" footer="0.3"/>
  <pageSetup scale="70" orientation="portrait" horizontalDpi="4294967293" verticalDpi="300" r:id="rId1"/>
  <headerFooter>
    <oddFooter>&amp;CTDHCA | PFC Audit Workbook (PRE) | Version Date: [01092026] — This version supersedes all prior versions.</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D0BE71-3BD5-4FCD-AA2B-901539213C46}">
  <dimension ref="B1:Q56"/>
  <sheetViews>
    <sheetView showGridLines="0" zoomScale="90" zoomScaleNormal="90" workbookViewId="0">
      <selection activeCell="K10" sqref="K10"/>
    </sheetView>
  </sheetViews>
  <sheetFormatPr defaultColWidth="9.140625" defaultRowHeight="12.75" x14ac:dyDescent="0.2"/>
  <cols>
    <col min="1" max="1" width="2.28515625" style="111" customWidth="1"/>
    <col min="2" max="2" width="26.7109375" style="111" customWidth="1"/>
    <col min="3" max="3" width="20.7109375" style="111" customWidth="1"/>
    <col min="4" max="4" width="30.5703125" style="111" customWidth="1"/>
    <col min="5" max="5" width="42.140625" style="111" customWidth="1"/>
    <col min="6" max="6" width="33.5703125" style="142" customWidth="1"/>
    <col min="7" max="7" width="26.5703125" style="111" customWidth="1"/>
    <col min="8" max="8" width="17.140625" style="111" customWidth="1"/>
    <col min="9" max="9" width="28" style="111" customWidth="1"/>
    <col min="10" max="10" width="29" style="142" customWidth="1"/>
    <col min="11" max="11" width="37" style="111" customWidth="1"/>
    <col min="12" max="13" width="2.28515625" style="111" customWidth="1"/>
    <col min="14" max="14" width="2.42578125" style="111" customWidth="1"/>
    <col min="15" max="16384" width="9.140625" style="111"/>
  </cols>
  <sheetData>
    <row r="1" spans="2:12" s="1" customFormat="1" ht="21.95" customHeight="1" thickBot="1" x14ac:dyDescent="0.25">
      <c r="B1" s="487" t="s">
        <v>316</v>
      </c>
      <c r="C1" s="488"/>
      <c r="D1" s="488"/>
      <c r="E1" s="488"/>
      <c r="F1" s="488"/>
      <c r="G1" s="488"/>
      <c r="H1" s="488"/>
      <c r="I1" s="488"/>
      <c r="J1" s="488"/>
      <c r="K1" s="489"/>
    </row>
    <row r="2" spans="2:12" s="46" customFormat="1" ht="15" customHeight="1" x14ac:dyDescent="0.25">
      <c r="B2" s="492" t="s">
        <v>178</v>
      </c>
      <c r="C2" s="493"/>
      <c r="D2" s="493"/>
      <c r="E2" s="493"/>
      <c r="F2" s="493"/>
      <c r="G2" s="493"/>
      <c r="H2" s="493"/>
      <c r="I2" s="493"/>
      <c r="J2" s="493"/>
      <c r="K2" s="494"/>
    </row>
    <row r="3" spans="2:12" s="1" customFormat="1" ht="23.25" customHeight="1" x14ac:dyDescent="0.2">
      <c r="B3" s="482" t="s">
        <v>146</v>
      </c>
      <c r="C3" s="483"/>
      <c r="D3" s="483"/>
      <c r="E3" s="483"/>
      <c r="F3" s="483"/>
      <c r="G3" s="483"/>
      <c r="H3" s="483"/>
      <c r="I3" s="483"/>
      <c r="J3" s="483"/>
      <c r="K3" s="484"/>
    </row>
    <row r="4" spans="2:12" s="1" customFormat="1" ht="9.9499999999999993" customHeight="1" x14ac:dyDescent="0.2">
      <c r="B4" s="3"/>
      <c r="C4" s="4"/>
      <c r="D4" s="4"/>
      <c r="E4" s="4"/>
      <c r="F4" s="31"/>
      <c r="G4" s="4"/>
      <c r="H4" s="4"/>
      <c r="I4" s="4"/>
      <c r="J4" s="31"/>
      <c r="K4" s="6"/>
    </row>
    <row r="5" spans="2:12" ht="15.95" customHeight="1" x14ac:dyDescent="0.25">
      <c r="B5" s="3"/>
      <c r="C5" s="4"/>
      <c r="D5" s="404" t="s">
        <v>25</v>
      </c>
      <c r="E5" s="426">
        <v>46174</v>
      </c>
      <c r="F5" s="31"/>
      <c r="G5" s="404" t="s">
        <v>148</v>
      </c>
      <c r="H5" s="148">
        <v>2026</v>
      </c>
      <c r="I5" s="4"/>
      <c r="J5" s="404" t="s">
        <v>118</v>
      </c>
      <c r="K5" s="113"/>
    </row>
    <row r="6" spans="2:12" ht="15.95" customHeight="1" x14ac:dyDescent="0.25">
      <c r="B6" s="3"/>
      <c r="C6" s="4"/>
      <c r="D6" s="4"/>
      <c r="E6" s="47"/>
      <c r="F6" s="31"/>
      <c r="G6" s="4"/>
      <c r="H6" s="47"/>
      <c r="I6" s="4"/>
      <c r="J6" s="404" t="s">
        <v>147</v>
      </c>
      <c r="K6" s="113"/>
    </row>
    <row r="7" spans="2:12" s="1" customFormat="1" ht="14.1" customHeight="1" x14ac:dyDescent="0.2">
      <c r="B7" s="3"/>
      <c r="C7" s="4"/>
      <c r="D7" s="4"/>
      <c r="E7" s="4"/>
      <c r="F7" s="31"/>
      <c r="G7" s="4"/>
      <c r="H7" s="4"/>
      <c r="I7" s="4"/>
      <c r="J7" s="31"/>
      <c r="K7" s="59" t="s">
        <v>68</v>
      </c>
    </row>
    <row r="8" spans="2:12" s="1" customFormat="1" ht="23.25" customHeight="1" x14ac:dyDescent="0.2">
      <c r="B8" s="482" t="s">
        <v>99</v>
      </c>
      <c r="C8" s="483"/>
      <c r="D8" s="483"/>
      <c r="E8" s="483"/>
      <c r="F8" s="483"/>
      <c r="G8" s="483"/>
      <c r="H8" s="483"/>
      <c r="I8" s="483"/>
      <c r="J8" s="483"/>
      <c r="K8" s="484"/>
    </row>
    <row r="9" spans="2:12" s="1" customFormat="1" ht="9.9499999999999993" customHeight="1" x14ac:dyDescent="0.2">
      <c r="B9" s="3"/>
      <c r="C9" s="4"/>
      <c r="D9" s="4"/>
      <c r="E9" s="4"/>
      <c r="F9" s="31"/>
      <c r="G9" s="4"/>
      <c r="H9" s="4"/>
      <c r="I9" s="4"/>
      <c r="J9" s="31"/>
      <c r="K9" s="6"/>
    </row>
    <row r="10" spans="2:12" ht="15.95" customHeight="1" x14ac:dyDescent="0.25">
      <c r="B10" s="3"/>
      <c r="C10" s="4"/>
      <c r="D10" s="404" t="s">
        <v>95</v>
      </c>
      <c r="E10" s="114"/>
      <c r="F10" s="31"/>
      <c r="G10" s="146" t="s">
        <v>211</v>
      </c>
      <c r="H10" s="114"/>
      <c r="I10" s="4"/>
      <c r="J10" s="146" t="s">
        <v>27</v>
      </c>
      <c r="K10" s="115"/>
    </row>
    <row r="11" spans="2:12" s="1" customFormat="1" ht="14.1" customHeight="1" x14ac:dyDescent="0.25">
      <c r="B11" s="402"/>
      <c r="C11" s="403"/>
      <c r="D11" s="403"/>
      <c r="E11" s="403"/>
      <c r="F11" s="31"/>
      <c r="G11" s="404"/>
      <c r="H11" s="404"/>
      <c r="I11" s="4"/>
      <c r="J11" s="31"/>
      <c r="K11" s="147"/>
    </row>
    <row r="12" spans="2:12" ht="15" x14ac:dyDescent="0.25">
      <c r="B12" s="3"/>
      <c r="C12" s="4"/>
      <c r="D12" s="404" t="s">
        <v>207</v>
      </c>
      <c r="E12" s="114"/>
      <c r="F12" s="31"/>
      <c r="G12" s="404" t="s">
        <v>123</v>
      </c>
      <c r="H12" s="116"/>
      <c r="I12" s="4"/>
      <c r="J12" s="404" t="s">
        <v>8</v>
      </c>
      <c r="K12" s="117"/>
    </row>
    <row r="13" spans="2:12" s="1" customFormat="1" ht="14.1" customHeight="1" x14ac:dyDescent="0.25">
      <c r="B13" s="402"/>
      <c r="C13" s="403"/>
      <c r="D13" s="403"/>
      <c r="E13" s="403"/>
      <c r="F13" s="31"/>
      <c r="G13" s="404"/>
      <c r="H13" s="404"/>
      <c r="I13" s="4"/>
      <c r="J13" s="31"/>
      <c r="K13" s="147"/>
    </row>
    <row r="14" spans="2:12" ht="15.95" customHeight="1" x14ac:dyDescent="0.25">
      <c r="B14" s="3"/>
      <c r="C14" s="4"/>
      <c r="D14" s="404" t="s">
        <v>214</v>
      </c>
      <c r="E14" s="118"/>
      <c r="F14" s="31"/>
      <c r="G14" s="404" t="s">
        <v>97</v>
      </c>
      <c r="H14" s="119"/>
      <c r="I14" s="4"/>
      <c r="J14" s="404" t="s">
        <v>221</v>
      </c>
      <c r="K14" s="120"/>
    </row>
    <row r="15" spans="2:12" s="1" customFormat="1" ht="14.1" customHeight="1" x14ac:dyDescent="0.2">
      <c r="B15" s="3"/>
      <c r="C15" s="4"/>
      <c r="D15" s="4"/>
      <c r="E15" s="4"/>
      <c r="F15" s="31"/>
      <c r="G15" s="4"/>
      <c r="H15" s="4"/>
      <c r="I15" s="4"/>
      <c r="J15" s="31"/>
      <c r="K15" s="6"/>
    </row>
    <row r="16" spans="2:12" s="1" customFormat="1" ht="23.25" customHeight="1" x14ac:dyDescent="0.2">
      <c r="B16" s="482" t="s">
        <v>143</v>
      </c>
      <c r="C16" s="483"/>
      <c r="D16" s="483"/>
      <c r="E16" s="483"/>
      <c r="F16" s="483"/>
      <c r="G16" s="483"/>
      <c r="H16" s="483"/>
      <c r="I16" s="483"/>
      <c r="J16" s="483"/>
      <c r="K16" s="484"/>
      <c r="L16" s="4"/>
    </row>
    <row r="17" spans="2:11" s="4" customFormat="1" ht="9.9499999999999993" customHeight="1" x14ac:dyDescent="0.2">
      <c r="B17" s="3"/>
      <c r="F17" s="31"/>
      <c r="J17" s="31"/>
      <c r="K17" s="6"/>
    </row>
    <row r="18" spans="2:11" ht="15.95" customHeight="1" x14ac:dyDescent="0.25">
      <c r="B18" s="485" t="s">
        <v>73</v>
      </c>
      <c r="C18" s="486"/>
      <c r="D18" s="486"/>
      <c r="E18" s="121" t="s">
        <v>26</v>
      </c>
      <c r="F18" s="31"/>
      <c r="G18" s="404" t="s">
        <v>149</v>
      </c>
      <c r="H18" s="148" t="s">
        <v>174</v>
      </c>
      <c r="I18" s="43" t="s">
        <v>315</v>
      </c>
      <c r="J18" s="149" t="s">
        <v>107</v>
      </c>
      <c r="K18" s="122" t="s">
        <v>26</v>
      </c>
    </row>
    <row r="19" spans="2:11" s="1" customFormat="1" ht="14.1" customHeight="1" x14ac:dyDescent="0.25">
      <c r="B19" s="402"/>
      <c r="C19" s="403"/>
      <c r="D19" s="403"/>
      <c r="E19" s="403"/>
      <c r="F19" s="31"/>
      <c r="G19" s="404"/>
      <c r="H19" s="404"/>
      <c r="I19" s="4"/>
      <c r="J19" s="31"/>
      <c r="K19" s="6"/>
    </row>
    <row r="20" spans="2:11" ht="15.95" customHeight="1" x14ac:dyDescent="0.25">
      <c r="B20" s="3"/>
      <c r="C20" s="4"/>
      <c r="D20" s="403" t="s">
        <v>151</v>
      </c>
      <c r="E20" s="123"/>
      <c r="F20" s="151"/>
      <c r="G20" s="405" t="s">
        <v>150</v>
      </c>
      <c r="H20" s="124" t="s">
        <v>26</v>
      </c>
      <c r="I20" s="4"/>
      <c r="J20" s="150" t="s">
        <v>225</v>
      </c>
      <c r="K20" s="125"/>
    </row>
    <row r="21" spans="2:11" s="1" customFormat="1" ht="14.1" customHeight="1" x14ac:dyDescent="0.25">
      <c r="B21" s="402"/>
      <c r="C21" s="403"/>
      <c r="D21" s="403"/>
      <c r="E21" s="47" t="s">
        <v>68</v>
      </c>
      <c r="F21" s="31"/>
      <c r="G21" s="404"/>
      <c r="H21" s="404"/>
      <c r="I21" s="4"/>
      <c r="J21" s="31"/>
      <c r="K21" s="59" t="s">
        <v>68</v>
      </c>
    </row>
    <row r="22" spans="2:11" ht="15.95" customHeight="1" x14ac:dyDescent="0.25">
      <c r="B22" s="3"/>
      <c r="C22" s="4"/>
      <c r="D22" s="152" t="s">
        <v>152</v>
      </c>
      <c r="E22" s="123"/>
      <c r="F22" s="496" t="s">
        <v>72</v>
      </c>
      <c r="G22" s="496"/>
      <c r="H22" s="124" t="s">
        <v>26</v>
      </c>
      <c r="I22" s="4"/>
      <c r="J22" s="150" t="s">
        <v>81</v>
      </c>
      <c r="K22" s="126" t="s">
        <v>26</v>
      </c>
    </row>
    <row r="23" spans="2:11" s="1" customFormat="1" ht="14.1" customHeight="1" x14ac:dyDescent="0.25">
      <c r="B23" s="402"/>
      <c r="C23" s="403"/>
      <c r="D23" s="403"/>
      <c r="E23" s="47" t="s">
        <v>68</v>
      </c>
      <c r="F23" s="31"/>
      <c r="G23" s="404"/>
      <c r="H23" s="404"/>
      <c r="I23" s="4"/>
      <c r="J23" s="31"/>
      <c r="K23" s="6"/>
    </row>
    <row r="24" spans="2:11" ht="15" x14ac:dyDescent="0.25">
      <c r="B24" s="3"/>
      <c r="C24" s="4"/>
      <c r="D24" s="4"/>
      <c r="E24" s="112"/>
      <c r="F24" s="497" t="s">
        <v>224</v>
      </c>
      <c r="G24" s="497"/>
      <c r="H24" s="127"/>
      <c r="I24" s="4"/>
      <c r="J24" s="58" t="s">
        <v>239</v>
      </c>
      <c r="K24" s="128"/>
    </row>
    <row r="25" spans="2:11" s="1" customFormat="1" ht="15" customHeight="1" x14ac:dyDescent="0.2">
      <c r="B25" s="3"/>
      <c r="C25" s="4"/>
      <c r="D25" s="4"/>
      <c r="E25" s="4"/>
      <c r="F25" s="31"/>
      <c r="G25" s="4"/>
      <c r="H25" s="4"/>
      <c r="I25" s="4"/>
      <c r="J25" s="31"/>
      <c r="K25" s="59" t="s">
        <v>240</v>
      </c>
    </row>
    <row r="26" spans="2:11" s="1" customFormat="1" ht="18" customHeight="1" x14ac:dyDescent="0.2">
      <c r="B26" s="482" t="s">
        <v>47</v>
      </c>
      <c r="C26" s="483"/>
      <c r="D26" s="483"/>
      <c r="E26" s="483"/>
      <c r="F26" s="483"/>
      <c r="G26" s="483"/>
      <c r="H26" s="483"/>
      <c r="I26" s="483"/>
      <c r="J26" s="483"/>
      <c r="K26" s="484"/>
    </row>
    <row r="27" spans="2:11" s="1" customFormat="1" ht="9.9499999999999993" customHeight="1" x14ac:dyDescent="0.2">
      <c r="B27" s="3"/>
      <c r="C27" s="4"/>
      <c r="D27" s="4"/>
      <c r="E27" s="4"/>
      <c r="F27" s="4"/>
      <c r="G27" s="4"/>
      <c r="H27" s="4"/>
      <c r="I27" s="4"/>
      <c r="J27" s="4"/>
      <c r="K27" s="6"/>
    </row>
    <row r="28" spans="2:11" ht="15.95" customHeight="1" x14ac:dyDescent="0.25">
      <c r="B28" s="490" t="s">
        <v>54</v>
      </c>
      <c r="C28" s="491"/>
      <c r="D28" s="491"/>
      <c r="E28" s="129" t="s">
        <v>26</v>
      </c>
      <c r="F28" s="495" t="s">
        <v>223</v>
      </c>
      <c r="G28" s="495"/>
      <c r="H28" s="405" t="s">
        <v>55</v>
      </c>
      <c r="I28" s="130"/>
      <c r="J28" s="36" t="s">
        <v>153</v>
      </c>
      <c r="K28" s="131"/>
    </row>
    <row r="29" spans="2:11" ht="15.95" customHeight="1" x14ac:dyDescent="0.25">
      <c r="B29" s="50"/>
      <c r="C29" s="54"/>
      <c r="D29" s="4"/>
      <c r="E29" s="112"/>
      <c r="F29" s="31"/>
      <c r="G29" s="34"/>
      <c r="H29" s="405" t="s">
        <v>55</v>
      </c>
      <c r="I29" s="130"/>
      <c r="J29" s="36" t="s">
        <v>153</v>
      </c>
      <c r="K29" s="131"/>
    </row>
    <row r="30" spans="2:11" ht="15.95" customHeight="1" x14ac:dyDescent="0.25">
      <c r="B30" s="50"/>
      <c r="C30" s="54"/>
      <c r="D30" s="4"/>
      <c r="E30" s="112"/>
      <c r="F30" s="31"/>
      <c r="G30" s="34"/>
      <c r="H30" s="405" t="s">
        <v>55</v>
      </c>
      <c r="I30" s="130"/>
      <c r="J30" s="36" t="s">
        <v>153</v>
      </c>
      <c r="K30" s="131"/>
    </row>
    <row r="31" spans="2:11" s="1" customFormat="1" ht="9.9499999999999993" customHeight="1" x14ac:dyDescent="0.2">
      <c r="B31" s="3"/>
      <c r="C31" s="4"/>
      <c r="D31" s="4"/>
      <c r="E31" s="4"/>
      <c r="F31" s="31"/>
      <c r="G31" s="4"/>
      <c r="H31" s="4"/>
      <c r="I31" s="4"/>
      <c r="J31" s="31"/>
      <c r="K31" s="6"/>
    </row>
    <row r="32" spans="2:11" s="1" customFormat="1" ht="23.25" customHeight="1" x14ac:dyDescent="0.2">
      <c r="B32" s="482" t="s">
        <v>40</v>
      </c>
      <c r="C32" s="483"/>
      <c r="D32" s="483"/>
      <c r="E32" s="483"/>
      <c r="F32" s="483"/>
      <c r="G32" s="483"/>
      <c r="H32" s="483"/>
      <c r="I32" s="483"/>
      <c r="J32" s="483"/>
      <c r="K32" s="484"/>
    </row>
    <row r="33" spans="2:17" s="1" customFormat="1" ht="18.75" customHeight="1" x14ac:dyDescent="0.2">
      <c r="B33" s="479" t="s">
        <v>378</v>
      </c>
      <c r="C33" s="480"/>
      <c r="D33" s="480"/>
      <c r="E33" s="480"/>
      <c r="F33" s="480"/>
      <c r="G33" s="480"/>
      <c r="H33" s="480"/>
      <c r="I33" s="480"/>
      <c r="J33" s="480"/>
      <c r="K33" s="481"/>
    </row>
    <row r="34" spans="2:17" s="40" customFormat="1" ht="15.95" customHeight="1" x14ac:dyDescent="0.25">
      <c r="B34" s="153" t="s">
        <v>49</v>
      </c>
      <c r="C34" s="154" t="s">
        <v>48</v>
      </c>
      <c r="D34" s="155" t="s">
        <v>218</v>
      </c>
      <c r="E34" s="57" t="s">
        <v>222</v>
      </c>
      <c r="F34" s="156" t="s">
        <v>28</v>
      </c>
      <c r="G34" s="154" t="s">
        <v>208</v>
      </c>
      <c r="H34" s="157" t="s">
        <v>6</v>
      </c>
      <c r="I34" s="158" t="s">
        <v>27</v>
      </c>
      <c r="J34" s="159" t="s">
        <v>8</v>
      </c>
      <c r="K34" s="160" t="s">
        <v>31</v>
      </c>
    </row>
    <row r="35" spans="2:17" s="132" customFormat="1" ht="15" x14ac:dyDescent="0.25">
      <c r="B35" s="51" t="s">
        <v>99</v>
      </c>
      <c r="C35" s="55" t="s">
        <v>219</v>
      </c>
      <c r="D35" s="161">
        <f>E10</f>
        <v>0</v>
      </c>
      <c r="E35" s="133"/>
      <c r="F35" s="162">
        <f>E12</f>
        <v>0</v>
      </c>
      <c r="G35" s="162">
        <f>E14</f>
        <v>0</v>
      </c>
      <c r="H35" s="163">
        <f>H10</f>
        <v>0</v>
      </c>
      <c r="I35" s="165">
        <f>K10</f>
        <v>0</v>
      </c>
      <c r="J35" s="166">
        <f>K12</f>
        <v>0</v>
      </c>
      <c r="K35" s="167">
        <f>K14</f>
        <v>0</v>
      </c>
    </row>
    <row r="36" spans="2:17" s="132" customFormat="1" ht="15" x14ac:dyDescent="0.25">
      <c r="B36" s="51" t="s">
        <v>69</v>
      </c>
      <c r="C36" s="35" t="s">
        <v>70</v>
      </c>
      <c r="D36" s="134"/>
      <c r="E36" s="133"/>
      <c r="F36" s="164" t="s">
        <v>308</v>
      </c>
      <c r="G36" s="164" t="s">
        <v>175</v>
      </c>
      <c r="H36" s="163" t="s">
        <v>9</v>
      </c>
      <c r="I36" s="135"/>
      <c r="J36" s="136"/>
      <c r="K36" s="137"/>
    </row>
    <row r="37" spans="2:17" s="132" customFormat="1" ht="15" x14ac:dyDescent="0.25">
      <c r="B37" s="51" t="s">
        <v>10</v>
      </c>
      <c r="C37" s="35" t="s">
        <v>10</v>
      </c>
      <c r="D37" s="134"/>
      <c r="E37" s="133"/>
      <c r="F37" s="138"/>
      <c r="G37" s="138"/>
      <c r="H37" s="163" t="s">
        <v>9</v>
      </c>
      <c r="I37" s="135"/>
      <c r="J37" s="136"/>
      <c r="K37" s="137"/>
    </row>
    <row r="38" spans="2:17" s="132" customFormat="1" ht="15" x14ac:dyDescent="0.25">
      <c r="B38" s="51" t="s">
        <v>206</v>
      </c>
      <c r="C38" s="55" t="s">
        <v>199</v>
      </c>
      <c r="D38" s="134"/>
      <c r="E38" s="133"/>
      <c r="F38" s="138"/>
      <c r="G38" s="138"/>
      <c r="H38" s="163" t="s">
        <v>9</v>
      </c>
      <c r="I38" s="135"/>
      <c r="J38" s="136"/>
      <c r="K38" s="137"/>
    </row>
    <row r="39" spans="2:17" s="132" customFormat="1" ht="15" x14ac:dyDescent="0.25">
      <c r="B39" s="51" t="s">
        <v>7</v>
      </c>
      <c r="C39" s="35" t="s">
        <v>220</v>
      </c>
      <c r="D39" s="134"/>
      <c r="E39" s="133"/>
      <c r="F39" s="138"/>
      <c r="G39" s="138"/>
      <c r="H39" s="163" t="s">
        <v>9</v>
      </c>
      <c r="I39" s="135"/>
      <c r="J39" s="136"/>
      <c r="K39" s="137"/>
    </row>
    <row r="40" spans="2:17" s="142" customFormat="1" ht="15" x14ac:dyDescent="0.25">
      <c r="B40" s="52" t="s">
        <v>317</v>
      </c>
      <c r="C40" s="48" t="s">
        <v>145</v>
      </c>
      <c r="D40" s="134"/>
      <c r="E40" s="133"/>
      <c r="F40" s="138"/>
      <c r="G40" s="139"/>
      <c r="H40" s="140"/>
      <c r="I40" s="140"/>
      <c r="J40" s="141"/>
      <c r="K40" s="137"/>
    </row>
    <row r="41" spans="2:17" s="132" customFormat="1" ht="15" x14ac:dyDescent="0.25">
      <c r="B41" s="51" t="s">
        <v>98</v>
      </c>
      <c r="C41" s="35" t="s">
        <v>29</v>
      </c>
      <c r="D41" s="134"/>
      <c r="E41" s="133"/>
      <c r="F41" s="138"/>
      <c r="G41" s="138"/>
      <c r="H41" s="143"/>
      <c r="I41" s="135"/>
      <c r="J41" s="136"/>
      <c r="K41" s="137"/>
    </row>
    <row r="42" spans="2:17" s="144" customFormat="1" ht="15" x14ac:dyDescent="0.25">
      <c r="B42" s="52" t="s">
        <v>30</v>
      </c>
      <c r="C42" s="141" t="s">
        <v>26</v>
      </c>
      <c r="D42" s="134"/>
      <c r="E42" s="133"/>
      <c r="F42" s="138"/>
      <c r="G42" s="138"/>
      <c r="H42" s="141"/>
      <c r="I42" s="140"/>
      <c r="J42" s="136"/>
      <c r="K42" s="137"/>
    </row>
    <row r="43" spans="2:17" s="145" customFormat="1" ht="15" x14ac:dyDescent="0.25">
      <c r="B43" s="51" t="s">
        <v>30</v>
      </c>
      <c r="C43" s="143" t="s">
        <v>26</v>
      </c>
      <c r="D43" s="134"/>
      <c r="E43" s="133"/>
      <c r="F43" s="138"/>
      <c r="G43" s="138"/>
      <c r="H43" s="143"/>
      <c r="I43" s="135"/>
      <c r="J43" s="136"/>
      <c r="K43" s="137"/>
    </row>
    <row r="44" spans="2:17" s="145" customFormat="1" ht="15" x14ac:dyDescent="0.25">
      <c r="B44" s="51" t="s">
        <v>30</v>
      </c>
      <c r="C44" s="143" t="s">
        <v>26</v>
      </c>
      <c r="D44" s="134"/>
      <c r="E44" s="133"/>
      <c r="F44" s="138"/>
      <c r="G44" s="138"/>
      <c r="H44" s="143"/>
      <c r="I44" s="135"/>
      <c r="J44" s="136"/>
      <c r="K44" s="137"/>
      <c r="Q44" s="144"/>
    </row>
    <row r="45" spans="2:17" s="145" customFormat="1" ht="15" x14ac:dyDescent="0.25">
      <c r="B45" s="51" t="s">
        <v>30</v>
      </c>
      <c r="C45" s="143" t="s">
        <v>26</v>
      </c>
      <c r="D45" s="134"/>
      <c r="E45" s="133"/>
      <c r="F45" s="138"/>
      <c r="G45" s="138"/>
      <c r="H45" s="143"/>
      <c r="I45" s="135"/>
      <c r="J45" s="136"/>
      <c r="K45" s="137"/>
    </row>
    <row r="46" spans="2:17" s="145" customFormat="1" ht="15" x14ac:dyDescent="0.25">
      <c r="B46" s="51" t="s">
        <v>30</v>
      </c>
      <c r="C46" s="143" t="s">
        <v>26</v>
      </c>
      <c r="D46" s="134"/>
      <c r="E46" s="133"/>
      <c r="F46" s="138"/>
      <c r="G46" s="138"/>
      <c r="H46" s="143"/>
      <c r="I46" s="135"/>
      <c r="J46" s="136"/>
      <c r="K46" s="137"/>
    </row>
    <row r="47" spans="2:17" s="145" customFormat="1" ht="15" x14ac:dyDescent="0.25">
      <c r="B47" s="51" t="s">
        <v>30</v>
      </c>
      <c r="C47" s="143" t="s">
        <v>26</v>
      </c>
      <c r="D47" s="134"/>
      <c r="E47" s="133"/>
      <c r="F47" s="138"/>
      <c r="G47" s="138"/>
      <c r="H47" s="143"/>
      <c r="I47" s="135"/>
      <c r="J47" s="136"/>
      <c r="K47" s="137"/>
    </row>
    <row r="48" spans="2:17" s="145" customFormat="1" ht="15" x14ac:dyDescent="0.25">
      <c r="B48" s="51" t="s">
        <v>30</v>
      </c>
      <c r="C48" s="143" t="s">
        <v>26</v>
      </c>
      <c r="D48" s="134"/>
      <c r="E48" s="133"/>
      <c r="F48" s="138"/>
      <c r="G48" s="138"/>
      <c r="H48" s="143"/>
      <c r="I48" s="135"/>
      <c r="J48" s="136"/>
      <c r="K48" s="137"/>
    </row>
    <row r="49" spans="2:11" s="145" customFormat="1" ht="15" x14ac:dyDescent="0.25">
      <c r="B49" s="51" t="s">
        <v>30</v>
      </c>
      <c r="C49" s="143" t="s">
        <v>26</v>
      </c>
      <c r="D49" s="134"/>
      <c r="E49" s="133"/>
      <c r="F49" s="138"/>
      <c r="G49" s="138"/>
      <c r="H49" s="143"/>
      <c r="I49" s="135"/>
      <c r="J49" s="136"/>
      <c r="K49" s="137"/>
    </row>
    <row r="50" spans="2:11" s="145" customFormat="1" ht="15" x14ac:dyDescent="0.25">
      <c r="B50" s="51" t="s">
        <v>30</v>
      </c>
      <c r="C50" s="143" t="s">
        <v>26</v>
      </c>
      <c r="D50" s="134"/>
      <c r="E50" s="133"/>
      <c r="F50" s="138"/>
      <c r="G50" s="138"/>
      <c r="H50" s="143"/>
      <c r="I50" s="135"/>
      <c r="J50" s="136"/>
      <c r="K50" s="137"/>
    </row>
    <row r="51" spans="2:11" s="145" customFormat="1" ht="15" x14ac:dyDescent="0.25">
      <c r="B51" s="51" t="s">
        <v>30</v>
      </c>
      <c r="C51" s="143" t="s">
        <v>26</v>
      </c>
      <c r="D51" s="134"/>
      <c r="E51" s="133"/>
      <c r="F51" s="138"/>
      <c r="G51" s="138"/>
      <c r="H51" s="143"/>
      <c r="I51" s="135"/>
      <c r="J51" s="136"/>
      <c r="K51" s="137"/>
    </row>
    <row r="52" spans="2:11" s="145" customFormat="1" ht="15" x14ac:dyDescent="0.25">
      <c r="B52" s="51" t="s">
        <v>30</v>
      </c>
      <c r="C52" s="143" t="s">
        <v>26</v>
      </c>
      <c r="D52" s="134"/>
      <c r="E52" s="133"/>
      <c r="F52" s="138"/>
      <c r="G52" s="138"/>
      <c r="H52" s="143"/>
      <c r="I52" s="135"/>
      <c r="J52" s="136"/>
      <c r="K52" s="137"/>
    </row>
    <row r="53" spans="2:11" s="145" customFormat="1" ht="15" x14ac:dyDescent="0.25">
      <c r="B53" s="56" t="s">
        <v>30</v>
      </c>
      <c r="C53" s="143" t="s">
        <v>26</v>
      </c>
      <c r="D53" s="134"/>
      <c r="E53" s="133"/>
      <c r="F53" s="138"/>
      <c r="G53" s="138"/>
      <c r="H53" s="143"/>
      <c r="I53" s="135"/>
      <c r="J53" s="136"/>
      <c r="K53" s="137"/>
    </row>
    <row r="54" spans="2:11" s="4" customFormat="1" ht="10.5" customHeight="1" thickBot="1" x14ac:dyDescent="0.3">
      <c r="B54" s="423"/>
      <c r="C54" s="424"/>
      <c r="D54" s="424"/>
      <c r="E54" s="424"/>
      <c r="F54" s="424"/>
      <c r="G54" s="424"/>
      <c r="H54" s="424"/>
      <c r="I54" s="424"/>
      <c r="J54" s="424"/>
      <c r="K54" s="425"/>
    </row>
    <row r="55" spans="2:11" x14ac:dyDescent="0.2">
      <c r="F55" s="111"/>
    </row>
    <row r="56" spans="2:11" x14ac:dyDescent="0.2">
      <c r="F56" s="111"/>
    </row>
  </sheetData>
  <sheetProtection algorithmName="SHA-512" hashValue="Ve3gD9HvNNIZ2g9/Iwl7Gr+yErtoh2aja2e1MD3dK4g7bWvDcx8457e2L3QVLKm5djUo53M7jisZeBDo/L5Qew==" saltValue="dSjg/vEwzgnscjFUauytEQ==" spinCount="100000" sheet="1" objects="1" scenarios="1" selectLockedCells="1"/>
  <mergeCells count="13">
    <mergeCell ref="B33:K33"/>
    <mergeCell ref="B16:K16"/>
    <mergeCell ref="B18:D18"/>
    <mergeCell ref="B32:K32"/>
    <mergeCell ref="B1:K1"/>
    <mergeCell ref="B8:K8"/>
    <mergeCell ref="B26:K26"/>
    <mergeCell ref="B3:K3"/>
    <mergeCell ref="B28:D28"/>
    <mergeCell ref="B2:K2"/>
    <mergeCell ref="F28:G28"/>
    <mergeCell ref="F22:G22"/>
    <mergeCell ref="F24:G24"/>
  </mergeCells>
  <dataValidations count="7">
    <dataValidation type="list" allowBlank="1" showInputMessage="1" showErrorMessage="1" sqref="H22 E18" xr:uid="{0B4383C7-23A7-4F97-85DC-DA7F28FC4A71}">
      <formula1>"Select One, Yes, No"</formula1>
    </dataValidation>
    <dataValidation type="list" allowBlank="1" showInputMessage="1" showErrorMessage="1" sqref="I56" xr:uid="{2EC5A9D5-B130-4E28-8A6E-A2219390F4EC}">
      <formula1>"Yes, No"</formula1>
    </dataValidation>
    <dataValidation type="list" allowBlank="1" showInputMessage="1" showErrorMessage="1" sqref="K18" xr:uid="{36B59879-EFC5-4913-99C1-614646B1B505}">
      <formula1>"Select One, New Construction, Acquisition, Acquistion/Rehab, Reconstruction"</formula1>
    </dataValidation>
    <dataValidation type="list" allowBlank="1" showInputMessage="1" showErrorMessage="1" sqref="E28 K22" xr:uid="{76A86F77-16A3-4CEF-AFB0-39CF392F9C15}">
      <formula1>"Select One, Yes, No, N/A"</formula1>
    </dataValidation>
    <dataValidation type="list" showErrorMessage="1" sqref="H18" xr:uid="{FD1ABA65-5ED6-4654-BB13-BFC769A42C93}">
      <formula1>"Select One, PRE, POST"</formula1>
    </dataValidation>
    <dataValidation type="list" allowBlank="1" showInputMessage="1" showErrorMessage="1" sqref="C42:C53" xr:uid="{3C9FCAE0-1CB2-4813-B73A-1EBBCC751E42}">
      <formula1>"Select One, Board, Elected Official, Housing Authority, Government, Public Entity, Developer, Non-Profit, Special District, Other"</formula1>
    </dataValidation>
    <dataValidation type="list" allowBlank="1" showInputMessage="1" showErrorMessage="1" sqref="H20" xr:uid="{B23C6833-A3F2-4168-AE8E-A6AC93FDAFB0}">
      <formula1>"Select One, Traveling, Non-Traveling"</formula1>
    </dataValidation>
  </dataValidations>
  <pageMargins left="0.7" right="0.7" top="0.75" bottom="0.75" header="0.3" footer="0.3"/>
  <pageSetup orientation="portrait" horizontalDpi="4294967293" verticalDpi="300" r:id="rId1"/>
  <ignoredErrors>
    <ignoredError sqref="F35 I35:K35" unlockedFormula="1"/>
  </ignoredError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Q31"/>
  <sheetViews>
    <sheetView showGridLines="0" zoomScale="110" zoomScaleNormal="110" workbookViewId="0">
      <selection activeCell="H14" sqref="H14"/>
    </sheetView>
  </sheetViews>
  <sheetFormatPr defaultColWidth="9.140625" defaultRowHeight="12.75" x14ac:dyDescent="0.2"/>
  <cols>
    <col min="1" max="2" width="0.85546875" style="111" customWidth="1"/>
    <col min="3" max="4" width="1.42578125" style="111" customWidth="1"/>
    <col min="5" max="5" width="2.140625" style="111" customWidth="1"/>
    <col min="6" max="6" width="52.28515625" style="111" customWidth="1"/>
    <col min="7" max="7" width="54.42578125" style="111" customWidth="1"/>
    <col min="8" max="8" width="15.28515625" style="172" customWidth="1"/>
    <col min="9" max="10" width="1.42578125" style="111" customWidth="1"/>
    <col min="11" max="12" width="0.85546875" style="111" customWidth="1"/>
    <col min="13" max="14" width="2.28515625" style="111" customWidth="1"/>
    <col min="15" max="15" width="3.85546875" style="111" customWidth="1"/>
    <col min="16" max="22" width="2.28515625" style="111" customWidth="1"/>
    <col min="23" max="23" width="9.140625" style="111" customWidth="1"/>
    <col min="24" max="16384" width="9.140625" style="111"/>
  </cols>
  <sheetData>
    <row r="1" spans="1:17" s="1" customFormat="1" ht="21.95" customHeight="1" thickBot="1" x14ac:dyDescent="0.25">
      <c r="C1" s="498" t="s">
        <v>190</v>
      </c>
      <c r="D1" s="499"/>
      <c r="E1" s="499"/>
      <c r="F1" s="499"/>
      <c r="G1" s="499"/>
      <c r="H1" s="499"/>
      <c r="I1" s="499"/>
      <c r="J1" s="500"/>
      <c r="K1" s="21"/>
      <c r="L1" s="22"/>
      <c r="M1" s="22"/>
      <c r="N1" s="22"/>
    </row>
    <row r="2" spans="1:17" s="46" customFormat="1" ht="15" customHeight="1" thickBot="1" x14ac:dyDescent="0.3">
      <c r="A2" s="45"/>
      <c r="B2" s="45"/>
      <c r="C2" s="501" t="s">
        <v>226</v>
      </c>
      <c r="D2" s="502"/>
      <c r="E2" s="502"/>
      <c r="F2" s="502"/>
      <c r="G2" s="502"/>
      <c r="H2" s="502"/>
      <c r="I2" s="502"/>
      <c r="J2" s="503"/>
    </row>
    <row r="3" spans="1:17" s="13" customFormat="1" ht="12.75" customHeight="1" x14ac:dyDescent="0.2">
      <c r="C3" s="41"/>
      <c r="D3" s="14"/>
      <c r="E3" s="14"/>
      <c r="F3" s="14"/>
      <c r="G3" s="14"/>
      <c r="H3" s="33"/>
      <c r="I3" s="14"/>
      <c r="J3" s="42"/>
    </row>
    <row r="4" spans="1:17" ht="15" customHeight="1" thickBot="1" x14ac:dyDescent="0.3">
      <c r="C4" s="3"/>
      <c r="D4" s="4"/>
      <c r="E4" s="15"/>
      <c r="F4" s="495" t="s">
        <v>42</v>
      </c>
      <c r="G4" s="495"/>
      <c r="H4" s="170" t="s">
        <v>26</v>
      </c>
      <c r="I4" s="24"/>
      <c r="J4" s="8"/>
    </row>
    <row r="5" spans="1:17" s="1" customFormat="1" ht="9.9499999999999993" customHeight="1" x14ac:dyDescent="0.25">
      <c r="C5" s="3"/>
      <c r="D5" s="4"/>
      <c r="E5" s="16"/>
      <c r="F5" s="5"/>
      <c r="G5" s="7"/>
      <c r="H5" s="24"/>
      <c r="I5" s="24"/>
      <c r="J5" s="8"/>
    </row>
    <row r="6" spans="1:17" ht="15" customHeight="1" thickBot="1" x14ac:dyDescent="0.3">
      <c r="C6" s="3"/>
      <c r="D6" s="4"/>
      <c r="E6" s="16"/>
      <c r="F6" s="495" t="s">
        <v>43</v>
      </c>
      <c r="G6" s="495"/>
      <c r="H6" s="170" t="s">
        <v>26</v>
      </c>
      <c r="I6" s="24"/>
      <c r="J6" s="8"/>
    </row>
    <row r="7" spans="1:17" s="1" customFormat="1" ht="9.9499999999999993" customHeight="1" x14ac:dyDescent="0.25">
      <c r="C7" s="3"/>
      <c r="D7" s="4"/>
      <c r="E7" s="16"/>
      <c r="F7" s="5"/>
      <c r="G7" s="7"/>
      <c r="H7" s="24"/>
      <c r="I7" s="24"/>
      <c r="J7" s="8"/>
    </row>
    <row r="8" spans="1:17" ht="15" customHeight="1" thickBot="1" x14ac:dyDescent="0.3">
      <c r="C8" s="504" t="s">
        <v>44</v>
      </c>
      <c r="D8" s="495"/>
      <c r="E8" s="495"/>
      <c r="F8" s="495"/>
      <c r="G8" s="495"/>
      <c r="H8" s="170" t="s">
        <v>26</v>
      </c>
      <c r="I8" s="24"/>
      <c r="J8" s="8"/>
    </row>
    <row r="9" spans="1:17" s="1" customFormat="1" ht="9.9499999999999993" customHeight="1" x14ac:dyDescent="0.25">
      <c r="C9" s="3"/>
      <c r="D9" s="4"/>
      <c r="E9" s="16"/>
      <c r="F9" s="5"/>
      <c r="G9" s="7"/>
      <c r="H9" s="24"/>
      <c r="I9" s="24"/>
      <c r="J9" s="8"/>
    </row>
    <row r="10" spans="1:17" ht="15" customHeight="1" thickBot="1" x14ac:dyDescent="0.3">
      <c r="C10" s="3"/>
      <c r="D10" s="4"/>
      <c r="E10" s="16"/>
      <c r="F10" s="495" t="s">
        <v>45</v>
      </c>
      <c r="G10" s="495"/>
      <c r="H10" s="170" t="s">
        <v>26</v>
      </c>
      <c r="I10" s="24"/>
      <c r="J10" s="8"/>
    </row>
    <row r="11" spans="1:17" s="1" customFormat="1" ht="9.9499999999999993" customHeight="1" x14ac:dyDescent="0.25">
      <c r="C11" s="3"/>
      <c r="D11" s="4"/>
      <c r="E11" s="16"/>
      <c r="F11" s="5"/>
      <c r="G11" s="7"/>
      <c r="H11" s="24"/>
      <c r="I11" s="24"/>
      <c r="J11" s="8"/>
    </row>
    <row r="12" spans="1:17" ht="15" customHeight="1" thickBot="1" x14ac:dyDescent="0.3">
      <c r="C12" s="3"/>
      <c r="D12" s="4"/>
      <c r="E12" s="15"/>
      <c r="F12" s="495" t="s">
        <v>46</v>
      </c>
      <c r="G12" s="495"/>
      <c r="H12" s="170" t="s">
        <v>26</v>
      </c>
      <c r="I12" s="24"/>
      <c r="J12" s="8"/>
    </row>
    <row r="13" spans="1:17" s="1" customFormat="1" ht="9.9499999999999993" customHeight="1" x14ac:dyDescent="0.25">
      <c r="C13" s="3"/>
      <c r="D13" s="4"/>
      <c r="E13" s="16"/>
      <c r="F13" s="5"/>
      <c r="G13" s="7"/>
      <c r="H13" s="24"/>
      <c r="I13" s="24"/>
      <c r="J13" s="8"/>
    </row>
    <row r="14" spans="1:17" ht="15.75" thickBot="1" x14ac:dyDescent="0.3">
      <c r="C14" s="3"/>
      <c r="D14" s="4"/>
      <c r="E14" s="16"/>
      <c r="F14" s="495" t="s">
        <v>181</v>
      </c>
      <c r="G14" s="495"/>
      <c r="H14" s="171"/>
      <c r="I14" s="24"/>
      <c r="J14" s="8"/>
      <c r="Q14" s="96"/>
    </row>
    <row r="15" spans="1:17" ht="6" customHeight="1" x14ac:dyDescent="0.25">
      <c r="C15" s="3"/>
      <c r="D15" s="4"/>
      <c r="E15" s="16"/>
      <c r="F15" s="5"/>
      <c r="G15" s="7"/>
      <c r="H15" s="104"/>
      <c r="I15" s="24"/>
      <c r="J15" s="8"/>
    </row>
    <row r="16" spans="1:17" ht="9.9499999999999993" customHeight="1" thickBot="1" x14ac:dyDescent="0.3">
      <c r="C16" s="9"/>
      <c r="D16" s="10"/>
      <c r="E16" s="18"/>
      <c r="F16" s="19"/>
      <c r="G16" s="20"/>
      <c r="H16" s="428"/>
      <c r="I16" s="11"/>
      <c r="J16" s="12"/>
    </row>
    <row r="19" spans="8:8" ht="9.9499999999999993" customHeight="1" x14ac:dyDescent="0.2"/>
    <row r="20" spans="8:8" ht="15.95" customHeight="1" x14ac:dyDescent="0.2">
      <c r="H20" s="111"/>
    </row>
    <row r="21" spans="8:8" x14ac:dyDescent="0.2">
      <c r="H21" s="111"/>
    </row>
    <row r="24" spans="8:8" ht="15.95" customHeight="1" x14ac:dyDescent="0.2"/>
    <row r="26" spans="8:8" ht="15.75" customHeight="1" x14ac:dyDescent="0.2"/>
    <row r="31" spans="8:8" ht="9.9499999999999993" customHeight="1" x14ac:dyDescent="0.2"/>
  </sheetData>
  <sheetProtection algorithmName="SHA-512" hashValue="bg39S6dXpJiMEOs5CYAFoonzDKCH3cnHwMjp89H1bB9OZkMps6s3A09fu7G1KiLTH4m4Tt3AHXktL7cdz8Eoug==" saltValue="ueoVaeZ2B4+SQMLZryTdqw==" spinCount="100000" sheet="1" objects="1" scenarios="1" selectLockedCells="1"/>
  <mergeCells count="8">
    <mergeCell ref="C1:J1"/>
    <mergeCell ref="F14:G14"/>
    <mergeCell ref="F4:G4"/>
    <mergeCell ref="F6:G6"/>
    <mergeCell ref="F10:G10"/>
    <mergeCell ref="F12:G12"/>
    <mergeCell ref="C2:J2"/>
    <mergeCell ref="C8:G8"/>
  </mergeCells>
  <dataValidations count="2">
    <dataValidation type="list" showInputMessage="1" showErrorMessage="1" sqref="H12 H10" xr:uid="{24A8B3CF-7AAE-423F-9913-BF2C2EEDB434}">
      <formula1>"Select One, Yes, No"</formula1>
    </dataValidation>
    <dataValidation type="list" showInputMessage="1" showErrorMessage="1" errorTitle="Required" error="Please select Yes or No._x000a_" sqref="H8 H6 H4" xr:uid="{EDB95E8D-9547-4E92-A0F0-C0C353D568F3}">
      <formula1>"Select One, Yes, No"</formula1>
    </dataValidation>
  </dataValidations>
  <pageMargins left="0.7" right="0.7" top="0.75" bottom="0.75" header="0.3" footer="0.3"/>
  <pageSetup orientation="portrait" horizontalDpi="4294967293"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L40"/>
  <sheetViews>
    <sheetView showGridLines="0" zoomScale="90" zoomScaleNormal="90" workbookViewId="0">
      <selection activeCell="S9" sqref="S9"/>
    </sheetView>
  </sheetViews>
  <sheetFormatPr defaultColWidth="9.140625" defaultRowHeight="12.75" x14ac:dyDescent="0.2"/>
  <cols>
    <col min="1" max="2" width="0.85546875" style="111" customWidth="1"/>
    <col min="3" max="3" width="6.7109375" style="111" customWidth="1"/>
    <col min="4" max="4" width="6.42578125" style="111" customWidth="1"/>
    <col min="5" max="11" width="15.7109375" style="111" customWidth="1"/>
    <col min="12" max="12" width="6.7109375" style="111" customWidth="1"/>
    <col min="13" max="16384" width="9.140625" style="111"/>
  </cols>
  <sheetData>
    <row r="1" spans="1:12" s="1" customFormat="1" ht="21.95" customHeight="1" thickBot="1" x14ac:dyDescent="0.25">
      <c r="A1" s="13"/>
      <c r="B1" s="13"/>
      <c r="C1" s="505" t="s">
        <v>14</v>
      </c>
      <c r="D1" s="506"/>
      <c r="E1" s="506"/>
      <c r="F1" s="506"/>
      <c r="G1" s="506"/>
      <c r="H1" s="506"/>
      <c r="I1" s="506"/>
      <c r="J1" s="506"/>
      <c r="K1" s="506"/>
      <c r="L1" s="507"/>
    </row>
    <row r="2" spans="1:12" s="46" customFormat="1" ht="15.75" thickBot="1" x14ac:dyDescent="0.3">
      <c r="A2" s="44"/>
      <c r="B2" s="44"/>
      <c r="C2" s="501" t="s">
        <v>314</v>
      </c>
      <c r="D2" s="509"/>
      <c r="E2" s="509"/>
      <c r="F2" s="509"/>
      <c r="G2" s="509"/>
      <c r="H2" s="509"/>
      <c r="I2" s="509"/>
      <c r="J2" s="509"/>
      <c r="K2" s="509"/>
      <c r="L2" s="510"/>
    </row>
    <row r="3" spans="1:12" s="1" customFormat="1" ht="15" customHeight="1" x14ac:dyDescent="0.2">
      <c r="A3" s="13"/>
      <c r="B3" s="13"/>
      <c r="C3" s="185"/>
      <c r="D3" s="2"/>
      <c r="E3" s="2"/>
      <c r="F3" s="2"/>
      <c r="G3" s="2"/>
      <c r="H3" s="2"/>
      <c r="I3" s="2"/>
      <c r="J3" s="2"/>
      <c r="K3" s="2"/>
      <c r="L3" s="186"/>
    </row>
    <row r="4" spans="1:12" s="1" customFormat="1" ht="15" customHeight="1" x14ac:dyDescent="0.25">
      <c r="A4" s="13"/>
      <c r="B4" s="13"/>
      <c r="C4" s="3"/>
      <c r="D4" s="4"/>
      <c r="E4" s="512" t="s">
        <v>13</v>
      </c>
      <c r="F4" s="513"/>
      <c r="G4" s="513"/>
      <c r="H4" s="513"/>
      <c r="I4" s="513"/>
      <c r="J4" s="513"/>
      <c r="K4" s="514"/>
      <c r="L4" s="26"/>
    </row>
    <row r="5" spans="1:12" s="13" customFormat="1" ht="15" customHeight="1" thickBot="1" x14ac:dyDescent="0.3">
      <c r="C5" s="27"/>
      <c r="D5" s="32"/>
      <c r="E5" s="38" t="s">
        <v>17</v>
      </c>
      <c r="F5" s="38">
        <v>1</v>
      </c>
      <c r="G5" s="38">
        <v>2</v>
      </c>
      <c r="H5" s="38">
        <v>3</v>
      </c>
      <c r="I5" s="38">
        <v>4</v>
      </c>
      <c r="J5" s="38">
        <v>5</v>
      </c>
      <c r="K5" s="38">
        <v>6</v>
      </c>
      <c r="L5" s="26"/>
    </row>
    <row r="6" spans="1:12" s="168" customFormat="1" ht="15" customHeight="1" x14ac:dyDescent="0.2">
      <c r="C6" s="27"/>
      <c r="D6" s="32"/>
      <c r="E6" s="39">
        <v>0.8</v>
      </c>
      <c r="F6" s="174"/>
      <c r="G6" s="174"/>
      <c r="H6" s="174"/>
      <c r="I6" s="174"/>
      <c r="J6" s="174"/>
      <c r="K6" s="175"/>
      <c r="L6" s="26"/>
    </row>
    <row r="7" spans="1:12" s="168" customFormat="1" ht="15" customHeight="1" x14ac:dyDescent="0.2">
      <c r="C7" s="27"/>
      <c r="D7" s="32"/>
      <c r="E7" s="25">
        <v>0.6</v>
      </c>
      <c r="F7" s="176"/>
      <c r="G7" s="176"/>
      <c r="H7" s="176"/>
      <c r="I7" s="176"/>
      <c r="J7" s="176"/>
      <c r="K7" s="177"/>
      <c r="L7" s="26"/>
    </row>
    <row r="8" spans="1:12" s="168" customFormat="1" ht="15" customHeight="1" x14ac:dyDescent="0.2">
      <c r="C8" s="27"/>
      <c r="D8" s="37" t="s">
        <v>184</v>
      </c>
      <c r="E8" s="178"/>
      <c r="F8" s="176"/>
      <c r="G8" s="176"/>
      <c r="H8" s="176"/>
      <c r="I8" s="176"/>
      <c r="J8" s="176"/>
      <c r="K8" s="177"/>
      <c r="L8" s="26"/>
    </row>
    <row r="9" spans="1:12" s="168" customFormat="1" ht="15" customHeight="1" x14ac:dyDescent="0.2">
      <c r="C9" s="27"/>
      <c r="D9" s="37" t="s">
        <v>184</v>
      </c>
      <c r="E9" s="178"/>
      <c r="F9" s="176"/>
      <c r="G9" s="176"/>
      <c r="H9" s="176"/>
      <c r="I9" s="176"/>
      <c r="J9" s="176"/>
      <c r="K9" s="177"/>
      <c r="L9" s="26"/>
    </row>
    <row r="10" spans="1:12" s="168" customFormat="1" ht="15" customHeight="1" thickBot="1" x14ac:dyDescent="0.25">
      <c r="C10" s="27"/>
      <c r="D10" s="37" t="s">
        <v>184</v>
      </c>
      <c r="E10" s="179"/>
      <c r="F10" s="180"/>
      <c r="G10" s="180"/>
      <c r="H10" s="180"/>
      <c r="I10" s="180"/>
      <c r="J10" s="180"/>
      <c r="K10" s="181"/>
      <c r="L10" s="26"/>
    </row>
    <row r="11" spans="1:12" s="13" customFormat="1" ht="8.1" customHeight="1" x14ac:dyDescent="0.25">
      <c r="C11" s="27"/>
      <c r="D11" s="28"/>
      <c r="E11" s="28"/>
      <c r="F11" s="5"/>
      <c r="G11" s="5"/>
      <c r="H11" s="7"/>
      <c r="I11" s="7"/>
      <c r="J11" s="7"/>
      <c r="K11" s="7"/>
      <c r="L11" s="26"/>
    </row>
    <row r="12" spans="1:12" s="168" customFormat="1" ht="15" customHeight="1" x14ac:dyDescent="0.25">
      <c r="C12" s="27"/>
      <c r="D12" s="28"/>
      <c r="E12" s="28"/>
      <c r="F12" s="5"/>
      <c r="G12" s="5"/>
      <c r="H12" s="7"/>
      <c r="I12" s="518" t="s">
        <v>230</v>
      </c>
      <c r="J12" s="518"/>
      <c r="K12" s="182"/>
      <c r="L12" s="26"/>
    </row>
    <row r="13" spans="1:12" s="13" customFormat="1" ht="8.1" customHeight="1" x14ac:dyDescent="0.25">
      <c r="C13" s="27"/>
      <c r="D13" s="28"/>
      <c r="E13" s="28"/>
      <c r="F13" s="5"/>
      <c r="G13" s="5"/>
      <c r="H13" s="7"/>
      <c r="I13" s="7"/>
      <c r="J13" s="7"/>
      <c r="K13" s="7"/>
      <c r="L13" s="26"/>
    </row>
    <row r="14" spans="1:12" ht="15" customHeight="1" x14ac:dyDescent="0.25">
      <c r="C14" s="3"/>
      <c r="D14" s="4"/>
      <c r="E14" s="4"/>
      <c r="F14" s="4"/>
      <c r="G14" s="495" t="s">
        <v>20</v>
      </c>
      <c r="H14" s="495"/>
      <c r="I14" s="495"/>
      <c r="J14" s="495"/>
      <c r="K14" s="183" t="s">
        <v>26</v>
      </c>
      <c r="L14" s="6"/>
    </row>
    <row r="15" spans="1:12" s="13" customFormat="1" ht="8.1" customHeight="1" x14ac:dyDescent="0.25">
      <c r="C15" s="27"/>
      <c r="D15" s="28"/>
      <c r="E15" s="28"/>
      <c r="F15" s="5"/>
      <c r="G15" s="5"/>
      <c r="H15" s="7"/>
      <c r="I15" s="7"/>
      <c r="J15" s="7"/>
      <c r="K15" s="24"/>
      <c r="L15" s="26"/>
    </row>
    <row r="16" spans="1:12" ht="15" customHeight="1" x14ac:dyDescent="0.25">
      <c r="C16" s="3"/>
      <c r="D16" s="4"/>
      <c r="E16" s="4"/>
      <c r="F16" s="4"/>
      <c r="G16" s="4"/>
      <c r="H16" s="495" t="s">
        <v>185</v>
      </c>
      <c r="I16" s="495"/>
      <c r="J16" s="495"/>
      <c r="K16" s="183" t="s">
        <v>26</v>
      </c>
      <c r="L16" s="6"/>
    </row>
    <row r="17" spans="1:12" s="13" customFormat="1" ht="8.1" customHeight="1" x14ac:dyDescent="0.25">
      <c r="C17" s="27"/>
      <c r="D17" s="28"/>
      <c r="E17" s="28"/>
      <c r="F17" s="5"/>
      <c r="G17" s="5"/>
      <c r="H17" s="7"/>
      <c r="I17" s="7"/>
      <c r="J17" s="7"/>
      <c r="K17" s="24"/>
      <c r="L17" s="26"/>
    </row>
    <row r="18" spans="1:12" ht="15" customHeight="1" x14ac:dyDescent="0.25">
      <c r="C18" s="29"/>
      <c r="D18" s="4"/>
      <c r="E18" s="4"/>
      <c r="F18" s="4"/>
      <c r="G18" s="495" t="s">
        <v>186</v>
      </c>
      <c r="H18" s="495"/>
      <c r="I18" s="495"/>
      <c r="J18" s="495"/>
      <c r="K18" s="183" t="s">
        <v>26</v>
      </c>
      <c r="L18" s="6"/>
    </row>
    <row r="19" spans="1:12" s="1" customFormat="1" ht="15" customHeight="1" x14ac:dyDescent="0.25">
      <c r="C19" s="29"/>
      <c r="D19" s="4"/>
      <c r="E19" s="4"/>
      <c r="F19" s="4"/>
      <c r="G19" s="404"/>
      <c r="H19" s="404"/>
      <c r="I19" s="404"/>
      <c r="J19" s="404"/>
      <c r="K19" s="404"/>
      <c r="L19" s="6"/>
    </row>
    <row r="20" spans="1:12" s="1" customFormat="1" ht="15" customHeight="1" x14ac:dyDescent="0.25">
      <c r="A20" s="13"/>
      <c r="B20" s="13"/>
      <c r="C20" s="3"/>
      <c r="D20" s="4"/>
      <c r="E20" s="512" t="s">
        <v>16</v>
      </c>
      <c r="F20" s="513"/>
      <c r="G20" s="513"/>
      <c r="H20" s="513"/>
      <c r="I20" s="514"/>
      <c r="J20" s="13"/>
      <c r="K20" s="13"/>
      <c r="L20" s="26"/>
    </row>
    <row r="21" spans="1:12" s="13" customFormat="1" ht="15" customHeight="1" thickBot="1" x14ac:dyDescent="0.3">
      <c r="C21" s="27"/>
      <c r="D21" s="32"/>
      <c r="E21" s="38" t="s">
        <v>17</v>
      </c>
      <c r="F21" s="38">
        <v>1</v>
      </c>
      <c r="G21" s="38">
        <v>2</v>
      </c>
      <c r="H21" s="38">
        <v>3</v>
      </c>
      <c r="I21" s="38">
        <v>4</v>
      </c>
      <c r="L21" s="26"/>
    </row>
    <row r="22" spans="1:12" s="168" customFormat="1" ht="15" customHeight="1" x14ac:dyDescent="0.2">
      <c r="C22" s="27"/>
      <c r="D22" s="32"/>
      <c r="E22" s="39">
        <v>0.8</v>
      </c>
      <c r="F22" s="174"/>
      <c r="G22" s="174"/>
      <c r="H22" s="174"/>
      <c r="I22" s="174"/>
      <c r="J22" s="13"/>
      <c r="K22" s="13"/>
      <c r="L22" s="26"/>
    </row>
    <row r="23" spans="1:12" s="168" customFormat="1" ht="15" customHeight="1" x14ac:dyDescent="0.2">
      <c r="C23" s="27"/>
      <c r="D23" s="32"/>
      <c r="E23" s="25">
        <v>0.6</v>
      </c>
      <c r="F23" s="176"/>
      <c r="G23" s="176"/>
      <c r="H23" s="176"/>
      <c r="I23" s="176"/>
      <c r="J23" s="13"/>
      <c r="K23" s="13"/>
      <c r="L23" s="26"/>
    </row>
    <row r="24" spans="1:12" s="168" customFormat="1" ht="15" customHeight="1" x14ac:dyDescent="0.2">
      <c r="C24" s="27"/>
      <c r="D24" s="37" t="s">
        <v>184</v>
      </c>
      <c r="E24" s="178"/>
      <c r="F24" s="176"/>
      <c r="G24" s="176"/>
      <c r="H24" s="176"/>
      <c r="I24" s="176"/>
      <c r="J24" s="13"/>
      <c r="K24" s="13"/>
      <c r="L24" s="26"/>
    </row>
    <row r="25" spans="1:12" s="168" customFormat="1" ht="15" customHeight="1" x14ac:dyDescent="0.2">
      <c r="C25" s="27"/>
      <c r="D25" s="37" t="s">
        <v>184</v>
      </c>
      <c r="E25" s="178"/>
      <c r="F25" s="176"/>
      <c r="G25" s="176"/>
      <c r="H25" s="176"/>
      <c r="I25" s="176"/>
      <c r="J25" s="13"/>
      <c r="K25" s="13"/>
      <c r="L25" s="26"/>
    </row>
    <row r="26" spans="1:12" s="168" customFormat="1" ht="15" customHeight="1" thickBot="1" x14ac:dyDescent="0.25">
      <c r="C26" s="27"/>
      <c r="D26" s="37" t="s">
        <v>184</v>
      </c>
      <c r="E26" s="179"/>
      <c r="F26" s="180"/>
      <c r="G26" s="180"/>
      <c r="H26" s="180"/>
      <c r="I26" s="180"/>
      <c r="J26" s="13"/>
      <c r="K26" s="13"/>
      <c r="L26" s="26"/>
    </row>
    <row r="27" spans="1:12" s="168" customFormat="1" ht="8.1" customHeight="1" x14ac:dyDescent="0.25">
      <c r="C27" s="429"/>
      <c r="D27" s="430"/>
      <c r="E27" s="430"/>
      <c r="F27" s="99"/>
      <c r="G27" s="99"/>
      <c r="H27" s="100"/>
      <c r="I27" s="100"/>
      <c r="J27" s="7"/>
      <c r="K27" s="7"/>
      <c r="L27" s="26"/>
    </row>
    <row r="28" spans="1:12" s="168" customFormat="1" ht="15" customHeight="1" x14ac:dyDescent="0.25">
      <c r="C28" s="27"/>
      <c r="D28" s="28"/>
      <c r="E28" s="28"/>
      <c r="F28" s="5"/>
      <c r="G28" s="5"/>
      <c r="H28" s="7"/>
      <c r="I28" s="518" t="s">
        <v>231</v>
      </c>
      <c r="J28" s="518"/>
      <c r="K28" s="182"/>
      <c r="L28" s="26"/>
    </row>
    <row r="29" spans="1:12" s="168" customFormat="1" ht="8.1" customHeight="1" x14ac:dyDescent="0.25">
      <c r="C29" s="27"/>
      <c r="D29" s="28"/>
      <c r="E29" s="28"/>
      <c r="F29" s="5"/>
      <c r="G29" s="5"/>
      <c r="H29" s="7"/>
      <c r="I29" s="7"/>
      <c r="J29" s="7"/>
      <c r="K29" s="7"/>
      <c r="L29" s="26"/>
    </row>
    <row r="30" spans="1:12" ht="15" customHeight="1" x14ac:dyDescent="0.25">
      <c r="C30" s="3"/>
      <c r="D30" s="4"/>
      <c r="E30" s="4"/>
      <c r="F30" s="495" t="s">
        <v>215</v>
      </c>
      <c r="G30" s="495"/>
      <c r="H30" s="495"/>
      <c r="I30" s="495"/>
      <c r="J30" s="495"/>
      <c r="K30" s="183" t="s">
        <v>26</v>
      </c>
      <c r="L30" s="6"/>
    </row>
    <row r="31" spans="1:12" s="168" customFormat="1" ht="8.1" customHeight="1" x14ac:dyDescent="0.25">
      <c r="C31" s="27"/>
      <c r="D31" s="28"/>
      <c r="E31" s="28"/>
      <c r="F31" s="5"/>
      <c r="G31" s="5"/>
      <c r="H31" s="7"/>
      <c r="I31" s="7"/>
      <c r="J31" s="7"/>
      <c r="K31" s="7"/>
      <c r="L31" s="26"/>
    </row>
    <row r="32" spans="1:12" ht="15" customHeight="1" x14ac:dyDescent="0.25">
      <c r="C32" s="3"/>
      <c r="D32" s="4"/>
      <c r="E32" s="4"/>
      <c r="F32" s="4"/>
      <c r="G32" s="495" t="s">
        <v>187</v>
      </c>
      <c r="H32" s="495"/>
      <c r="I32" s="495"/>
      <c r="J32" s="495"/>
      <c r="K32" s="183" t="s">
        <v>26</v>
      </c>
      <c r="L32" s="6"/>
    </row>
    <row r="33" spans="3:12" s="13" customFormat="1" ht="8.1" customHeight="1" x14ac:dyDescent="0.25">
      <c r="C33" s="27"/>
      <c r="D33" s="28"/>
      <c r="E33" s="28"/>
      <c r="F33" s="5"/>
      <c r="G33" s="5"/>
      <c r="H33" s="7"/>
      <c r="I33" s="7"/>
      <c r="J33" s="7"/>
      <c r="K33" s="7"/>
      <c r="L33" s="26"/>
    </row>
    <row r="34" spans="3:12" s="1" customFormat="1" ht="15" customHeight="1" x14ac:dyDescent="0.25">
      <c r="C34" s="515" t="s">
        <v>18</v>
      </c>
      <c r="D34" s="516"/>
      <c r="E34" s="516"/>
      <c r="F34" s="516"/>
      <c r="G34" s="516"/>
      <c r="H34" s="516"/>
      <c r="I34" s="516"/>
      <c r="J34" s="516"/>
      <c r="K34" s="516"/>
      <c r="L34" s="517"/>
    </row>
    <row r="35" spans="3:12" s="13" customFormat="1" ht="8.1" customHeight="1" x14ac:dyDescent="0.25">
      <c r="C35" s="27"/>
      <c r="D35" s="28"/>
      <c r="E35" s="28"/>
      <c r="F35" s="5"/>
      <c r="G35" s="5"/>
      <c r="H35" s="7"/>
      <c r="I35" s="7"/>
      <c r="J35" s="7"/>
      <c r="K35" s="7"/>
      <c r="L35" s="26"/>
    </row>
    <row r="36" spans="3:12" ht="9.9499999999999993" hidden="1" customHeight="1" x14ac:dyDescent="0.2">
      <c r="C36" s="422"/>
      <c r="D36" s="112"/>
      <c r="E36" s="112"/>
      <c r="F36" s="112"/>
      <c r="G36" s="112"/>
      <c r="H36" s="112"/>
      <c r="I36" s="112"/>
      <c r="J36" s="112"/>
      <c r="K36" s="112"/>
      <c r="L36" s="6"/>
    </row>
    <row r="37" spans="3:12" ht="15" x14ac:dyDescent="0.25">
      <c r="C37" s="431"/>
      <c r="D37" s="432"/>
      <c r="E37" s="432"/>
      <c r="F37" s="511" t="s">
        <v>52</v>
      </c>
      <c r="G37" s="511"/>
      <c r="H37" s="511"/>
      <c r="I37" s="511"/>
      <c r="J37" s="511"/>
      <c r="K37" s="183" t="s">
        <v>26</v>
      </c>
      <c r="L37" s="6"/>
    </row>
    <row r="38" spans="3:12" s="13" customFormat="1" ht="8.1" customHeight="1" x14ac:dyDescent="0.25">
      <c r="C38" s="27"/>
      <c r="D38" s="28"/>
      <c r="E38" s="28"/>
      <c r="F38" s="5"/>
      <c r="G38" s="5"/>
      <c r="H38" s="7"/>
      <c r="I38" s="7"/>
      <c r="J38" s="7"/>
      <c r="K38" s="7"/>
      <c r="L38" s="26"/>
    </row>
    <row r="39" spans="3:12" ht="15" x14ac:dyDescent="0.25">
      <c r="C39" s="422"/>
      <c r="D39" s="112"/>
      <c r="E39" s="508" t="s">
        <v>182</v>
      </c>
      <c r="F39" s="508"/>
      <c r="G39" s="508"/>
      <c r="H39" s="508"/>
      <c r="I39" s="508"/>
      <c r="J39" s="508"/>
      <c r="K39" s="184"/>
      <c r="L39" s="6"/>
    </row>
    <row r="40" spans="3:12" s="1" customFormat="1" ht="13.5" thickBot="1" x14ac:dyDescent="0.25">
      <c r="C40" s="9"/>
      <c r="D40" s="10"/>
      <c r="E40" s="10"/>
      <c r="F40" s="10"/>
      <c r="G40" s="10"/>
      <c r="H40" s="10"/>
      <c r="I40" s="10"/>
      <c r="J40" s="10"/>
      <c r="K40" s="10"/>
      <c r="L40" s="30"/>
    </row>
  </sheetData>
  <sheetProtection algorithmName="SHA-512" hashValue="a/ty5NmM6yJiHdEiNnCVagffMMKDd7lH+/mYFx9HUf1Jz8rdTSk2iEUsSLqbHmXo3nL1krcM+8Af9dCnzZorbQ==" saltValue="fhSwILZk37A3eRRp/joBTw==" spinCount="100000" sheet="1" objects="1" scenarios="1" selectLockedCells="1"/>
  <mergeCells count="14">
    <mergeCell ref="C1:L1"/>
    <mergeCell ref="H16:J16"/>
    <mergeCell ref="E39:J39"/>
    <mergeCell ref="C2:L2"/>
    <mergeCell ref="G14:J14"/>
    <mergeCell ref="G18:J18"/>
    <mergeCell ref="F30:J30"/>
    <mergeCell ref="G32:J32"/>
    <mergeCell ref="F37:J37"/>
    <mergeCell ref="E4:K4"/>
    <mergeCell ref="E20:I20"/>
    <mergeCell ref="C34:L34"/>
    <mergeCell ref="I12:J12"/>
    <mergeCell ref="I28:J28"/>
  </mergeCells>
  <dataValidations count="2">
    <dataValidation type="list" allowBlank="1" showInputMessage="1" showErrorMessage="1" sqref="K14 K16 K32 K30 K18" xr:uid="{5F07F335-DF08-4D9D-8061-35EC36D32DEE}">
      <formula1>"Select One, Yes, No"</formula1>
    </dataValidation>
    <dataValidation type="list" allowBlank="1" showInputMessage="1" showErrorMessage="1" sqref="K37" xr:uid="{933E71E8-AF8D-4E43-A461-75EF69EECC9F}">
      <formula1>"Select One, Yes, No,N/A"</formula1>
    </dataValidation>
  </dataValidations>
  <pageMargins left="0.7" right="0.7" top="0.75" bottom="0.75" header="0.3" footer="0.3"/>
  <pageSetup orientation="portrait" horizontalDpi="4294967293" verticalDpi="300" r:id="rId1"/>
  <headerFooter>
    <oddFooter>&amp;C&amp;F</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004B9B-0FB5-444F-9663-E68C59C5B871}">
  <dimension ref="A1:W208"/>
  <sheetViews>
    <sheetView showGridLines="0" topLeftCell="A124" zoomScale="90" zoomScaleNormal="90" workbookViewId="0">
      <selection activeCell="L203" sqref="L203"/>
    </sheetView>
  </sheetViews>
  <sheetFormatPr defaultRowHeight="15" outlineLevelRow="1" x14ac:dyDescent="0.25"/>
  <cols>
    <col min="1" max="2" width="3.28515625" style="96" customWidth="1"/>
    <col min="3" max="3" width="17.7109375" style="96" customWidth="1"/>
    <col min="4" max="4" width="16.7109375" style="110" customWidth="1"/>
    <col min="5" max="9" width="16.7109375" style="96" customWidth="1"/>
    <col min="10" max="10" width="18.5703125" style="96" customWidth="1"/>
    <col min="11" max="12" width="16.7109375" style="96" customWidth="1"/>
    <col min="13" max="14" width="19.7109375" style="96" customWidth="1"/>
    <col min="15" max="15" width="9.140625" style="96"/>
    <col min="16" max="16" width="3.42578125" style="96" customWidth="1"/>
    <col min="17" max="16384" width="9.140625" style="96"/>
  </cols>
  <sheetData>
    <row r="1" spans="3:20" s="202" customFormat="1" ht="21.95" customHeight="1" thickBot="1" x14ac:dyDescent="0.3">
      <c r="C1" s="541" t="s">
        <v>163</v>
      </c>
      <c r="D1" s="542"/>
      <c r="E1" s="542"/>
      <c r="F1" s="542"/>
      <c r="G1" s="542"/>
      <c r="H1" s="542"/>
      <c r="I1" s="542"/>
      <c r="J1" s="542"/>
      <c r="K1" s="542"/>
      <c r="L1" s="542"/>
      <c r="M1" s="542"/>
      <c r="N1" s="542"/>
      <c r="O1" s="543"/>
      <c r="P1" s="201"/>
      <c r="Q1" s="201"/>
      <c r="R1" s="201"/>
    </row>
    <row r="2" spans="3:20" s="202" customFormat="1" ht="15" customHeight="1" x14ac:dyDescent="0.25">
      <c r="C2" s="547" t="s">
        <v>178</v>
      </c>
      <c r="D2" s="548"/>
      <c r="E2" s="548"/>
      <c r="F2" s="548"/>
      <c r="G2" s="548"/>
      <c r="H2" s="548"/>
      <c r="I2" s="548"/>
      <c r="J2" s="548"/>
      <c r="K2" s="548"/>
      <c r="L2" s="548"/>
      <c r="M2" s="548"/>
      <c r="N2" s="548"/>
      <c r="O2" s="549"/>
      <c r="P2" s="201"/>
      <c r="Q2" s="201"/>
      <c r="R2" s="201"/>
    </row>
    <row r="3" spans="3:20" s="202" customFormat="1" ht="18.75" x14ac:dyDescent="0.25">
      <c r="C3" s="524" t="s">
        <v>53</v>
      </c>
      <c r="D3" s="525"/>
      <c r="E3" s="525"/>
      <c r="F3" s="525"/>
      <c r="G3" s="525"/>
      <c r="H3" s="525"/>
      <c r="I3" s="525"/>
      <c r="J3" s="525"/>
      <c r="K3" s="525"/>
      <c r="L3" s="525"/>
      <c r="M3" s="525"/>
      <c r="N3" s="525"/>
      <c r="O3" s="526"/>
    </row>
    <row r="4" spans="3:20" s="202" customFormat="1" ht="18.75" customHeight="1" x14ac:dyDescent="0.25">
      <c r="C4" s="544" t="s">
        <v>229</v>
      </c>
      <c r="D4" s="545"/>
      <c r="E4" s="545"/>
      <c r="F4" s="545"/>
      <c r="G4" s="545"/>
      <c r="H4" s="545"/>
      <c r="I4" s="545"/>
      <c r="J4" s="545"/>
      <c r="K4" s="545"/>
      <c r="L4" s="545"/>
      <c r="M4" s="545"/>
      <c r="N4" s="545"/>
      <c r="O4" s="546"/>
    </row>
    <row r="5" spans="3:20" s="202" customFormat="1" ht="15" customHeight="1" x14ac:dyDescent="0.25">
      <c r="C5" s="203"/>
      <c r="D5" s="204"/>
      <c r="E5" s="204"/>
      <c r="F5" s="204"/>
      <c r="G5" s="204"/>
      <c r="H5" s="204"/>
      <c r="I5" s="204"/>
      <c r="J5" s="204"/>
      <c r="K5" s="204"/>
      <c r="L5" s="204"/>
      <c r="M5" s="204"/>
      <c r="N5" s="204"/>
      <c r="O5" s="205"/>
    </row>
    <row r="6" spans="3:20" s="202" customFormat="1" ht="18.75" customHeight="1" x14ac:dyDescent="0.25">
      <c r="C6" s="203"/>
      <c r="D6" s="204"/>
      <c r="E6" s="204"/>
      <c r="F6" s="204"/>
      <c r="G6" s="539" t="s">
        <v>237</v>
      </c>
      <c r="H6" s="540"/>
      <c r="I6" s="204"/>
      <c r="J6" s="539" t="s">
        <v>235</v>
      </c>
      <c r="K6" s="540"/>
      <c r="L6" s="204"/>
      <c r="M6" s="204"/>
      <c r="N6" s="204"/>
      <c r="O6" s="205"/>
    </row>
    <row r="7" spans="3:20" s="202" customFormat="1" ht="18.75" customHeight="1" x14ac:dyDescent="0.25">
      <c r="C7" s="203"/>
      <c r="D7" s="204"/>
      <c r="E7" s="204"/>
      <c r="F7" s="204"/>
      <c r="G7" s="206" t="s">
        <v>236</v>
      </c>
      <c r="H7" s="206" t="s">
        <v>234</v>
      </c>
      <c r="I7" s="207"/>
      <c r="J7" s="208" t="s">
        <v>235</v>
      </c>
      <c r="K7" s="206" t="s">
        <v>234</v>
      </c>
      <c r="L7" s="204"/>
      <c r="M7" s="204"/>
      <c r="N7" s="204"/>
      <c r="O7" s="205"/>
    </row>
    <row r="8" spans="3:20" ht="15.75" customHeight="1" x14ac:dyDescent="0.25">
      <c r="C8" s="291"/>
      <c r="D8" s="287"/>
      <c r="E8" s="287"/>
      <c r="F8" s="287"/>
      <c r="G8" s="433" t="s">
        <v>127</v>
      </c>
      <c r="H8" s="187"/>
      <c r="I8" s="406"/>
      <c r="J8" s="433" t="s">
        <v>137</v>
      </c>
      <c r="K8" s="187"/>
      <c r="L8" s="287"/>
      <c r="M8" s="287"/>
      <c r="N8" s="287"/>
      <c r="O8" s="288"/>
    </row>
    <row r="9" spans="3:20" ht="15.75" customHeight="1" x14ac:dyDescent="0.25">
      <c r="C9" s="292"/>
      <c r="D9" s="289"/>
      <c r="E9" s="289"/>
      <c r="F9" s="289"/>
      <c r="G9" s="433" t="s">
        <v>238</v>
      </c>
      <c r="H9" s="187"/>
      <c r="I9" s="406"/>
      <c r="J9" s="433" t="s">
        <v>138</v>
      </c>
      <c r="K9" s="187"/>
      <c r="L9" s="289"/>
      <c r="M9" s="289"/>
      <c r="N9" s="289"/>
      <c r="O9" s="290"/>
    </row>
    <row r="10" spans="3:20" s="202" customFormat="1" x14ac:dyDescent="0.25">
      <c r="C10" s="209"/>
      <c r="D10" s="210"/>
      <c r="E10" s="211"/>
      <c r="F10" s="211"/>
      <c r="G10" s="212" t="s">
        <v>233</v>
      </c>
      <c r="H10" s="213">
        <f>SUM(H8:H9)</f>
        <v>0</v>
      </c>
      <c r="I10" s="406"/>
      <c r="J10" s="212" t="s">
        <v>233</v>
      </c>
      <c r="K10" s="213">
        <f>SUM(K8:K9)</f>
        <v>0</v>
      </c>
      <c r="L10" s="211"/>
      <c r="M10" s="214"/>
      <c r="N10" s="214"/>
      <c r="O10" s="215"/>
      <c r="T10" s="216"/>
    </row>
    <row r="11" spans="3:20" s="202" customFormat="1" x14ac:dyDescent="0.25">
      <c r="C11" s="209"/>
      <c r="D11" s="210"/>
      <c r="E11" s="211"/>
      <c r="F11" s="217"/>
      <c r="G11" s="211"/>
      <c r="H11" s="217"/>
      <c r="I11" s="211"/>
      <c r="J11" s="217"/>
      <c r="K11" s="211"/>
      <c r="L11" s="211"/>
      <c r="M11" s="211"/>
      <c r="N11" s="211"/>
      <c r="O11" s="215"/>
    </row>
    <row r="12" spans="3:20" s="202" customFormat="1" ht="26.25" customHeight="1" x14ac:dyDescent="0.25">
      <c r="C12" s="524" t="s">
        <v>188</v>
      </c>
      <c r="D12" s="525"/>
      <c r="E12" s="525"/>
      <c r="F12" s="525"/>
      <c r="G12" s="525"/>
      <c r="H12" s="525"/>
      <c r="I12" s="525"/>
      <c r="J12" s="525"/>
      <c r="K12" s="525"/>
      <c r="L12" s="525"/>
      <c r="M12" s="525"/>
      <c r="N12" s="525"/>
      <c r="O12" s="526"/>
      <c r="P12" s="201"/>
      <c r="Q12" s="201"/>
    </row>
    <row r="13" spans="3:20" s="202" customFormat="1" ht="72" customHeight="1" x14ac:dyDescent="0.25">
      <c r="C13" s="527" t="s">
        <v>388</v>
      </c>
      <c r="D13" s="528"/>
      <c r="E13" s="528"/>
      <c r="F13" s="528"/>
      <c r="G13" s="528"/>
      <c r="H13" s="528"/>
      <c r="I13" s="528"/>
      <c r="J13" s="528"/>
      <c r="K13" s="528"/>
      <c r="L13" s="528"/>
      <c r="M13" s="528"/>
      <c r="N13" s="528"/>
      <c r="O13" s="529"/>
      <c r="P13" s="218"/>
      <c r="Q13" s="218"/>
      <c r="R13" s="218"/>
    </row>
    <row r="14" spans="3:20" s="202" customFormat="1" x14ac:dyDescent="0.25">
      <c r="C14" s="219"/>
      <c r="D14" s="406"/>
      <c r="E14" s="220"/>
      <c r="F14" s="220"/>
      <c r="G14" s="220"/>
      <c r="H14" s="221"/>
      <c r="I14" s="220"/>
      <c r="J14" s="222"/>
      <c r="K14" s="222"/>
      <c r="L14" s="223"/>
      <c r="M14" s="223"/>
      <c r="N14" s="223"/>
      <c r="O14" s="224"/>
    </row>
    <row r="15" spans="3:20" ht="15.75" x14ac:dyDescent="0.25">
      <c r="C15" s="219"/>
      <c r="D15" s="406"/>
      <c r="E15" s="151"/>
      <c r="F15" s="151"/>
      <c r="G15" s="535" t="s">
        <v>139</v>
      </c>
      <c r="H15" s="535"/>
      <c r="I15" s="535"/>
      <c r="J15" s="535"/>
      <c r="K15" s="535"/>
      <c r="L15" s="189"/>
      <c r="M15" s="285"/>
      <c r="N15" s="285"/>
      <c r="O15" s="286"/>
      <c r="P15" s="190"/>
      <c r="Q15" s="190"/>
      <c r="R15" s="190"/>
    </row>
    <row r="16" spans="3:20" s="202" customFormat="1" ht="15" customHeight="1" x14ac:dyDescent="0.25">
      <c r="C16" s="219"/>
      <c r="D16" s="530"/>
      <c r="E16" s="530"/>
      <c r="F16" s="530"/>
      <c r="G16" s="220"/>
      <c r="H16" s="221"/>
      <c r="I16" s="220"/>
      <c r="J16" s="222"/>
      <c r="K16" s="222"/>
      <c r="L16" s="53" t="s">
        <v>68</v>
      </c>
      <c r="M16" s="47"/>
      <c r="N16" s="47"/>
      <c r="O16" s="225"/>
      <c r="P16" s="226"/>
      <c r="Q16" s="226"/>
    </row>
    <row r="17" spans="1:23" s="202" customFormat="1" ht="63" x14ac:dyDescent="0.25">
      <c r="A17" s="227"/>
      <c r="B17" s="227"/>
      <c r="C17" s="228"/>
      <c r="D17" s="229" t="s">
        <v>136</v>
      </c>
      <c r="E17" s="229" t="s">
        <v>32</v>
      </c>
      <c r="F17" s="229" t="s">
        <v>33</v>
      </c>
      <c r="G17" s="230" t="s">
        <v>34</v>
      </c>
      <c r="H17" s="231" t="s">
        <v>35</v>
      </c>
      <c r="I17" s="232" t="s">
        <v>36</v>
      </c>
      <c r="J17" s="230" t="s">
        <v>155</v>
      </c>
      <c r="K17" s="233" t="s">
        <v>37</v>
      </c>
      <c r="L17" s="233" t="s">
        <v>371</v>
      </c>
      <c r="M17" s="234"/>
      <c r="N17" s="234"/>
      <c r="O17" s="235"/>
      <c r="P17" s="227"/>
      <c r="Q17" s="227"/>
      <c r="R17" s="227"/>
    </row>
    <row r="18" spans="1:23" s="202" customFormat="1" ht="18" customHeight="1" x14ac:dyDescent="0.25">
      <c r="C18" s="236"/>
      <c r="D18" s="237" t="s">
        <v>38</v>
      </c>
      <c r="E18" s="238">
        <v>1102</v>
      </c>
      <c r="F18" s="238">
        <v>2</v>
      </c>
      <c r="G18" s="238" t="s">
        <v>39</v>
      </c>
      <c r="H18" s="238">
        <v>632</v>
      </c>
      <c r="I18" s="239">
        <v>0.6</v>
      </c>
      <c r="J18" s="240">
        <v>1499</v>
      </c>
      <c r="K18" s="241">
        <v>1150</v>
      </c>
      <c r="L18" s="240">
        <f>J18-K18</f>
        <v>349</v>
      </c>
      <c r="M18" s="234"/>
      <c r="N18" s="234"/>
      <c r="O18" s="242"/>
      <c r="S18" s="243"/>
      <c r="T18" s="243"/>
      <c r="U18" s="243"/>
      <c r="V18" s="243"/>
      <c r="W18" s="243"/>
    </row>
    <row r="19" spans="1:23" ht="15.75" x14ac:dyDescent="0.25">
      <c r="C19" s="219"/>
      <c r="D19" s="293">
        <v>1</v>
      </c>
      <c r="E19" s="192"/>
      <c r="F19" s="192" t="s">
        <v>26</v>
      </c>
      <c r="G19" s="192"/>
      <c r="H19" s="192"/>
      <c r="I19" s="192" t="s">
        <v>26</v>
      </c>
      <c r="J19" s="193"/>
      <c r="K19" s="193"/>
      <c r="L19" s="296">
        <f>J19-K19</f>
        <v>0</v>
      </c>
      <c r="M19" s="234"/>
      <c r="N19" s="234"/>
      <c r="O19" s="244"/>
      <c r="S19" s="194"/>
      <c r="T19" s="109"/>
      <c r="U19" s="109"/>
      <c r="V19" s="109"/>
      <c r="W19" s="109"/>
    </row>
    <row r="20" spans="1:23" ht="15.75" x14ac:dyDescent="0.25">
      <c r="C20" s="219"/>
      <c r="D20" s="294">
        <v>2</v>
      </c>
      <c r="E20" s="192"/>
      <c r="F20" s="192" t="s">
        <v>26</v>
      </c>
      <c r="G20" s="192"/>
      <c r="H20" s="192"/>
      <c r="I20" s="192" t="s">
        <v>26</v>
      </c>
      <c r="J20" s="193"/>
      <c r="K20" s="193"/>
      <c r="L20" s="296">
        <f>J20-K20</f>
        <v>0</v>
      </c>
      <c r="M20" s="234"/>
      <c r="N20" s="234"/>
      <c r="O20" s="244"/>
      <c r="S20" s="194"/>
      <c r="T20" s="109"/>
      <c r="U20" s="109"/>
      <c r="V20" s="109"/>
      <c r="W20" s="109"/>
    </row>
    <row r="21" spans="1:23" ht="15.75" x14ac:dyDescent="0.25">
      <c r="C21" s="219"/>
      <c r="D21" s="294">
        <v>3</v>
      </c>
      <c r="E21" s="192"/>
      <c r="F21" s="192" t="s">
        <v>26</v>
      </c>
      <c r="G21" s="192"/>
      <c r="H21" s="192"/>
      <c r="I21" s="192" t="s">
        <v>26</v>
      </c>
      <c r="J21" s="193"/>
      <c r="K21" s="193"/>
      <c r="L21" s="296">
        <f>J21-K21</f>
        <v>0</v>
      </c>
      <c r="M21" s="234"/>
      <c r="N21" s="234"/>
      <c r="O21" s="244"/>
      <c r="S21" s="194"/>
      <c r="T21" s="109"/>
      <c r="U21" s="109"/>
      <c r="V21" s="109"/>
      <c r="W21" s="109"/>
    </row>
    <row r="22" spans="1:23" ht="15.75" x14ac:dyDescent="0.25">
      <c r="C22" s="219"/>
      <c r="D22" s="294">
        <v>4</v>
      </c>
      <c r="E22" s="192"/>
      <c r="F22" s="192" t="s">
        <v>26</v>
      </c>
      <c r="G22" s="192"/>
      <c r="H22" s="192"/>
      <c r="I22" s="192" t="s">
        <v>26</v>
      </c>
      <c r="J22" s="193"/>
      <c r="K22" s="193"/>
      <c r="L22" s="296">
        <f t="shared" ref="L22:L82" si="0">J22-K22</f>
        <v>0</v>
      </c>
      <c r="M22" s="234"/>
      <c r="N22" s="234"/>
      <c r="O22" s="244"/>
      <c r="S22" s="194"/>
      <c r="T22" s="109"/>
      <c r="U22" s="109"/>
      <c r="V22" s="109"/>
      <c r="W22" s="109"/>
    </row>
    <row r="23" spans="1:23" ht="15.75" x14ac:dyDescent="0.25">
      <c r="C23" s="219"/>
      <c r="D23" s="294">
        <v>5</v>
      </c>
      <c r="E23" s="192"/>
      <c r="F23" s="192" t="s">
        <v>26</v>
      </c>
      <c r="G23" s="192"/>
      <c r="H23" s="192"/>
      <c r="I23" s="192" t="s">
        <v>26</v>
      </c>
      <c r="J23" s="193"/>
      <c r="K23" s="193"/>
      <c r="L23" s="296">
        <f t="shared" si="0"/>
        <v>0</v>
      </c>
      <c r="M23" s="234"/>
      <c r="N23" s="234"/>
      <c r="O23" s="244"/>
      <c r="S23" s="194"/>
      <c r="T23" s="109"/>
      <c r="U23" s="109"/>
      <c r="V23" s="109"/>
      <c r="W23" s="109"/>
    </row>
    <row r="24" spans="1:23" ht="15.75" x14ac:dyDescent="0.25">
      <c r="C24" s="219"/>
      <c r="D24" s="294">
        <v>6</v>
      </c>
      <c r="E24" s="192"/>
      <c r="F24" s="192" t="s">
        <v>26</v>
      </c>
      <c r="G24" s="192"/>
      <c r="H24" s="192"/>
      <c r="I24" s="192" t="s">
        <v>26</v>
      </c>
      <c r="J24" s="193"/>
      <c r="K24" s="193"/>
      <c r="L24" s="296">
        <f t="shared" si="0"/>
        <v>0</v>
      </c>
      <c r="M24" s="234"/>
      <c r="N24" s="234"/>
      <c r="O24" s="244"/>
      <c r="S24" s="194"/>
      <c r="T24" s="109"/>
      <c r="U24" s="109"/>
      <c r="V24" s="109"/>
      <c r="W24" s="109"/>
    </row>
    <row r="25" spans="1:23" ht="15.75" x14ac:dyDescent="0.25">
      <c r="C25" s="219"/>
      <c r="D25" s="294">
        <v>7</v>
      </c>
      <c r="E25" s="192"/>
      <c r="F25" s="192" t="s">
        <v>26</v>
      </c>
      <c r="G25" s="192"/>
      <c r="H25" s="192"/>
      <c r="I25" s="192" t="s">
        <v>26</v>
      </c>
      <c r="J25" s="193"/>
      <c r="K25" s="193"/>
      <c r="L25" s="296">
        <f t="shared" si="0"/>
        <v>0</v>
      </c>
      <c r="M25" s="234"/>
      <c r="N25" s="234"/>
      <c r="O25" s="244"/>
      <c r="S25" s="195"/>
      <c r="T25" s="109"/>
      <c r="U25" s="109"/>
      <c r="V25" s="109"/>
      <c r="W25" s="109"/>
    </row>
    <row r="26" spans="1:23" ht="15.75" x14ac:dyDescent="0.25">
      <c r="C26" s="219"/>
      <c r="D26" s="294">
        <v>8</v>
      </c>
      <c r="E26" s="192"/>
      <c r="F26" s="192" t="s">
        <v>26</v>
      </c>
      <c r="G26" s="192"/>
      <c r="H26" s="192"/>
      <c r="I26" s="192" t="s">
        <v>26</v>
      </c>
      <c r="J26" s="193"/>
      <c r="K26" s="193"/>
      <c r="L26" s="296">
        <f t="shared" si="0"/>
        <v>0</v>
      </c>
      <c r="M26" s="234"/>
      <c r="N26" s="234"/>
      <c r="O26" s="244"/>
      <c r="S26" s="195"/>
      <c r="T26" s="109"/>
      <c r="U26" s="109"/>
      <c r="V26" s="109"/>
      <c r="W26" s="109"/>
    </row>
    <row r="27" spans="1:23" ht="15.75" x14ac:dyDescent="0.25">
      <c r="C27" s="219"/>
      <c r="D27" s="294">
        <v>9</v>
      </c>
      <c r="E27" s="192"/>
      <c r="F27" s="192" t="s">
        <v>26</v>
      </c>
      <c r="G27" s="192"/>
      <c r="H27" s="192"/>
      <c r="I27" s="192" t="s">
        <v>26</v>
      </c>
      <c r="J27" s="193"/>
      <c r="K27" s="193"/>
      <c r="L27" s="296">
        <f t="shared" si="0"/>
        <v>0</v>
      </c>
      <c r="M27" s="234"/>
      <c r="N27" s="234"/>
      <c r="O27" s="244"/>
      <c r="S27" s="195"/>
      <c r="T27" s="109"/>
      <c r="U27" s="109"/>
      <c r="V27" s="109"/>
      <c r="W27" s="109"/>
    </row>
    <row r="28" spans="1:23" ht="15.75" x14ac:dyDescent="0.25">
      <c r="C28" s="219"/>
      <c r="D28" s="294">
        <v>10</v>
      </c>
      <c r="E28" s="192"/>
      <c r="F28" s="192" t="s">
        <v>26</v>
      </c>
      <c r="G28" s="192"/>
      <c r="H28" s="192"/>
      <c r="I28" s="192" t="s">
        <v>26</v>
      </c>
      <c r="J28" s="193"/>
      <c r="K28" s="193"/>
      <c r="L28" s="296">
        <f t="shared" si="0"/>
        <v>0</v>
      </c>
      <c r="M28" s="234"/>
      <c r="N28" s="234"/>
      <c r="O28" s="244"/>
      <c r="S28" s="195"/>
      <c r="T28" s="109"/>
      <c r="U28" s="109"/>
      <c r="V28" s="109"/>
      <c r="W28" s="109"/>
    </row>
    <row r="29" spans="1:23" ht="15.75" x14ac:dyDescent="0.25">
      <c r="C29" s="219"/>
      <c r="D29" s="294">
        <v>11</v>
      </c>
      <c r="E29" s="192"/>
      <c r="F29" s="192" t="s">
        <v>26</v>
      </c>
      <c r="G29" s="192"/>
      <c r="H29" s="192"/>
      <c r="I29" s="192" t="s">
        <v>26</v>
      </c>
      <c r="J29" s="193"/>
      <c r="K29" s="193"/>
      <c r="L29" s="296">
        <f t="shared" si="0"/>
        <v>0</v>
      </c>
      <c r="M29" s="234"/>
      <c r="N29" s="234"/>
      <c r="O29" s="244"/>
      <c r="S29" s="194"/>
      <c r="T29" s="109"/>
      <c r="U29" s="109"/>
      <c r="V29" s="109"/>
      <c r="W29" s="109"/>
    </row>
    <row r="30" spans="1:23" ht="15.75" x14ac:dyDescent="0.25">
      <c r="C30" s="219"/>
      <c r="D30" s="294">
        <v>12</v>
      </c>
      <c r="E30" s="192"/>
      <c r="F30" s="192" t="s">
        <v>26</v>
      </c>
      <c r="G30" s="192"/>
      <c r="H30" s="192"/>
      <c r="I30" s="192" t="s">
        <v>26</v>
      </c>
      <c r="J30" s="193"/>
      <c r="K30" s="193"/>
      <c r="L30" s="296">
        <f t="shared" si="0"/>
        <v>0</v>
      </c>
      <c r="M30" s="234"/>
      <c r="N30" s="234"/>
      <c r="O30" s="244"/>
      <c r="S30" s="194"/>
      <c r="T30" s="109"/>
      <c r="U30" s="109"/>
      <c r="V30" s="109"/>
      <c r="W30" s="109"/>
    </row>
    <row r="31" spans="1:23" ht="15.75" x14ac:dyDescent="0.25">
      <c r="C31" s="219"/>
      <c r="D31" s="294">
        <v>13</v>
      </c>
      <c r="E31" s="192"/>
      <c r="F31" s="192" t="s">
        <v>26</v>
      </c>
      <c r="G31" s="192"/>
      <c r="H31" s="192"/>
      <c r="I31" s="192" t="s">
        <v>26</v>
      </c>
      <c r="J31" s="193"/>
      <c r="K31" s="193"/>
      <c r="L31" s="296">
        <f t="shared" si="0"/>
        <v>0</v>
      </c>
      <c r="M31" s="234"/>
      <c r="N31" s="234"/>
      <c r="O31" s="244"/>
    </row>
    <row r="32" spans="1:23" ht="15.75" x14ac:dyDescent="0.25">
      <c r="C32" s="219"/>
      <c r="D32" s="294">
        <v>14</v>
      </c>
      <c r="E32" s="192"/>
      <c r="F32" s="192" t="s">
        <v>26</v>
      </c>
      <c r="G32" s="192"/>
      <c r="H32" s="192"/>
      <c r="I32" s="192" t="s">
        <v>26</v>
      </c>
      <c r="J32" s="193"/>
      <c r="K32" s="193"/>
      <c r="L32" s="296">
        <f t="shared" si="0"/>
        <v>0</v>
      </c>
      <c r="M32" s="234"/>
      <c r="N32" s="234"/>
      <c r="O32" s="244"/>
    </row>
    <row r="33" spans="3:15" ht="15.75" x14ac:dyDescent="0.25">
      <c r="C33" s="219"/>
      <c r="D33" s="294">
        <v>15</v>
      </c>
      <c r="E33" s="192"/>
      <c r="F33" s="192" t="s">
        <v>26</v>
      </c>
      <c r="G33" s="192"/>
      <c r="H33" s="192"/>
      <c r="I33" s="192" t="s">
        <v>26</v>
      </c>
      <c r="J33" s="193"/>
      <c r="K33" s="193"/>
      <c r="L33" s="296">
        <f t="shared" si="0"/>
        <v>0</v>
      </c>
      <c r="M33" s="234"/>
      <c r="N33" s="234"/>
      <c r="O33" s="244"/>
    </row>
    <row r="34" spans="3:15" ht="15.75" x14ac:dyDescent="0.25">
      <c r="C34" s="219"/>
      <c r="D34" s="294">
        <v>16</v>
      </c>
      <c r="E34" s="192"/>
      <c r="F34" s="192" t="s">
        <v>26</v>
      </c>
      <c r="G34" s="192"/>
      <c r="H34" s="192"/>
      <c r="I34" s="192" t="s">
        <v>26</v>
      </c>
      <c r="J34" s="193"/>
      <c r="K34" s="193"/>
      <c r="L34" s="296">
        <f t="shared" si="0"/>
        <v>0</v>
      </c>
      <c r="M34" s="234"/>
      <c r="N34" s="234"/>
      <c r="O34" s="244"/>
    </row>
    <row r="35" spans="3:15" ht="15.75" x14ac:dyDescent="0.25">
      <c r="C35" s="219"/>
      <c r="D35" s="294">
        <v>17</v>
      </c>
      <c r="E35" s="192"/>
      <c r="F35" s="192" t="s">
        <v>26</v>
      </c>
      <c r="G35" s="192"/>
      <c r="H35" s="192"/>
      <c r="I35" s="192" t="s">
        <v>26</v>
      </c>
      <c r="J35" s="193"/>
      <c r="K35" s="193"/>
      <c r="L35" s="296">
        <f t="shared" si="0"/>
        <v>0</v>
      </c>
      <c r="M35" s="234"/>
      <c r="N35" s="234"/>
      <c r="O35" s="244"/>
    </row>
    <row r="36" spans="3:15" ht="15.75" x14ac:dyDescent="0.25">
      <c r="C36" s="219"/>
      <c r="D36" s="294">
        <v>18</v>
      </c>
      <c r="E36" s="192"/>
      <c r="F36" s="192" t="s">
        <v>26</v>
      </c>
      <c r="G36" s="192"/>
      <c r="H36" s="192"/>
      <c r="I36" s="192" t="s">
        <v>26</v>
      </c>
      <c r="J36" s="193"/>
      <c r="K36" s="193"/>
      <c r="L36" s="296">
        <f t="shared" si="0"/>
        <v>0</v>
      </c>
      <c r="M36" s="234"/>
      <c r="N36" s="234"/>
      <c r="O36" s="244"/>
    </row>
    <row r="37" spans="3:15" ht="15.75" x14ac:dyDescent="0.25">
      <c r="C37" s="219"/>
      <c r="D37" s="294">
        <v>19</v>
      </c>
      <c r="E37" s="192"/>
      <c r="F37" s="192" t="s">
        <v>26</v>
      </c>
      <c r="G37" s="192"/>
      <c r="H37" s="192"/>
      <c r="I37" s="192" t="s">
        <v>26</v>
      </c>
      <c r="J37" s="193"/>
      <c r="K37" s="193"/>
      <c r="L37" s="296">
        <f t="shared" si="0"/>
        <v>0</v>
      </c>
      <c r="M37" s="234"/>
      <c r="N37" s="234"/>
      <c r="O37" s="244"/>
    </row>
    <row r="38" spans="3:15" ht="15.75" x14ac:dyDescent="0.25">
      <c r="C38" s="219"/>
      <c r="D38" s="294">
        <v>20</v>
      </c>
      <c r="E38" s="192"/>
      <c r="F38" s="192" t="s">
        <v>26</v>
      </c>
      <c r="G38" s="192"/>
      <c r="H38" s="192"/>
      <c r="I38" s="192" t="s">
        <v>26</v>
      </c>
      <c r="J38" s="193"/>
      <c r="K38" s="193"/>
      <c r="L38" s="296">
        <f t="shared" si="0"/>
        <v>0</v>
      </c>
      <c r="M38" s="234"/>
      <c r="N38" s="234"/>
      <c r="O38" s="244"/>
    </row>
    <row r="39" spans="3:15" ht="15.75" x14ac:dyDescent="0.25">
      <c r="C39" s="219"/>
      <c r="D39" s="294">
        <v>21</v>
      </c>
      <c r="E39" s="192"/>
      <c r="F39" s="192" t="s">
        <v>26</v>
      </c>
      <c r="G39" s="192"/>
      <c r="H39" s="192"/>
      <c r="I39" s="192" t="s">
        <v>26</v>
      </c>
      <c r="J39" s="193"/>
      <c r="K39" s="193"/>
      <c r="L39" s="296">
        <f t="shared" si="0"/>
        <v>0</v>
      </c>
      <c r="M39" s="234"/>
      <c r="N39" s="234"/>
      <c r="O39" s="244"/>
    </row>
    <row r="40" spans="3:15" ht="15.75" x14ac:dyDescent="0.25">
      <c r="C40" s="219"/>
      <c r="D40" s="294">
        <v>22</v>
      </c>
      <c r="E40" s="192"/>
      <c r="F40" s="192" t="s">
        <v>26</v>
      </c>
      <c r="G40" s="192"/>
      <c r="H40" s="192"/>
      <c r="I40" s="192" t="s">
        <v>26</v>
      </c>
      <c r="J40" s="193"/>
      <c r="K40" s="193"/>
      <c r="L40" s="296">
        <f t="shared" si="0"/>
        <v>0</v>
      </c>
      <c r="M40" s="234"/>
      <c r="N40" s="234"/>
      <c r="O40" s="244"/>
    </row>
    <row r="41" spans="3:15" ht="15.75" x14ac:dyDescent="0.25">
      <c r="C41" s="219"/>
      <c r="D41" s="294">
        <v>23</v>
      </c>
      <c r="E41" s="192"/>
      <c r="F41" s="192" t="s">
        <v>26</v>
      </c>
      <c r="G41" s="192"/>
      <c r="H41" s="192"/>
      <c r="I41" s="192" t="s">
        <v>26</v>
      </c>
      <c r="J41" s="193"/>
      <c r="K41" s="193"/>
      <c r="L41" s="296">
        <f t="shared" si="0"/>
        <v>0</v>
      </c>
      <c r="M41" s="234"/>
      <c r="N41" s="234"/>
      <c r="O41" s="244"/>
    </row>
    <row r="42" spans="3:15" ht="15.75" x14ac:dyDescent="0.25">
      <c r="C42" s="219"/>
      <c r="D42" s="294">
        <v>24</v>
      </c>
      <c r="E42" s="192"/>
      <c r="F42" s="192" t="s">
        <v>26</v>
      </c>
      <c r="G42" s="192"/>
      <c r="H42" s="192"/>
      <c r="I42" s="192" t="s">
        <v>26</v>
      </c>
      <c r="J42" s="193"/>
      <c r="K42" s="193"/>
      <c r="L42" s="296">
        <f t="shared" si="0"/>
        <v>0</v>
      </c>
      <c r="M42" s="234"/>
      <c r="N42" s="234"/>
      <c r="O42" s="244"/>
    </row>
    <row r="43" spans="3:15" ht="15.75" x14ac:dyDescent="0.25">
      <c r="C43" s="219"/>
      <c r="D43" s="294">
        <v>25</v>
      </c>
      <c r="E43" s="192"/>
      <c r="F43" s="192" t="s">
        <v>26</v>
      </c>
      <c r="G43" s="192"/>
      <c r="H43" s="192"/>
      <c r="I43" s="192" t="s">
        <v>26</v>
      </c>
      <c r="J43" s="193"/>
      <c r="K43" s="193"/>
      <c r="L43" s="296">
        <f t="shared" si="0"/>
        <v>0</v>
      </c>
      <c r="M43" s="234"/>
      <c r="N43" s="234"/>
      <c r="O43" s="244"/>
    </row>
    <row r="44" spans="3:15" ht="15.75" x14ac:dyDescent="0.25">
      <c r="C44" s="219"/>
      <c r="D44" s="294">
        <v>26</v>
      </c>
      <c r="E44" s="192"/>
      <c r="F44" s="192" t="s">
        <v>26</v>
      </c>
      <c r="G44" s="192"/>
      <c r="H44" s="192"/>
      <c r="I44" s="192" t="s">
        <v>26</v>
      </c>
      <c r="J44" s="193"/>
      <c r="K44" s="193"/>
      <c r="L44" s="296">
        <f t="shared" si="0"/>
        <v>0</v>
      </c>
      <c r="M44" s="234"/>
      <c r="N44" s="234"/>
      <c r="O44" s="244"/>
    </row>
    <row r="45" spans="3:15" ht="15.75" x14ac:dyDescent="0.25">
      <c r="C45" s="219"/>
      <c r="D45" s="294">
        <v>27</v>
      </c>
      <c r="E45" s="192"/>
      <c r="F45" s="192" t="s">
        <v>26</v>
      </c>
      <c r="G45" s="192"/>
      <c r="H45" s="192"/>
      <c r="I45" s="192" t="s">
        <v>26</v>
      </c>
      <c r="J45" s="193"/>
      <c r="K45" s="193"/>
      <c r="L45" s="296">
        <f t="shared" si="0"/>
        <v>0</v>
      </c>
      <c r="M45" s="234"/>
      <c r="N45" s="234"/>
      <c r="O45" s="244"/>
    </row>
    <row r="46" spans="3:15" ht="15.75" x14ac:dyDescent="0.25">
      <c r="C46" s="219"/>
      <c r="D46" s="294">
        <v>28</v>
      </c>
      <c r="E46" s="192"/>
      <c r="F46" s="192" t="s">
        <v>26</v>
      </c>
      <c r="G46" s="192"/>
      <c r="H46" s="192"/>
      <c r="I46" s="192" t="s">
        <v>26</v>
      </c>
      <c r="J46" s="193"/>
      <c r="K46" s="193"/>
      <c r="L46" s="296">
        <f t="shared" si="0"/>
        <v>0</v>
      </c>
      <c r="M46" s="234"/>
      <c r="N46" s="234"/>
      <c r="O46" s="244"/>
    </row>
    <row r="47" spans="3:15" ht="15.75" x14ac:dyDescent="0.25">
      <c r="C47" s="219"/>
      <c r="D47" s="294">
        <v>29</v>
      </c>
      <c r="E47" s="192"/>
      <c r="F47" s="192" t="s">
        <v>26</v>
      </c>
      <c r="G47" s="192"/>
      <c r="H47" s="192"/>
      <c r="I47" s="192" t="s">
        <v>26</v>
      </c>
      <c r="J47" s="193"/>
      <c r="K47" s="193"/>
      <c r="L47" s="296">
        <f t="shared" si="0"/>
        <v>0</v>
      </c>
      <c r="M47" s="234"/>
      <c r="N47" s="234"/>
      <c r="O47" s="244"/>
    </row>
    <row r="48" spans="3:15" ht="15.75" x14ac:dyDescent="0.25">
      <c r="C48" s="219"/>
      <c r="D48" s="294">
        <v>30</v>
      </c>
      <c r="E48" s="192"/>
      <c r="F48" s="192" t="s">
        <v>26</v>
      </c>
      <c r="G48" s="192"/>
      <c r="H48" s="192"/>
      <c r="I48" s="192" t="s">
        <v>26</v>
      </c>
      <c r="J48" s="193"/>
      <c r="K48" s="193"/>
      <c r="L48" s="296">
        <f t="shared" si="0"/>
        <v>0</v>
      </c>
      <c r="M48" s="234"/>
      <c r="N48" s="234"/>
      <c r="O48" s="244"/>
    </row>
    <row r="49" spans="3:15" ht="15.75" x14ac:dyDescent="0.25">
      <c r="C49" s="219"/>
      <c r="D49" s="294">
        <v>31</v>
      </c>
      <c r="E49" s="192"/>
      <c r="F49" s="192" t="s">
        <v>26</v>
      </c>
      <c r="G49" s="192"/>
      <c r="H49" s="192"/>
      <c r="I49" s="192" t="s">
        <v>26</v>
      </c>
      <c r="J49" s="193"/>
      <c r="K49" s="193"/>
      <c r="L49" s="296">
        <f t="shared" si="0"/>
        <v>0</v>
      </c>
      <c r="M49" s="234"/>
      <c r="N49" s="234"/>
      <c r="O49" s="244"/>
    </row>
    <row r="50" spans="3:15" ht="15.75" outlineLevel="1" x14ac:dyDescent="0.25">
      <c r="C50" s="219"/>
      <c r="D50" s="294">
        <v>32</v>
      </c>
      <c r="E50" s="192"/>
      <c r="F50" s="192" t="s">
        <v>26</v>
      </c>
      <c r="G50" s="192"/>
      <c r="H50" s="192"/>
      <c r="I50" s="192" t="s">
        <v>26</v>
      </c>
      <c r="J50" s="193"/>
      <c r="K50" s="193"/>
      <c r="L50" s="296">
        <f t="shared" si="0"/>
        <v>0</v>
      </c>
      <c r="M50" s="234"/>
      <c r="N50" s="234"/>
      <c r="O50" s="244"/>
    </row>
    <row r="51" spans="3:15" ht="15.75" outlineLevel="1" x14ac:dyDescent="0.25">
      <c r="C51" s="219"/>
      <c r="D51" s="294">
        <v>33</v>
      </c>
      <c r="E51" s="192"/>
      <c r="F51" s="192" t="s">
        <v>26</v>
      </c>
      <c r="G51" s="192"/>
      <c r="H51" s="192"/>
      <c r="I51" s="192" t="s">
        <v>26</v>
      </c>
      <c r="J51" s="193"/>
      <c r="K51" s="193"/>
      <c r="L51" s="296">
        <f t="shared" si="0"/>
        <v>0</v>
      </c>
      <c r="M51" s="234"/>
      <c r="N51" s="234"/>
      <c r="O51" s="244"/>
    </row>
    <row r="52" spans="3:15" ht="15.75" outlineLevel="1" x14ac:dyDescent="0.25">
      <c r="C52" s="219"/>
      <c r="D52" s="294">
        <v>34</v>
      </c>
      <c r="E52" s="192"/>
      <c r="F52" s="192" t="s">
        <v>26</v>
      </c>
      <c r="G52" s="192"/>
      <c r="H52" s="192"/>
      <c r="I52" s="192" t="s">
        <v>26</v>
      </c>
      <c r="J52" s="193"/>
      <c r="K52" s="193"/>
      <c r="L52" s="296">
        <f t="shared" si="0"/>
        <v>0</v>
      </c>
      <c r="M52" s="234"/>
      <c r="N52" s="234"/>
      <c r="O52" s="244"/>
    </row>
    <row r="53" spans="3:15" ht="15.75" outlineLevel="1" x14ac:dyDescent="0.25">
      <c r="C53" s="219"/>
      <c r="D53" s="294">
        <v>35</v>
      </c>
      <c r="E53" s="192"/>
      <c r="F53" s="192" t="s">
        <v>26</v>
      </c>
      <c r="G53" s="192"/>
      <c r="H53" s="192"/>
      <c r="I53" s="192" t="s">
        <v>26</v>
      </c>
      <c r="J53" s="193"/>
      <c r="K53" s="193"/>
      <c r="L53" s="296">
        <f t="shared" si="0"/>
        <v>0</v>
      </c>
      <c r="M53" s="234"/>
      <c r="N53" s="234"/>
      <c r="O53" s="244"/>
    </row>
    <row r="54" spans="3:15" ht="15.75" outlineLevel="1" x14ac:dyDescent="0.25">
      <c r="C54" s="219"/>
      <c r="D54" s="294">
        <v>36</v>
      </c>
      <c r="E54" s="192"/>
      <c r="F54" s="192" t="s">
        <v>26</v>
      </c>
      <c r="G54" s="192"/>
      <c r="H54" s="192"/>
      <c r="I54" s="192" t="s">
        <v>26</v>
      </c>
      <c r="J54" s="193"/>
      <c r="K54" s="193"/>
      <c r="L54" s="296">
        <f t="shared" si="0"/>
        <v>0</v>
      </c>
      <c r="M54" s="234"/>
      <c r="N54" s="234"/>
      <c r="O54" s="244"/>
    </row>
    <row r="55" spans="3:15" ht="15.75" outlineLevel="1" x14ac:dyDescent="0.25">
      <c r="C55" s="219"/>
      <c r="D55" s="294">
        <v>37</v>
      </c>
      <c r="E55" s="192"/>
      <c r="F55" s="192" t="s">
        <v>26</v>
      </c>
      <c r="G55" s="192"/>
      <c r="H55" s="192"/>
      <c r="I55" s="192" t="s">
        <v>26</v>
      </c>
      <c r="J55" s="193"/>
      <c r="K55" s="193"/>
      <c r="L55" s="296">
        <f t="shared" si="0"/>
        <v>0</v>
      </c>
      <c r="M55" s="234"/>
      <c r="N55" s="234"/>
      <c r="O55" s="244"/>
    </row>
    <row r="56" spans="3:15" ht="15.75" outlineLevel="1" x14ac:dyDescent="0.25">
      <c r="C56" s="219"/>
      <c r="D56" s="294">
        <v>38</v>
      </c>
      <c r="E56" s="192"/>
      <c r="F56" s="192" t="s">
        <v>26</v>
      </c>
      <c r="G56" s="192"/>
      <c r="H56" s="192"/>
      <c r="I56" s="192" t="s">
        <v>26</v>
      </c>
      <c r="J56" s="193"/>
      <c r="K56" s="193"/>
      <c r="L56" s="296">
        <f t="shared" si="0"/>
        <v>0</v>
      </c>
      <c r="M56" s="234"/>
      <c r="N56" s="234"/>
      <c r="O56" s="244"/>
    </row>
    <row r="57" spans="3:15" ht="15.75" outlineLevel="1" x14ac:dyDescent="0.25">
      <c r="C57" s="219"/>
      <c r="D57" s="294">
        <v>39</v>
      </c>
      <c r="E57" s="192"/>
      <c r="F57" s="192" t="s">
        <v>26</v>
      </c>
      <c r="G57" s="192"/>
      <c r="H57" s="192"/>
      <c r="I57" s="192" t="s">
        <v>26</v>
      </c>
      <c r="J57" s="193"/>
      <c r="K57" s="193"/>
      <c r="L57" s="296">
        <f t="shared" si="0"/>
        <v>0</v>
      </c>
      <c r="M57" s="234"/>
      <c r="N57" s="234"/>
      <c r="O57" s="244"/>
    </row>
    <row r="58" spans="3:15" ht="15.75" outlineLevel="1" x14ac:dyDescent="0.25">
      <c r="C58" s="219"/>
      <c r="D58" s="294">
        <v>40</v>
      </c>
      <c r="E58" s="192"/>
      <c r="F58" s="192" t="s">
        <v>26</v>
      </c>
      <c r="G58" s="192"/>
      <c r="H58" s="192"/>
      <c r="I58" s="192" t="s">
        <v>26</v>
      </c>
      <c r="J58" s="193"/>
      <c r="K58" s="193"/>
      <c r="L58" s="296">
        <f t="shared" si="0"/>
        <v>0</v>
      </c>
      <c r="M58" s="234"/>
      <c r="N58" s="234"/>
      <c r="O58" s="244"/>
    </row>
    <row r="59" spans="3:15" ht="15.75" outlineLevel="1" x14ac:dyDescent="0.25">
      <c r="C59" s="219"/>
      <c r="D59" s="294">
        <v>41</v>
      </c>
      <c r="E59" s="192"/>
      <c r="F59" s="192" t="s">
        <v>26</v>
      </c>
      <c r="G59" s="192"/>
      <c r="H59" s="192"/>
      <c r="I59" s="192" t="s">
        <v>26</v>
      </c>
      <c r="J59" s="193"/>
      <c r="K59" s="193"/>
      <c r="L59" s="296">
        <f t="shared" si="0"/>
        <v>0</v>
      </c>
      <c r="M59" s="234"/>
      <c r="N59" s="234"/>
      <c r="O59" s="244"/>
    </row>
    <row r="60" spans="3:15" ht="15.75" outlineLevel="1" x14ac:dyDescent="0.25">
      <c r="C60" s="219"/>
      <c r="D60" s="294">
        <v>42</v>
      </c>
      <c r="E60" s="192"/>
      <c r="F60" s="192" t="s">
        <v>26</v>
      </c>
      <c r="G60" s="192"/>
      <c r="H60" s="192"/>
      <c r="I60" s="192" t="s">
        <v>26</v>
      </c>
      <c r="J60" s="193"/>
      <c r="K60" s="193"/>
      <c r="L60" s="296">
        <f t="shared" si="0"/>
        <v>0</v>
      </c>
      <c r="M60" s="234"/>
      <c r="N60" s="234"/>
      <c r="O60" s="244"/>
    </row>
    <row r="61" spans="3:15" ht="15.75" outlineLevel="1" x14ac:dyDescent="0.25">
      <c r="C61" s="219"/>
      <c r="D61" s="294">
        <v>43</v>
      </c>
      <c r="E61" s="192"/>
      <c r="F61" s="192" t="s">
        <v>26</v>
      </c>
      <c r="G61" s="192"/>
      <c r="H61" s="192"/>
      <c r="I61" s="192" t="s">
        <v>26</v>
      </c>
      <c r="J61" s="193"/>
      <c r="K61" s="193"/>
      <c r="L61" s="296">
        <f t="shared" si="0"/>
        <v>0</v>
      </c>
      <c r="M61" s="234"/>
      <c r="N61" s="234"/>
      <c r="O61" s="244"/>
    </row>
    <row r="62" spans="3:15" ht="15.75" outlineLevel="1" x14ac:dyDescent="0.25">
      <c r="C62" s="219"/>
      <c r="D62" s="294">
        <v>44</v>
      </c>
      <c r="E62" s="192"/>
      <c r="F62" s="192" t="s">
        <v>26</v>
      </c>
      <c r="G62" s="192"/>
      <c r="H62" s="192"/>
      <c r="I62" s="192" t="s">
        <v>26</v>
      </c>
      <c r="J62" s="193"/>
      <c r="K62" s="193"/>
      <c r="L62" s="296">
        <f t="shared" si="0"/>
        <v>0</v>
      </c>
      <c r="M62" s="234"/>
      <c r="N62" s="234"/>
      <c r="O62" s="244"/>
    </row>
    <row r="63" spans="3:15" ht="15.75" outlineLevel="1" x14ac:dyDescent="0.25">
      <c r="C63" s="219"/>
      <c r="D63" s="294">
        <v>45</v>
      </c>
      <c r="E63" s="192"/>
      <c r="F63" s="192" t="s">
        <v>26</v>
      </c>
      <c r="G63" s="192"/>
      <c r="H63" s="192"/>
      <c r="I63" s="192" t="s">
        <v>26</v>
      </c>
      <c r="J63" s="193"/>
      <c r="K63" s="193"/>
      <c r="L63" s="296">
        <f t="shared" si="0"/>
        <v>0</v>
      </c>
      <c r="M63" s="234"/>
      <c r="N63" s="234"/>
      <c r="O63" s="244"/>
    </row>
    <row r="64" spans="3:15" ht="15.75" outlineLevel="1" x14ac:dyDescent="0.25">
      <c r="C64" s="219"/>
      <c r="D64" s="294">
        <v>46</v>
      </c>
      <c r="E64" s="192"/>
      <c r="F64" s="192" t="s">
        <v>26</v>
      </c>
      <c r="G64" s="192"/>
      <c r="H64" s="192"/>
      <c r="I64" s="192" t="s">
        <v>26</v>
      </c>
      <c r="J64" s="193"/>
      <c r="K64" s="193"/>
      <c r="L64" s="296">
        <f t="shared" si="0"/>
        <v>0</v>
      </c>
      <c r="M64" s="234"/>
      <c r="N64" s="234"/>
      <c r="O64" s="244"/>
    </row>
    <row r="65" spans="3:15" ht="15.75" outlineLevel="1" x14ac:dyDescent="0.25">
      <c r="C65" s="219"/>
      <c r="D65" s="294">
        <v>47</v>
      </c>
      <c r="E65" s="192"/>
      <c r="F65" s="192" t="s">
        <v>26</v>
      </c>
      <c r="G65" s="192"/>
      <c r="H65" s="192"/>
      <c r="I65" s="192" t="s">
        <v>26</v>
      </c>
      <c r="J65" s="193"/>
      <c r="K65" s="193"/>
      <c r="L65" s="296">
        <f t="shared" si="0"/>
        <v>0</v>
      </c>
      <c r="M65" s="234"/>
      <c r="N65" s="234"/>
      <c r="O65" s="244"/>
    </row>
    <row r="66" spans="3:15" ht="15.75" outlineLevel="1" x14ac:dyDescent="0.25">
      <c r="C66" s="219"/>
      <c r="D66" s="294">
        <v>48</v>
      </c>
      <c r="E66" s="192"/>
      <c r="F66" s="192" t="s">
        <v>26</v>
      </c>
      <c r="G66" s="192"/>
      <c r="H66" s="192"/>
      <c r="I66" s="192" t="s">
        <v>26</v>
      </c>
      <c r="J66" s="193"/>
      <c r="K66" s="193"/>
      <c r="L66" s="296">
        <f t="shared" si="0"/>
        <v>0</v>
      </c>
      <c r="M66" s="234"/>
      <c r="N66" s="234"/>
      <c r="O66" s="244"/>
    </row>
    <row r="67" spans="3:15" ht="15.75" outlineLevel="1" x14ac:dyDescent="0.25">
      <c r="C67" s="219"/>
      <c r="D67" s="294">
        <v>49</v>
      </c>
      <c r="E67" s="192"/>
      <c r="F67" s="192" t="s">
        <v>26</v>
      </c>
      <c r="G67" s="192"/>
      <c r="H67" s="192"/>
      <c r="I67" s="192" t="s">
        <v>26</v>
      </c>
      <c r="J67" s="193"/>
      <c r="K67" s="193"/>
      <c r="L67" s="296">
        <f t="shared" si="0"/>
        <v>0</v>
      </c>
      <c r="M67" s="234"/>
      <c r="N67" s="234"/>
      <c r="O67" s="244"/>
    </row>
    <row r="68" spans="3:15" ht="15.75" outlineLevel="1" x14ac:dyDescent="0.25">
      <c r="C68" s="219"/>
      <c r="D68" s="294">
        <v>50</v>
      </c>
      <c r="E68" s="192"/>
      <c r="F68" s="192" t="s">
        <v>26</v>
      </c>
      <c r="G68" s="192"/>
      <c r="H68" s="192"/>
      <c r="I68" s="192" t="s">
        <v>26</v>
      </c>
      <c r="J68" s="193"/>
      <c r="K68" s="193"/>
      <c r="L68" s="296">
        <f t="shared" si="0"/>
        <v>0</v>
      </c>
      <c r="M68" s="234"/>
      <c r="N68" s="234"/>
      <c r="O68" s="244"/>
    </row>
    <row r="69" spans="3:15" ht="15.75" outlineLevel="1" x14ac:dyDescent="0.25">
      <c r="C69" s="219"/>
      <c r="D69" s="294">
        <v>51</v>
      </c>
      <c r="E69" s="192"/>
      <c r="F69" s="192" t="s">
        <v>26</v>
      </c>
      <c r="G69" s="192"/>
      <c r="H69" s="192"/>
      <c r="I69" s="192" t="s">
        <v>26</v>
      </c>
      <c r="J69" s="193"/>
      <c r="K69" s="193"/>
      <c r="L69" s="296">
        <f t="shared" si="0"/>
        <v>0</v>
      </c>
      <c r="M69" s="234"/>
      <c r="N69" s="234"/>
      <c r="O69" s="244"/>
    </row>
    <row r="70" spans="3:15" ht="15.75" outlineLevel="1" x14ac:dyDescent="0.25">
      <c r="C70" s="219"/>
      <c r="D70" s="294">
        <v>52</v>
      </c>
      <c r="E70" s="192"/>
      <c r="F70" s="192" t="s">
        <v>26</v>
      </c>
      <c r="G70" s="192"/>
      <c r="H70" s="192"/>
      <c r="I70" s="192" t="s">
        <v>26</v>
      </c>
      <c r="J70" s="193"/>
      <c r="K70" s="193"/>
      <c r="L70" s="296">
        <f t="shared" si="0"/>
        <v>0</v>
      </c>
      <c r="M70" s="234"/>
      <c r="N70" s="234"/>
      <c r="O70" s="244"/>
    </row>
    <row r="71" spans="3:15" ht="15.75" outlineLevel="1" x14ac:dyDescent="0.25">
      <c r="C71" s="219"/>
      <c r="D71" s="294">
        <v>53</v>
      </c>
      <c r="E71" s="192"/>
      <c r="F71" s="192" t="s">
        <v>26</v>
      </c>
      <c r="G71" s="192"/>
      <c r="H71" s="192"/>
      <c r="I71" s="192" t="s">
        <v>26</v>
      </c>
      <c r="J71" s="193"/>
      <c r="K71" s="193"/>
      <c r="L71" s="296">
        <f t="shared" si="0"/>
        <v>0</v>
      </c>
      <c r="M71" s="234"/>
      <c r="N71" s="234"/>
      <c r="O71" s="244"/>
    </row>
    <row r="72" spans="3:15" ht="15.75" outlineLevel="1" x14ac:dyDescent="0.25">
      <c r="C72" s="219"/>
      <c r="D72" s="294">
        <v>54</v>
      </c>
      <c r="E72" s="192"/>
      <c r="F72" s="192" t="s">
        <v>26</v>
      </c>
      <c r="G72" s="192"/>
      <c r="H72" s="192"/>
      <c r="I72" s="192" t="s">
        <v>26</v>
      </c>
      <c r="J72" s="193"/>
      <c r="K72" s="193"/>
      <c r="L72" s="296">
        <f t="shared" si="0"/>
        <v>0</v>
      </c>
      <c r="M72" s="234"/>
      <c r="N72" s="234"/>
      <c r="O72" s="244"/>
    </row>
    <row r="73" spans="3:15" ht="15.75" outlineLevel="1" x14ac:dyDescent="0.25">
      <c r="C73" s="219"/>
      <c r="D73" s="294">
        <v>55</v>
      </c>
      <c r="E73" s="192"/>
      <c r="F73" s="192" t="s">
        <v>26</v>
      </c>
      <c r="G73" s="192"/>
      <c r="H73" s="192"/>
      <c r="I73" s="192" t="s">
        <v>26</v>
      </c>
      <c r="J73" s="193"/>
      <c r="K73" s="193"/>
      <c r="L73" s="296">
        <f t="shared" si="0"/>
        <v>0</v>
      </c>
      <c r="M73" s="234"/>
      <c r="N73" s="234"/>
      <c r="O73" s="244"/>
    </row>
    <row r="74" spans="3:15" ht="15.75" outlineLevel="1" x14ac:dyDescent="0.25">
      <c r="C74" s="219"/>
      <c r="D74" s="294">
        <v>56</v>
      </c>
      <c r="E74" s="192"/>
      <c r="F74" s="192" t="s">
        <v>26</v>
      </c>
      <c r="G74" s="192"/>
      <c r="H74" s="192"/>
      <c r="I74" s="192" t="s">
        <v>26</v>
      </c>
      <c r="J74" s="193"/>
      <c r="K74" s="193"/>
      <c r="L74" s="296">
        <f t="shared" si="0"/>
        <v>0</v>
      </c>
      <c r="M74" s="234"/>
      <c r="N74" s="234"/>
      <c r="O74" s="244"/>
    </row>
    <row r="75" spans="3:15" ht="15.75" outlineLevel="1" x14ac:dyDescent="0.25">
      <c r="C75" s="219"/>
      <c r="D75" s="294">
        <v>57</v>
      </c>
      <c r="E75" s="192"/>
      <c r="F75" s="192" t="s">
        <v>26</v>
      </c>
      <c r="G75" s="192"/>
      <c r="H75" s="192"/>
      <c r="I75" s="192" t="s">
        <v>26</v>
      </c>
      <c r="J75" s="193"/>
      <c r="K75" s="193"/>
      <c r="L75" s="296">
        <f t="shared" si="0"/>
        <v>0</v>
      </c>
      <c r="M75" s="234"/>
      <c r="N75" s="234"/>
      <c r="O75" s="244"/>
    </row>
    <row r="76" spans="3:15" ht="15.75" outlineLevel="1" x14ac:dyDescent="0.25">
      <c r="C76" s="219"/>
      <c r="D76" s="294">
        <v>58</v>
      </c>
      <c r="E76" s="192"/>
      <c r="F76" s="192" t="s">
        <v>26</v>
      </c>
      <c r="G76" s="192"/>
      <c r="H76" s="192"/>
      <c r="I76" s="192" t="s">
        <v>26</v>
      </c>
      <c r="J76" s="193"/>
      <c r="K76" s="193"/>
      <c r="L76" s="296">
        <f t="shared" si="0"/>
        <v>0</v>
      </c>
      <c r="M76" s="234"/>
      <c r="N76" s="234"/>
      <c r="O76" s="244"/>
    </row>
    <row r="77" spans="3:15" ht="15.75" outlineLevel="1" x14ac:dyDescent="0.25">
      <c r="C77" s="219"/>
      <c r="D77" s="294">
        <v>59</v>
      </c>
      <c r="E77" s="192"/>
      <c r="F77" s="192" t="s">
        <v>26</v>
      </c>
      <c r="G77" s="192"/>
      <c r="H77" s="192"/>
      <c r="I77" s="192" t="s">
        <v>26</v>
      </c>
      <c r="J77" s="193"/>
      <c r="K77" s="193"/>
      <c r="L77" s="296">
        <f t="shared" si="0"/>
        <v>0</v>
      </c>
      <c r="M77" s="234"/>
      <c r="N77" s="234"/>
      <c r="O77" s="244"/>
    </row>
    <row r="78" spans="3:15" ht="15.75" outlineLevel="1" x14ac:dyDescent="0.25">
      <c r="C78" s="219"/>
      <c r="D78" s="294">
        <v>60</v>
      </c>
      <c r="E78" s="192"/>
      <c r="F78" s="192" t="s">
        <v>26</v>
      </c>
      <c r="G78" s="192"/>
      <c r="H78" s="192"/>
      <c r="I78" s="192" t="s">
        <v>26</v>
      </c>
      <c r="J78" s="193"/>
      <c r="K78" s="193"/>
      <c r="L78" s="296">
        <f t="shared" si="0"/>
        <v>0</v>
      </c>
      <c r="M78" s="234"/>
      <c r="N78" s="234"/>
      <c r="O78" s="244"/>
    </row>
    <row r="79" spans="3:15" ht="15.75" outlineLevel="1" x14ac:dyDescent="0.25">
      <c r="C79" s="219"/>
      <c r="D79" s="294">
        <v>61</v>
      </c>
      <c r="E79" s="192"/>
      <c r="F79" s="192" t="s">
        <v>26</v>
      </c>
      <c r="G79" s="192"/>
      <c r="H79" s="192"/>
      <c r="I79" s="192" t="s">
        <v>26</v>
      </c>
      <c r="J79" s="193"/>
      <c r="K79" s="193"/>
      <c r="L79" s="296">
        <f t="shared" si="0"/>
        <v>0</v>
      </c>
      <c r="M79" s="234"/>
      <c r="N79" s="234"/>
      <c r="O79" s="244"/>
    </row>
    <row r="80" spans="3:15" ht="15.75" outlineLevel="1" x14ac:dyDescent="0.25">
      <c r="C80" s="219"/>
      <c r="D80" s="294">
        <v>62</v>
      </c>
      <c r="E80" s="192"/>
      <c r="F80" s="192" t="s">
        <v>26</v>
      </c>
      <c r="G80" s="192"/>
      <c r="H80" s="192"/>
      <c r="I80" s="192" t="s">
        <v>26</v>
      </c>
      <c r="J80" s="193"/>
      <c r="K80" s="193"/>
      <c r="L80" s="296">
        <f t="shared" si="0"/>
        <v>0</v>
      </c>
      <c r="M80" s="234"/>
      <c r="N80" s="234"/>
      <c r="O80" s="244"/>
    </row>
    <row r="81" spans="3:15" ht="15.75" outlineLevel="1" x14ac:dyDescent="0.25">
      <c r="C81" s="219"/>
      <c r="D81" s="294">
        <v>63</v>
      </c>
      <c r="E81" s="192"/>
      <c r="F81" s="192" t="s">
        <v>26</v>
      </c>
      <c r="G81" s="192"/>
      <c r="H81" s="192"/>
      <c r="I81" s="192" t="s">
        <v>26</v>
      </c>
      <c r="J81" s="193"/>
      <c r="K81" s="193"/>
      <c r="L81" s="296">
        <f t="shared" si="0"/>
        <v>0</v>
      </c>
      <c r="M81" s="234"/>
      <c r="N81" s="234"/>
      <c r="O81" s="244"/>
    </row>
    <row r="82" spans="3:15" ht="15.75" outlineLevel="1" x14ac:dyDescent="0.25">
      <c r="C82" s="219"/>
      <c r="D82" s="294">
        <v>64</v>
      </c>
      <c r="E82" s="192"/>
      <c r="F82" s="192" t="s">
        <v>26</v>
      </c>
      <c r="G82" s="192"/>
      <c r="H82" s="192"/>
      <c r="I82" s="192" t="s">
        <v>26</v>
      </c>
      <c r="J82" s="193"/>
      <c r="K82" s="193"/>
      <c r="L82" s="296">
        <f t="shared" si="0"/>
        <v>0</v>
      </c>
      <c r="M82" s="234"/>
      <c r="N82" s="234"/>
      <c r="O82" s="244"/>
    </row>
    <row r="83" spans="3:15" ht="15.75" outlineLevel="1" x14ac:dyDescent="0.25">
      <c r="C83" s="219"/>
      <c r="D83" s="294">
        <v>65</v>
      </c>
      <c r="E83" s="192"/>
      <c r="F83" s="192" t="s">
        <v>26</v>
      </c>
      <c r="G83" s="192"/>
      <c r="H83" s="192"/>
      <c r="I83" s="192" t="s">
        <v>26</v>
      </c>
      <c r="J83" s="193"/>
      <c r="K83" s="193"/>
      <c r="L83" s="296">
        <f t="shared" ref="L83:L146" si="1">J83-K83</f>
        <v>0</v>
      </c>
      <c r="M83" s="234"/>
      <c r="N83" s="234"/>
      <c r="O83" s="244"/>
    </row>
    <row r="84" spans="3:15" ht="15.75" outlineLevel="1" x14ac:dyDescent="0.25">
      <c r="C84" s="219"/>
      <c r="D84" s="294">
        <v>66</v>
      </c>
      <c r="E84" s="192"/>
      <c r="F84" s="192" t="s">
        <v>26</v>
      </c>
      <c r="G84" s="192"/>
      <c r="H84" s="192"/>
      <c r="I84" s="192" t="s">
        <v>26</v>
      </c>
      <c r="J84" s="193"/>
      <c r="K84" s="193"/>
      <c r="L84" s="296">
        <f t="shared" si="1"/>
        <v>0</v>
      </c>
      <c r="M84" s="234"/>
      <c r="N84" s="234"/>
      <c r="O84" s="244"/>
    </row>
    <row r="85" spans="3:15" ht="15.75" outlineLevel="1" x14ac:dyDescent="0.25">
      <c r="C85" s="219"/>
      <c r="D85" s="294">
        <v>67</v>
      </c>
      <c r="E85" s="192"/>
      <c r="F85" s="192" t="s">
        <v>26</v>
      </c>
      <c r="G85" s="192"/>
      <c r="H85" s="192"/>
      <c r="I85" s="192" t="s">
        <v>26</v>
      </c>
      <c r="J85" s="193"/>
      <c r="K85" s="193"/>
      <c r="L85" s="296">
        <f t="shared" si="1"/>
        <v>0</v>
      </c>
      <c r="M85" s="234"/>
      <c r="N85" s="234"/>
      <c r="O85" s="244"/>
    </row>
    <row r="86" spans="3:15" ht="15.75" outlineLevel="1" x14ac:dyDescent="0.25">
      <c r="C86" s="219"/>
      <c r="D86" s="294">
        <v>68</v>
      </c>
      <c r="E86" s="192"/>
      <c r="F86" s="192" t="s">
        <v>26</v>
      </c>
      <c r="G86" s="192"/>
      <c r="H86" s="192"/>
      <c r="I86" s="192" t="s">
        <v>26</v>
      </c>
      <c r="J86" s="193"/>
      <c r="K86" s="193"/>
      <c r="L86" s="296">
        <f t="shared" si="1"/>
        <v>0</v>
      </c>
      <c r="M86" s="234"/>
      <c r="N86" s="234"/>
      <c r="O86" s="244"/>
    </row>
    <row r="87" spans="3:15" ht="15.75" outlineLevel="1" x14ac:dyDescent="0.25">
      <c r="C87" s="219"/>
      <c r="D87" s="294">
        <v>69</v>
      </c>
      <c r="E87" s="192"/>
      <c r="F87" s="192" t="s">
        <v>26</v>
      </c>
      <c r="G87" s="192"/>
      <c r="H87" s="192"/>
      <c r="I87" s="192" t="s">
        <v>26</v>
      </c>
      <c r="J87" s="193"/>
      <c r="K87" s="193"/>
      <c r="L87" s="296">
        <f t="shared" si="1"/>
        <v>0</v>
      </c>
      <c r="M87" s="234"/>
      <c r="N87" s="234"/>
      <c r="O87" s="244"/>
    </row>
    <row r="88" spans="3:15" ht="15.75" outlineLevel="1" x14ac:dyDescent="0.25">
      <c r="C88" s="219"/>
      <c r="D88" s="294">
        <v>70</v>
      </c>
      <c r="E88" s="192"/>
      <c r="F88" s="192" t="s">
        <v>26</v>
      </c>
      <c r="G88" s="192"/>
      <c r="H88" s="192"/>
      <c r="I88" s="192" t="s">
        <v>26</v>
      </c>
      <c r="J88" s="193"/>
      <c r="K88" s="193"/>
      <c r="L88" s="296">
        <f t="shared" si="1"/>
        <v>0</v>
      </c>
      <c r="M88" s="234"/>
      <c r="N88" s="234"/>
      <c r="O88" s="244"/>
    </row>
    <row r="89" spans="3:15" ht="15.75" outlineLevel="1" x14ac:dyDescent="0.25">
      <c r="C89" s="219"/>
      <c r="D89" s="294">
        <v>71</v>
      </c>
      <c r="E89" s="192"/>
      <c r="F89" s="192" t="s">
        <v>26</v>
      </c>
      <c r="G89" s="192"/>
      <c r="H89" s="192"/>
      <c r="I89" s="192" t="s">
        <v>26</v>
      </c>
      <c r="J89" s="193"/>
      <c r="K89" s="193"/>
      <c r="L89" s="296">
        <f t="shared" si="1"/>
        <v>0</v>
      </c>
      <c r="M89" s="234"/>
      <c r="N89" s="234"/>
      <c r="O89" s="244"/>
    </row>
    <row r="90" spans="3:15" ht="15.75" outlineLevel="1" x14ac:dyDescent="0.25">
      <c r="C90" s="219"/>
      <c r="D90" s="294">
        <v>72</v>
      </c>
      <c r="E90" s="192"/>
      <c r="F90" s="192" t="s">
        <v>26</v>
      </c>
      <c r="G90" s="192"/>
      <c r="H90" s="192"/>
      <c r="I90" s="192" t="s">
        <v>26</v>
      </c>
      <c r="J90" s="193"/>
      <c r="K90" s="193"/>
      <c r="L90" s="296">
        <f t="shared" si="1"/>
        <v>0</v>
      </c>
      <c r="M90" s="234"/>
      <c r="N90" s="234"/>
      <c r="O90" s="244"/>
    </row>
    <row r="91" spans="3:15" ht="15.75" outlineLevel="1" x14ac:dyDescent="0.25">
      <c r="C91" s="219"/>
      <c r="D91" s="294">
        <v>73</v>
      </c>
      <c r="E91" s="192"/>
      <c r="F91" s="192" t="s">
        <v>26</v>
      </c>
      <c r="G91" s="192"/>
      <c r="H91" s="192"/>
      <c r="I91" s="192" t="s">
        <v>26</v>
      </c>
      <c r="J91" s="193"/>
      <c r="K91" s="193"/>
      <c r="L91" s="296">
        <f t="shared" si="1"/>
        <v>0</v>
      </c>
      <c r="M91" s="234"/>
      <c r="N91" s="234"/>
      <c r="O91" s="244"/>
    </row>
    <row r="92" spans="3:15" ht="15.75" outlineLevel="1" x14ac:dyDescent="0.25">
      <c r="C92" s="219"/>
      <c r="D92" s="294">
        <v>74</v>
      </c>
      <c r="E92" s="192"/>
      <c r="F92" s="192" t="s">
        <v>26</v>
      </c>
      <c r="G92" s="192"/>
      <c r="H92" s="192"/>
      <c r="I92" s="192" t="s">
        <v>26</v>
      </c>
      <c r="J92" s="193"/>
      <c r="K92" s="193"/>
      <c r="L92" s="296">
        <f t="shared" si="1"/>
        <v>0</v>
      </c>
      <c r="M92" s="234"/>
      <c r="N92" s="234"/>
      <c r="O92" s="244"/>
    </row>
    <row r="93" spans="3:15" ht="15.75" outlineLevel="1" x14ac:dyDescent="0.25">
      <c r="C93" s="219"/>
      <c r="D93" s="294">
        <v>75</v>
      </c>
      <c r="E93" s="192"/>
      <c r="F93" s="192" t="s">
        <v>26</v>
      </c>
      <c r="G93" s="192"/>
      <c r="H93" s="192"/>
      <c r="I93" s="192" t="s">
        <v>26</v>
      </c>
      <c r="J93" s="193"/>
      <c r="K93" s="193"/>
      <c r="L93" s="296">
        <f t="shared" si="1"/>
        <v>0</v>
      </c>
      <c r="M93" s="234"/>
      <c r="N93" s="234"/>
      <c r="O93" s="244"/>
    </row>
    <row r="94" spans="3:15" ht="15.75" outlineLevel="1" x14ac:dyDescent="0.25">
      <c r="C94" s="219"/>
      <c r="D94" s="294">
        <v>76</v>
      </c>
      <c r="E94" s="192"/>
      <c r="F94" s="192" t="s">
        <v>26</v>
      </c>
      <c r="G94" s="192"/>
      <c r="H94" s="192"/>
      <c r="I94" s="192" t="s">
        <v>26</v>
      </c>
      <c r="J94" s="193"/>
      <c r="K94" s="193"/>
      <c r="L94" s="296">
        <f t="shared" si="1"/>
        <v>0</v>
      </c>
      <c r="M94" s="234"/>
      <c r="N94" s="234"/>
      <c r="O94" s="244"/>
    </row>
    <row r="95" spans="3:15" ht="15.75" outlineLevel="1" x14ac:dyDescent="0.25">
      <c r="C95" s="219"/>
      <c r="D95" s="294">
        <v>77</v>
      </c>
      <c r="E95" s="192"/>
      <c r="F95" s="192" t="s">
        <v>26</v>
      </c>
      <c r="G95" s="192"/>
      <c r="H95" s="192"/>
      <c r="I95" s="192" t="s">
        <v>26</v>
      </c>
      <c r="J95" s="193"/>
      <c r="K95" s="193"/>
      <c r="L95" s="296">
        <f t="shared" si="1"/>
        <v>0</v>
      </c>
      <c r="M95" s="234"/>
      <c r="N95" s="234"/>
      <c r="O95" s="244"/>
    </row>
    <row r="96" spans="3:15" ht="15.75" outlineLevel="1" x14ac:dyDescent="0.25">
      <c r="C96" s="219"/>
      <c r="D96" s="294">
        <v>78</v>
      </c>
      <c r="E96" s="192"/>
      <c r="F96" s="192" t="s">
        <v>26</v>
      </c>
      <c r="G96" s="192"/>
      <c r="H96" s="192"/>
      <c r="I96" s="192" t="s">
        <v>26</v>
      </c>
      <c r="J96" s="193"/>
      <c r="K96" s="193"/>
      <c r="L96" s="296">
        <f t="shared" si="1"/>
        <v>0</v>
      </c>
      <c r="M96" s="234"/>
      <c r="N96" s="234"/>
      <c r="O96" s="244"/>
    </row>
    <row r="97" spans="3:15" ht="15.75" outlineLevel="1" x14ac:dyDescent="0.25">
      <c r="C97" s="219"/>
      <c r="D97" s="294">
        <v>79</v>
      </c>
      <c r="E97" s="192"/>
      <c r="F97" s="192" t="s">
        <v>26</v>
      </c>
      <c r="G97" s="192"/>
      <c r="H97" s="192"/>
      <c r="I97" s="192" t="s">
        <v>26</v>
      </c>
      <c r="J97" s="193"/>
      <c r="K97" s="193"/>
      <c r="L97" s="296">
        <f t="shared" si="1"/>
        <v>0</v>
      </c>
      <c r="M97" s="234"/>
      <c r="N97" s="234"/>
      <c r="O97" s="244"/>
    </row>
    <row r="98" spans="3:15" ht="15.75" outlineLevel="1" x14ac:dyDescent="0.25">
      <c r="C98" s="219"/>
      <c r="D98" s="294">
        <v>80</v>
      </c>
      <c r="E98" s="192"/>
      <c r="F98" s="192" t="s">
        <v>26</v>
      </c>
      <c r="G98" s="192"/>
      <c r="H98" s="192"/>
      <c r="I98" s="192" t="s">
        <v>26</v>
      </c>
      <c r="J98" s="193"/>
      <c r="K98" s="193"/>
      <c r="L98" s="296">
        <f t="shared" si="1"/>
        <v>0</v>
      </c>
      <c r="M98" s="234"/>
      <c r="N98" s="234"/>
      <c r="O98" s="244"/>
    </row>
    <row r="99" spans="3:15" ht="15.75" outlineLevel="1" x14ac:dyDescent="0.25">
      <c r="C99" s="219"/>
      <c r="D99" s="294">
        <v>81</v>
      </c>
      <c r="E99" s="192"/>
      <c r="F99" s="192" t="s">
        <v>26</v>
      </c>
      <c r="G99" s="192"/>
      <c r="H99" s="192"/>
      <c r="I99" s="192" t="s">
        <v>26</v>
      </c>
      <c r="J99" s="193"/>
      <c r="K99" s="193"/>
      <c r="L99" s="296">
        <f t="shared" si="1"/>
        <v>0</v>
      </c>
      <c r="M99" s="234"/>
      <c r="N99" s="234"/>
      <c r="O99" s="244"/>
    </row>
    <row r="100" spans="3:15" ht="15.75" outlineLevel="1" x14ac:dyDescent="0.25">
      <c r="C100" s="219"/>
      <c r="D100" s="294">
        <v>82</v>
      </c>
      <c r="E100" s="192"/>
      <c r="F100" s="192" t="s">
        <v>26</v>
      </c>
      <c r="G100" s="192"/>
      <c r="H100" s="192"/>
      <c r="I100" s="192" t="s">
        <v>26</v>
      </c>
      <c r="J100" s="193"/>
      <c r="K100" s="193"/>
      <c r="L100" s="296">
        <f t="shared" si="1"/>
        <v>0</v>
      </c>
      <c r="M100" s="234"/>
      <c r="N100" s="234"/>
      <c r="O100" s="244"/>
    </row>
    <row r="101" spans="3:15" ht="15.75" outlineLevel="1" x14ac:dyDescent="0.25">
      <c r="C101" s="219"/>
      <c r="D101" s="294">
        <v>83</v>
      </c>
      <c r="E101" s="192"/>
      <c r="F101" s="192" t="s">
        <v>26</v>
      </c>
      <c r="G101" s="192"/>
      <c r="H101" s="192"/>
      <c r="I101" s="192" t="s">
        <v>26</v>
      </c>
      <c r="J101" s="193"/>
      <c r="K101" s="193"/>
      <c r="L101" s="296">
        <f t="shared" si="1"/>
        <v>0</v>
      </c>
      <c r="M101" s="234"/>
      <c r="N101" s="234"/>
      <c r="O101" s="244"/>
    </row>
    <row r="102" spans="3:15" ht="15.75" outlineLevel="1" x14ac:dyDescent="0.25">
      <c r="C102" s="219"/>
      <c r="D102" s="294">
        <v>84</v>
      </c>
      <c r="E102" s="192"/>
      <c r="F102" s="192" t="s">
        <v>26</v>
      </c>
      <c r="G102" s="192"/>
      <c r="H102" s="192"/>
      <c r="I102" s="192" t="s">
        <v>26</v>
      </c>
      <c r="J102" s="193"/>
      <c r="K102" s="193"/>
      <c r="L102" s="296">
        <f t="shared" si="1"/>
        <v>0</v>
      </c>
      <c r="M102" s="234"/>
      <c r="N102" s="234"/>
      <c r="O102" s="244"/>
    </row>
    <row r="103" spans="3:15" ht="15.75" outlineLevel="1" x14ac:dyDescent="0.25">
      <c r="C103" s="219"/>
      <c r="D103" s="294">
        <v>85</v>
      </c>
      <c r="E103" s="192"/>
      <c r="F103" s="192" t="s">
        <v>26</v>
      </c>
      <c r="G103" s="192"/>
      <c r="H103" s="192"/>
      <c r="I103" s="192" t="s">
        <v>26</v>
      </c>
      <c r="J103" s="193"/>
      <c r="K103" s="193"/>
      <c r="L103" s="296">
        <f t="shared" si="1"/>
        <v>0</v>
      </c>
      <c r="M103" s="234"/>
      <c r="N103" s="234"/>
      <c r="O103" s="244"/>
    </row>
    <row r="104" spans="3:15" ht="15.75" outlineLevel="1" x14ac:dyDescent="0.25">
      <c r="C104" s="219"/>
      <c r="D104" s="294">
        <v>86</v>
      </c>
      <c r="E104" s="192"/>
      <c r="F104" s="192" t="s">
        <v>26</v>
      </c>
      <c r="G104" s="192"/>
      <c r="H104" s="192"/>
      <c r="I104" s="192" t="s">
        <v>26</v>
      </c>
      <c r="J104" s="193"/>
      <c r="K104" s="193"/>
      <c r="L104" s="296">
        <f t="shared" si="1"/>
        <v>0</v>
      </c>
      <c r="M104" s="234"/>
      <c r="N104" s="234"/>
      <c r="O104" s="244"/>
    </row>
    <row r="105" spans="3:15" ht="15.75" outlineLevel="1" x14ac:dyDescent="0.25">
      <c r="C105" s="219"/>
      <c r="D105" s="294">
        <v>87</v>
      </c>
      <c r="E105" s="192"/>
      <c r="F105" s="192" t="s">
        <v>26</v>
      </c>
      <c r="G105" s="192"/>
      <c r="H105" s="192"/>
      <c r="I105" s="192" t="s">
        <v>26</v>
      </c>
      <c r="J105" s="193"/>
      <c r="K105" s="193"/>
      <c r="L105" s="296">
        <f t="shared" si="1"/>
        <v>0</v>
      </c>
      <c r="M105" s="234"/>
      <c r="N105" s="234"/>
      <c r="O105" s="244"/>
    </row>
    <row r="106" spans="3:15" ht="15.75" outlineLevel="1" x14ac:dyDescent="0.25">
      <c r="C106" s="219"/>
      <c r="D106" s="294">
        <v>88</v>
      </c>
      <c r="E106" s="192"/>
      <c r="F106" s="192" t="s">
        <v>26</v>
      </c>
      <c r="G106" s="192"/>
      <c r="H106" s="192"/>
      <c r="I106" s="192" t="s">
        <v>26</v>
      </c>
      <c r="J106" s="193"/>
      <c r="K106" s="193"/>
      <c r="L106" s="296">
        <f t="shared" si="1"/>
        <v>0</v>
      </c>
      <c r="M106" s="234"/>
      <c r="N106" s="234"/>
      <c r="O106" s="244"/>
    </row>
    <row r="107" spans="3:15" ht="15.75" outlineLevel="1" x14ac:dyDescent="0.25">
      <c r="C107" s="219"/>
      <c r="D107" s="294">
        <v>89</v>
      </c>
      <c r="E107" s="192"/>
      <c r="F107" s="192" t="s">
        <v>26</v>
      </c>
      <c r="G107" s="192"/>
      <c r="H107" s="192"/>
      <c r="I107" s="192" t="s">
        <v>26</v>
      </c>
      <c r="J107" s="193"/>
      <c r="K107" s="193"/>
      <c r="L107" s="296">
        <f t="shared" si="1"/>
        <v>0</v>
      </c>
      <c r="M107" s="234"/>
      <c r="N107" s="234"/>
      <c r="O107" s="244"/>
    </row>
    <row r="108" spans="3:15" ht="15.75" outlineLevel="1" x14ac:dyDescent="0.25">
      <c r="C108" s="219"/>
      <c r="D108" s="294">
        <v>90</v>
      </c>
      <c r="E108" s="192"/>
      <c r="F108" s="192" t="s">
        <v>26</v>
      </c>
      <c r="G108" s="192"/>
      <c r="H108" s="192"/>
      <c r="I108" s="192" t="s">
        <v>26</v>
      </c>
      <c r="J108" s="193"/>
      <c r="K108" s="193"/>
      <c r="L108" s="296">
        <f t="shared" si="1"/>
        <v>0</v>
      </c>
      <c r="M108" s="234"/>
      <c r="N108" s="234"/>
      <c r="O108" s="244"/>
    </row>
    <row r="109" spans="3:15" ht="15.75" outlineLevel="1" x14ac:dyDescent="0.25">
      <c r="C109" s="219"/>
      <c r="D109" s="294">
        <v>91</v>
      </c>
      <c r="E109" s="192"/>
      <c r="F109" s="192" t="s">
        <v>26</v>
      </c>
      <c r="G109" s="192"/>
      <c r="H109" s="192"/>
      <c r="I109" s="192" t="s">
        <v>26</v>
      </c>
      <c r="J109" s="193"/>
      <c r="K109" s="193"/>
      <c r="L109" s="296">
        <f t="shared" si="1"/>
        <v>0</v>
      </c>
      <c r="M109" s="234"/>
      <c r="N109" s="234"/>
      <c r="O109" s="244"/>
    </row>
    <row r="110" spans="3:15" ht="15.75" outlineLevel="1" x14ac:dyDescent="0.25">
      <c r="C110" s="219"/>
      <c r="D110" s="294">
        <v>92</v>
      </c>
      <c r="E110" s="192"/>
      <c r="F110" s="192" t="s">
        <v>26</v>
      </c>
      <c r="G110" s="192"/>
      <c r="H110" s="192"/>
      <c r="I110" s="192" t="s">
        <v>26</v>
      </c>
      <c r="J110" s="193"/>
      <c r="K110" s="193"/>
      <c r="L110" s="296">
        <f t="shared" si="1"/>
        <v>0</v>
      </c>
      <c r="M110" s="234"/>
      <c r="N110" s="234"/>
      <c r="O110" s="244"/>
    </row>
    <row r="111" spans="3:15" ht="15.75" outlineLevel="1" x14ac:dyDescent="0.25">
      <c r="C111" s="219"/>
      <c r="D111" s="294">
        <v>93</v>
      </c>
      <c r="E111" s="192"/>
      <c r="F111" s="192" t="s">
        <v>26</v>
      </c>
      <c r="G111" s="192"/>
      <c r="H111" s="192"/>
      <c r="I111" s="192" t="s">
        <v>26</v>
      </c>
      <c r="J111" s="193"/>
      <c r="K111" s="193"/>
      <c r="L111" s="296">
        <f t="shared" si="1"/>
        <v>0</v>
      </c>
      <c r="M111" s="234"/>
      <c r="N111" s="234"/>
      <c r="O111" s="244"/>
    </row>
    <row r="112" spans="3:15" ht="15.75" outlineLevel="1" x14ac:dyDescent="0.25">
      <c r="C112" s="219"/>
      <c r="D112" s="294">
        <v>94</v>
      </c>
      <c r="E112" s="192"/>
      <c r="F112" s="192" t="s">
        <v>26</v>
      </c>
      <c r="G112" s="192"/>
      <c r="H112" s="192"/>
      <c r="I112" s="192" t="s">
        <v>26</v>
      </c>
      <c r="J112" s="193"/>
      <c r="K112" s="193"/>
      <c r="L112" s="296">
        <f t="shared" si="1"/>
        <v>0</v>
      </c>
      <c r="M112" s="234"/>
      <c r="N112" s="234"/>
      <c r="O112" s="244"/>
    </row>
    <row r="113" spans="3:15" ht="15.75" outlineLevel="1" x14ac:dyDescent="0.25">
      <c r="C113" s="219"/>
      <c r="D113" s="294">
        <v>95</v>
      </c>
      <c r="E113" s="192"/>
      <c r="F113" s="192" t="s">
        <v>26</v>
      </c>
      <c r="G113" s="192"/>
      <c r="H113" s="192"/>
      <c r="I113" s="192" t="s">
        <v>26</v>
      </c>
      <c r="J113" s="193"/>
      <c r="K113" s="193"/>
      <c r="L113" s="296">
        <f t="shared" si="1"/>
        <v>0</v>
      </c>
      <c r="M113" s="234"/>
      <c r="N113" s="234"/>
      <c r="O113" s="244"/>
    </row>
    <row r="114" spans="3:15" ht="15.75" outlineLevel="1" x14ac:dyDescent="0.25">
      <c r="C114" s="219"/>
      <c r="D114" s="294">
        <v>96</v>
      </c>
      <c r="E114" s="192"/>
      <c r="F114" s="192" t="s">
        <v>26</v>
      </c>
      <c r="G114" s="192"/>
      <c r="H114" s="192"/>
      <c r="I114" s="192" t="s">
        <v>26</v>
      </c>
      <c r="J114" s="193"/>
      <c r="K114" s="193"/>
      <c r="L114" s="296">
        <f t="shared" si="1"/>
        <v>0</v>
      </c>
      <c r="M114" s="234"/>
      <c r="N114" s="234"/>
      <c r="O114" s="244"/>
    </row>
    <row r="115" spans="3:15" ht="15.75" outlineLevel="1" x14ac:dyDescent="0.25">
      <c r="C115" s="219"/>
      <c r="D115" s="294">
        <v>97</v>
      </c>
      <c r="E115" s="192"/>
      <c r="F115" s="192" t="s">
        <v>26</v>
      </c>
      <c r="G115" s="192"/>
      <c r="H115" s="192"/>
      <c r="I115" s="192" t="s">
        <v>26</v>
      </c>
      <c r="J115" s="193"/>
      <c r="K115" s="193"/>
      <c r="L115" s="296">
        <f t="shared" si="1"/>
        <v>0</v>
      </c>
      <c r="M115" s="234"/>
      <c r="N115" s="234"/>
      <c r="O115" s="244"/>
    </row>
    <row r="116" spans="3:15" ht="15.75" outlineLevel="1" x14ac:dyDescent="0.25">
      <c r="C116" s="219"/>
      <c r="D116" s="294">
        <v>98</v>
      </c>
      <c r="E116" s="192"/>
      <c r="F116" s="192" t="s">
        <v>26</v>
      </c>
      <c r="G116" s="192"/>
      <c r="H116" s="192"/>
      <c r="I116" s="192" t="s">
        <v>26</v>
      </c>
      <c r="J116" s="193"/>
      <c r="K116" s="193"/>
      <c r="L116" s="296">
        <f t="shared" si="1"/>
        <v>0</v>
      </c>
      <c r="M116" s="234"/>
      <c r="N116" s="234"/>
      <c r="O116" s="244"/>
    </row>
    <row r="117" spans="3:15" ht="15.75" outlineLevel="1" x14ac:dyDescent="0.25">
      <c r="C117" s="219"/>
      <c r="D117" s="294">
        <v>99</v>
      </c>
      <c r="E117" s="192"/>
      <c r="F117" s="192" t="s">
        <v>26</v>
      </c>
      <c r="G117" s="192"/>
      <c r="H117" s="192"/>
      <c r="I117" s="192" t="s">
        <v>26</v>
      </c>
      <c r="J117" s="193"/>
      <c r="K117" s="193"/>
      <c r="L117" s="296">
        <f t="shared" si="1"/>
        <v>0</v>
      </c>
      <c r="M117" s="234"/>
      <c r="N117" s="234"/>
      <c r="O117" s="244"/>
    </row>
    <row r="118" spans="3:15" ht="15.75" outlineLevel="1" x14ac:dyDescent="0.25">
      <c r="C118" s="219"/>
      <c r="D118" s="294">
        <v>100</v>
      </c>
      <c r="E118" s="192"/>
      <c r="F118" s="192" t="s">
        <v>26</v>
      </c>
      <c r="G118" s="192"/>
      <c r="H118" s="192"/>
      <c r="I118" s="192" t="s">
        <v>26</v>
      </c>
      <c r="J118" s="193"/>
      <c r="K118" s="193"/>
      <c r="L118" s="296">
        <f t="shared" si="1"/>
        <v>0</v>
      </c>
      <c r="M118" s="234"/>
      <c r="N118" s="234"/>
      <c r="O118" s="244"/>
    </row>
    <row r="119" spans="3:15" ht="15.75" outlineLevel="1" x14ac:dyDescent="0.25">
      <c r="C119" s="219"/>
      <c r="D119" s="294">
        <v>101</v>
      </c>
      <c r="E119" s="192"/>
      <c r="F119" s="192" t="s">
        <v>26</v>
      </c>
      <c r="G119" s="192"/>
      <c r="H119" s="192"/>
      <c r="I119" s="192" t="s">
        <v>26</v>
      </c>
      <c r="J119" s="193"/>
      <c r="K119" s="193"/>
      <c r="L119" s="296">
        <f t="shared" si="1"/>
        <v>0</v>
      </c>
      <c r="M119" s="234"/>
      <c r="N119" s="234"/>
      <c r="O119" s="244"/>
    </row>
    <row r="120" spans="3:15" ht="15.75" outlineLevel="1" x14ac:dyDescent="0.25">
      <c r="C120" s="219"/>
      <c r="D120" s="294">
        <v>102</v>
      </c>
      <c r="E120" s="192"/>
      <c r="F120" s="192" t="s">
        <v>26</v>
      </c>
      <c r="G120" s="192"/>
      <c r="H120" s="192"/>
      <c r="I120" s="192" t="s">
        <v>26</v>
      </c>
      <c r="J120" s="193"/>
      <c r="K120" s="193"/>
      <c r="L120" s="296">
        <f t="shared" si="1"/>
        <v>0</v>
      </c>
      <c r="M120" s="234"/>
      <c r="N120" s="234"/>
      <c r="O120" s="244"/>
    </row>
    <row r="121" spans="3:15" ht="15.75" outlineLevel="1" x14ac:dyDescent="0.25">
      <c r="C121" s="219"/>
      <c r="D121" s="294">
        <v>103</v>
      </c>
      <c r="E121" s="192"/>
      <c r="F121" s="192" t="s">
        <v>26</v>
      </c>
      <c r="G121" s="192"/>
      <c r="H121" s="192"/>
      <c r="I121" s="192" t="s">
        <v>26</v>
      </c>
      <c r="J121" s="193"/>
      <c r="K121" s="193"/>
      <c r="L121" s="296">
        <f t="shared" si="1"/>
        <v>0</v>
      </c>
      <c r="M121" s="234"/>
      <c r="N121" s="234"/>
      <c r="O121" s="244"/>
    </row>
    <row r="122" spans="3:15" ht="15.75" outlineLevel="1" x14ac:dyDescent="0.25">
      <c r="C122" s="219"/>
      <c r="D122" s="294">
        <v>104</v>
      </c>
      <c r="E122" s="192"/>
      <c r="F122" s="192" t="s">
        <v>26</v>
      </c>
      <c r="G122" s="192"/>
      <c r="H122" s="192"/>
      <c r="I122" s="192" t="s">
        <v>26</v>
      </c>
      <c r="J122" s="193"/>
      <c r="K122" s="193"/>
      <c r="L122" s="296">
        <f t="shared" si="1"/>
        <v>0</v>
      </c>
      <c r="M122" s="234"/>
      <c r="N122" s="234"/>
      <c r="O122" s="244"/>
    </row>
    <row r="123" spans="3:15" ht="15.75" outlineLevel="1" x14ac:dyDescent="0.25">
      <c r="C123" s="219"/>
      <c r="D123" s="294">
        <v>105</v>
      </c>
      <c r="E123" s="192"/>
      <c r="F123" s="192" t="s">
        <v>26</v>
      </c>
      <c r="G123" s="192"/>
      <c r="H123" s="192"/>
      <c r="I123" s="192" t="s">
        <v>26</v>
      </c>
      <c r="J123" s="193"/>
      <c r="K123" s="193"/>
      <c r="L123" s="296">
        <f t="shared" si="1"/>
        <v>0</v>
      </c>
      <c r="M123" s="234"/>
      <c r="N123" s="234"/>
      <c r="O123" s="244"/>
    </row>
    <row r="124" spans="3:15" ht="15.75" outlineLevel="1" x14ac:dyDescent="0.25">
      <c r="C124" s="219"/>
      <c r="D124" s="294">
        <v>106</v>
      </c>
      <c r="E124" s="192"/>
      <c r="F124" s="192" t="s">
        <v>26</v>
      </c>
      <c r="G124" s="192"/>
      <c r="H124" s="192"/>
      <c r="I124" s="192" t="s">
        <v>26</v>
      </c>
      <c r="J124" s="193"/>
      <c r="K124" s="193"/>
      <c r="L124" s="296">
        <f t="shared" si="1"/>
        <v>0</v>
      </c>
      <c r="M124" s="234"/>
      <c r="N124" s="234"/>
      <c r="O124" s="244"/>
    </row>
    <row r="125" spans="3:15" ht="15.75" outlineLevel="1" x14ac:dyDescent="0.25">
      <c r="C125" s="219"/>
      <c r="D125" s="294">
        <v>107</v>
      </c>
      <c r="E125" s="192"/>
      <c r="F125" s="192" t="s">
        <v>26</v>
      </c>
      <c r="G125" s="192"/>
      <c r="H125" s="192"/>
      <c r="I125" s="192" t="s">
        <v>26</v>
      </c>
      <c r="J125" s="193"/>
      <c r="K125" s="193"/>
      <c r="L125" s="296">
        <f t="shared" si="1"/>
        <v>0</v>
      </c>
      <c r="M125" s="234"/>
      <c r="N125" s="234"/>
      <c r="O125" s="244"/>
    </row>
    <row r="126" spans="3:15" ht="15.75" outlineLevel="1" x14ac:dyDescent="0.25">
      <c r="C126" s="219"/>
      <c r="D126" s="294">
        <v>108</v>
      </c>
      <c r="E126" s="192"/>
      <c r="F126" s="192" t="s">
        <v>26</v>
      </c>
      <c r="G126" s="192"/>
      <c r="H126" s="192"/>
      <c r="I126" s="192" t="s">
        <v>26</v>
      </c>
      <c r="J126" s="193"/>
      <c r="K126" s="193"/>
      <c r="L126" s="296">
        <f t="shared" si="1"/>
        <v>0</v>
      </c>
      <c r="M126" s="234"/>
      <c r="N126" s="234"/>
      <c r="O126" s="244"/>
    </row>
    <row r="127" spans="3:15" ht="15.75" outlineLevel="1" x14ac:dyDescent="0.25">
      <c r="C127" s="219"/>
      <c r="D127" s="294">
        <v>109</v>
      </c>
      <c r="E127" s="192"/>
      <c r="F127" s="192" t="s">
        <v>26</v>
      </c>
      <c r="G127" s="192"/>
      <c r="H127" s="192"/>
      <c r="I127" s="192" t="s">
        <v>26</v>
      </c>
      <c r="J127" s="193"/>
      <c r="K127" s="193"/>
      <c r="L127" s="296">
        <f t="shared" si="1"/>
        <v>0</v>
      </c>
      <c r="M127" s="234"/>
      <c r="N127" s="234"/>
      <c r="O127" s="244"/>
    </row>
    <row r="128" spans="3:15" ht="15.75" outlineLevel="1" x14ac:dyDescent="0.25">
      <c r="C128" s="219"/>
      <c r="D128" s="294">
        <v>110</v>
      </c>
      <c r="E128" s="192"/>
      <c r="F128" s="192" t="s">
        <v>26</v>
      </c>
      <c r="G128" s="192"/>
      <c r="H128" s="192"/>
      <c r="I128" s="192" t="s">
        <v>26</v>
      </c>
      <c r="J128" s="193"/>
      <c r="K128" s="193"/>
      <c r="L128" s="296">
        <f t="shared" si="1"/>
        <v>0</v>
      </c>
      <c r="M128" s="234"/>
      <c r="N128" s="234"/>
      <c r="O128" s="244"/>
    </row>
    <row r="129" spans="3:15" ht="15.75" outlineLevel="1" x14ac:dyDescent="0.25">
      <c r="C129" s="219"/>
      <c r="D129" s="294">
        <v>111</v>
      </c>
      <c r="E129" s="192"/>
      <c r="F129" s="192" t="s">
        <v>26</v>
      </c>
      <c r="G129" s="192"/>
      <c r="H129" s="192"/>
      <c r="I129" s="192" t="s">
        <v>26</v>
      </c>
      <c r="J129" s="193"/>
      <c r="K129" s="193"/>
      <c r="L129" s="296">
        <f t="shared" si="1"/>
        <v>0</v>
      </c>
      <c r="M129" s="234"/>
      <c r="N129" s="234"/>
      <c r="O129" s="244"/>
    </row>
    <row r="130" spans="3:15" ht="15.75" outlineLevel="1" x14ac:dyDescent="0.25">
      <c r="C130" s="219"/>
      <c r="D130" s="294">
        <v>112</v>
      </c>
      <c r="E130" s="192"/>
      <c r="F130" s="192" t="s">
        <v>26</v>
      </c>
      <c r="G130" s="192"/>
      <c r="H130" s="192"/>
      <c r="I130" s="192" t="s">
        <v>26</v>
      </c>
      <c r="J130" s="193"/>
      <c r="K130" s="193"/>
      <c r="L130" s="296">
        <f t="shared" si="1"/>
        <v>0</v>
      </c>
      <c r="M130" s="234"/>
      <c r="N130" s="234"/>
      <c r="O130" s="244"/>
    </row>
    <row r="131" spans="3:15" ht="15.75" outlineLevel="1" x14ac:dyDescent="0.25">
      <c r="C131" s="219"/>
      <c r="D131" s="294">
        <v>113</v>
      </c>
      <c r="E131" s="192"/>
      <c r="F131" s="192" t="s">
        <v>26</v>
      </c>
      <c r="G131" s="192"/>
      <c r="H131" s="192"/>
      <c r="I131" s="192" t="s">
        <v>26</v>
      </c>
      <c r="J131" s="193"/>
      <c r="K131" s="193"/>
      <c r="L131" s="296">
        <f t="shared" si="1"/>
        <v>0</v>
      </c>
      <c r="M131" s="234"/>
      <c r="N131" s="234"/>
      <c r="O131" s="244"/>
    </row>
    <row r="132" spans="3:15" ht="15.75" outlineLevel="1" x14ac:dyDescent="0.25">
      <c r="C132" s="219"/>
      <c r="D132" s="294">
        <v>114</v>
      </c>
      <c r="E132" s="192"/>
      <c r="F132" s="192" t="s">
        <v>26</v>
      </c>
      <c r="G132" s="192"/>
      <c r="H132" s="192"/>
      <c r="I132" s="192" t="s">
        <v>26</v>
      </c>
      <c r="J132" s="193"/>
      <c r="K132" s="193"/>
      <c r="L132" s="296">
        <f t="shared" si="1"/>
        <v>0</v>
      </c>
      <c r="M132" s="234"/>
      <c r="N132" s="234"/>
      <c r="O132" s="244"/>
    </row>
    <row r="133" spans="3:15" ht="15.75" outlineLevel="1" x14ac:dyDescent="0.25">
      <c r="C133" s="219"/>
      <c r="D133" s="294">
        <v>115</v>
      </c>
      <c r="E133" s="192"/>
      <c r="F133" s="192" t="s">
        <v>26</v>
      </c>
      <c r="G133" s="192"/>
      <c r="H133" s="192"/>
      <c r="I133" s="192" t="s">
        <v>26</v>
      </c>
      <c r="J133" s="193"/>
      <c r="K133" s="193"/>
      <c r="L133" s="296">
        <f t="shared" si="1"/>
        <v>0</v>
      </c>
      <c r="M133" s="234"/>
      <c r="N133" s="234"/>
      <c r="O133" s="244"/>
    </row>
    <row r="134" spans="3:15" ht="15.75" outlineLevel="1" x14ac:dyDescent="0.25">
      <c r="C134" s="219"/>
      <c r="D134" s="294">
        <v>116</v>
      </c>
      <c r="E134" s="192"/>
      <c r="F134" s="192" t="s">
        <v>26</v>
      </c>
      <c r="G134" s="192"/>
      <c r="H134" s="192"/>
      <c r="I134" s="192" t="s">
        <v>26</v>
      </c>
      <c r="J134" s="193"/>
      <c r="K134" s="193"/>
      <c r="L134" s="296">
        <f t="shared" si="1"/>
        <v>0</v>
      </c>
      <c r="M134" s="234"/>
      <c r="N134" s="234"/>
      <c r="O134" s="244"/>
    </row>
    <row r="135" spans="3:15" ht="15.75" outlineLevel="1" x14ac:dyDescent="0.25">
      <c r="C135" s="219"/>
      <c r="D135" s="294">
        <v>117</v>
      </c>
      <c r="E135" s="192"/>
      <c r="F135" s="192" t="s">
        <v>26</v>
      </c>
      <c r="G135" s="192"/>
      <c r="H135" s="192"/>
      <c r="I135" s="192" t="s">
        <v>26</v>
      </c>
      <c r="J135" s="193"/>
      <c r="K135" s="193"/>
      <c r="L135" s="296">
        <f t="shared" si="1"/>
        <v>0</v>
      </c>
      <c r="M135" s="234"/>
      <c r="N135" s="234"/>
      <c r="O135" s="244"/>
    </row>
    <row r="136" spans="3:15" ht="15.75" outlineLevel="1" x14ac:dyDescent="0.25">
      <c r="C136" s="219"/>
      <c r="D136" s="294">
        <v>118</v>
      </c>
      <c r="E136" s="192"/>
      <c r="F136" s="192" t="s">
        <v>26</v>
      </c>
      <c r="G136" s="192"/>
      <c r="H136" s="192"/>
      <c r="I136" s="192" t="s">
        <v>26</v>
      </c>
      <c r="J136" s="193"/>
      <c r="K136" s="193"/>
      <c r="L136" s="296">
        <f t="shared" si="1"/>
        <v>0</v>
      </c>
      <c r="M136" s="234"/>
      <c r="N136" s="234"/>
      <c r="O136" s="244"/>
    </row>
    <row r="137" spans="3:15" ht="15.75" outlineLevel="1" x14ac:dyDescent="0.25">
      <c r="C137" s="219"/>
      <c r="D137" s="294">
        <v>119</v>
      </c>
      <c r="E137" s="192"/>
      <c r="F137" s="192" t="s">
        <v>26</v>
      </c>
      <c r="G137" s="192"/>
      <c r="H137" s="192"/>
      <c r="I137" s="192" t="s">
        <v>26</v>
      </c>
      <c r="J137" s="193"/>
      <c r="K137" s="193"/>
      <c r="L137" s="296">
        <f t="shared" si="1"/>
        <v>0</v>
      </c>
      <c r="M137" s="234"/>
      <c r="N137" s="234"/>
      <c r="O137" s="244"/>
    </row>
    <row r="138" spans="3:15" ht="15.75" outlineLevel="1" x14ac:dyDescent="0.25">
      <c r="C138" s="219"/>
      <c r="D138" s="294">
        <v>120</v>
      </c>
      <c r="E138" s="192"/>
      <c r="F138" s="192" t="s">
        <v>26</v>
      </c>
      <c r="G138" s="192"/>
      <c r="H138" s="192"/>
      <c r="I138" s="192" t="s">
        <v>26</v>
      </c>
      <c r="J138" s="193"/>
      <c r="K138" s="193"/>
      <c r="L138" s="296">
        <f t="shared" si="1"/>
        <v>0</v>
      </c>
      <c r="M138" s="234"/>
      <c r="N138" s="234"/>
      <c r="O138" s="244"/>
    </row>
    <row r="139" spans="3:15" ht="15.75" outlineLevel="1" x14ac:dyDescent="0.25">
      <c r="C139" s="219"/>
      <c r="D139" s="294">
        <v>121</v>
      </c>
      <c r="E139" s="192"/>
      <c r="F139" s="192" t="s">
        <v>26</v>
      </c>
      <c r="G139" s="192"/>
      <c r="H139" s="192"/>
      <c r="I139" s="192" t="s">
        <v>26</v>
      </c>
      <c r="J139" s="193"/>
      <c r="K139" s="193"/>
      <c r="L139" s="296">
        <f t="shared" si="1"/>
        <v>0</v>
      </c>
      <c r="M139" s="234"/>
      <c r="N139" s="234"/>
      <c r="O139" s="244"/>
    </row>
    <row r="140" spans="3:15" ht="15.75" outlineLevel="1" x14ac:dyDescent="0.25">
      <c r="C140" s="219"/>
      <c r="D140" s="294">
        <v>122</v>
      </c>
      <c r="E140" s="192"/>
      <c r="F140" s="192" t="s">
        <v>26</v>
      </c>
      <c r="G140" s="192"/>
      <c r="H140" s="192"/>
      <c r="I140" s="192" t="s">
        <v>26</v>
      </c>
      <c r="J140" s="193"/>
      <c r="K140" s="193"/>
      <c r="L140" s="296">
        <f t="shared" si="1"/>
        <v>0</v>
      </c>
      <c r="M140" s="234"/>
      <c r="N140" s="234"/>
      <c r="O140" s="244"/>
    </row>
    <row r="141" spans="3:15" ht="15.75" outlineLevel="1" x14ac:dyDescent="0.25">
      <c r="C141" s="219"/>
      <c r="D141" s="294">
        <v>123</v>
      </c>
      <c r="E141" s="192"/>
      <c r="F141" s="192" t="s">
        <v>26</v>
      </c>
      <c r="G141" s="192"/>
      <c r="H141" s="192"/>
      <c r="I141" s="192" t="s">
        <v>26</v>
      </c>
      <c r="J141" s="193"/>
      <c r="K141" s="193"/>
      <c r="L141" s="296">
        <f t="shared" si="1"/>
        <v>0</v>
      </c>
      <c r="M141" s="234"/>
      <c r="N141" s="234"/>
      <c r="O141" s="244"/>
    </row>
    <row r="142" spans="3:15" ht="15.75" outlineLevel="1" x14ac:dyDescent="0.25">
      <c r="C142" s="219"/>
      <c r="D142" s="294">
        <v>124</v>
      </c>
      <c r="E142" s="192"/>
      <c r="F142" s="192" t="s">
        <v>26</v>
      </c>
      <c r="G142" s="192"/>
      <c r="H142" s="192"/>
      <c r="I142" s="192" t="s">
        <v>26</v>
      </c>
      <c r="J142" s="193"/>
      <c r="K142" s="193"/>
      <c r="L142" s="296">
        <f t="shared" si="1"/>
        <v>0</v>
      </c>
      <c r="M142" s="234"/>
      <c r="N142" s="234"/>
      <c r="O142" s="244"/>
    </row>
    <row r="143" spans="3:15" ht="15.75" outlineLevel="1" x14ac:dyDescent="0.25">
      <c r="C143" s="219"/>
      <c r="D143" s="294">
        <v>125</v>
      </c>
      <c r="E143" s="192"/>
      <c r="F143" s="192" t="s">
        <v>26</v>
      </c>
      <c r="G143" s="192"/>
      <c r="H143" s="192"/>
      <c r="I143" s="192" t="s">
        <v>26</v>
      </c>
      <c r="J143" s="193"/>
      <c r="K143" s="193"/>
      <c r="L143" s="296">
        <f t="shared" si="1"/>
        <v>0</v>
      </c>
      <c r="M143" s="234"/>
      <c r="N143" s="234"/>
      <c r="O143" s="244"/>
    </row>
    <row r="144" spans="3:15" ht="15.75" outlineLevel="1" x14ac:dyDescent="0.25">
      <c r="C144" s="219"/>
      <c r="D144" s="294">
        <v>126</v>
      </c>
      <c r="E144" s="192"/>
      <c r="F144" s="192" t="s">
        <v>26</v>
      </c>
      <c r="G144" s="192"/>
      <c r="H144" s="192"/>
      <c r="I144" s="192" t="s">
        <v>26</v>
      </c>
      <c r="J144" s="193"/>
      <c r="K144" s="193"/>
      <c r="L144" s="296">
        <f t="shared" si="1"/>
        <v>0</v>
      </c>
      <c r="M144" s="234"/>
      <c r="N144" s="234"/>
      <c r="O144" s="244"/>
    </row>
    <row r="145" spans="3:15" ht="15.75" outlineLevel="1" x14ac:dyDescent="0.25">
      <c r="C145" s="219"/>
      <c r="D145" s="294">
        <v>127</v>
      </c>
      <c r="E145" s="192"/>
      <c r="F145" s="192" t="s">
        <v>26</v>
      </c>
      <c r="G145" s="192"/>
      <c r="H145" s="192"/>
      <c r="I145" s="192" t="s">
        <v>26</v>
      </c>
      <c r="J145" s="193"/>
      <c r="K145" s="193"/>
      <c r="L145" s="296">
        <f t="shared" si="1"/>
        <v>0</v>
      </c>
      <c r="M145" s="234"/>
      <c r="N145" s="234"/>
      <c r="O145" s="244"/>
    </row>
    <row r="146" spans="3:15" ht="15.75" outlineLevel="1" x14ac:dyDescent="0.25">
      <c r="C146" s="219"/>
      <c r="D146" s="294">
        <v>128</v>
      </c>
      <c r="E146" s="192"/>
      <c r="F146" s="192" t="s">
        <v>26</v>
      </c>
      <c r="G146" s="192"/>
      <c r="H146" s="192"/>
      <c r="I146" s="192" t="s">
        <v>26</v>
      </c>
      <c r="J146" s="193"/>
      <c r="K146" s="193"/>
      <c r="L146" s="296">
        <f t="shared" si="1"/>
        <v>0</v>
      </c>
      <c r="M146" s="234"/>
      <c r="N146" s="234"/>
      <c r="O146" s="244"/>
    </row>
    <row r="147" spans="3:15" ht="15.75" outlineLevel="1" x14ac:dyDescent="0.25">
      <c r="C147" s="219"/>
      <c r="D147" s="294">
        <v>129</v>
      </c>
      <c r="E147" s="192"/>
      <c r="F147" s="192" t="s">
        <v>26</v>
      </c>
      <c r="G147" s="192"/>
      <c r="H147" s="192"/>
      <c r="I147" s="192" t="s">
        <v>26</v>
      </c>
      <c r="J147" s="193"/>
      <c r="K147" s="193"/>
      <c r="L147" s="296">
        <f t="shared" ref="L147:L166" si="2">J147-K147</f>
        <v>0</v>
      </c>
      <c r="M147" s="234"/>
      <c r="N147" s="234"/>
      <c r="O147" s="244"/>
    </row>
    <row r="148" spans="3:15" ht="15.75" outlineLevel="1" x14ac:dyDescent="0.25">
      <c r="C148" s="219"/>
      <c r="D148" s="294">
        <v>130</v>
      </c>
      <c r="E148" s="192"/>
      <c r="F148" s="192" t="s">
        <v>26</v>
      </c>
      <c r="G148" s="192"/>
      <c r="H148" s="192"/>
      <c r="I148" s="192" t="s">
        <v>26</v>
      </c>
      <c r="J148" s="193"/>
      <c r="K148" s="193"/>
      <c r="L148" s="296">
        <f t="shared" si="2"/>
        <v>0</v>
      </c>
      <c r="M148" s="234"/>
      <c r="N148" s="234"/>
      <c r="O148" s="244"/>
    </row>
    <row r="149" spans="3:15" ht="15.75" outlineLevel="1" x14ac:dyDescent="0.25">
      <c r="C149" s="219"/>
      <c r="D149" s="294">
        <v>131</v>
      </c>
      <c r="E149" s="192"/>
      <c r="F149" s="192" t="s">
        <v>26</v>
      </c>
      <c r="G149" s="192"/>
      <c r="H149" s="192"/>
      <c r="I149" s="192" t="s">
        <v>26</v>
      </c>
      <c r="J149" s="193"/>
      <c r="K149" s="193"/>
      <c r="L149" s="296">
        <f t="shared" si="2"/>
        <v>0</v>
      </c>
      <c r="M149" s="234"/>
      <c r="N149" s="234"/>
      <c r="O149" s="244"/>
    </row>
    <row r="150" spans="3:15" ht="15.75" outlineLevel="1" x14ac:dyDescent="0.25">
      <c r="C150" s="219"/>
      <c r="D150" s="294">
        <v>132</v>
      </c>
      <c r="E150" s="192"/>
      <c r="F150" s="192" t="s">
        <v>26</v>
      </c>
      <c r="G150" s="192"/>
      <c r="H150" s="192"/>
      <c r="I150" s="192" t="s">
        <v>26</v>
      </c>
      <c r="J150" s="193"/>
      <c r="K150" s="193"/>
      <c r="L150" s="296">
        <f t="shared" si="2"/>
        <v>0</v>
      </c>
      <c r="M150" s="234"/>
      <c r="N150" s="234"/>
      <c r="O150" s="244"/>
    </row>
    <row r="151" spans="3:15" ht="15.75" outlineLevel="1" x14ac:dyDescent="0.25">
      <c r="C151" s="219"/>
      <c r="D151" s="294">
        <v>133</v>
      </c>
      <c r="E151" s="192"/>
      <c r="F151" s="192" t="s">
        <v>26</v>
      </c>
      <c r="G151" s="192"/>
      <c r="H151" s="192"/>
      <c r="I151" s="192" t="s">
        <v>26</v>
      </c>
      <c r="J151" s="193"/>
      <c r="K151" s="193"/>
      <c r="L151" s="296">
        <f t="shared" si="2"/>
        <v>0</v>
      </c>
      <c r="M151" s="234"/>
      <c r="N151" s="234"/>
      <c r="O151" s="244"/>
    </row>
    <row r="152" spans="3:15" ht="15.75" outlineLevel="1" x14ac:dyDescent="0.25">
      <c r="C152" s="219"/>
      <c r="D152" s="294">
        <v>134</v>
      </c>
      <c r="E152" s="192"/>
      <c r="F152" s="192" t="s">
        <v>26</v>
      </c>
      <c r="G152" s="192"/>
      <c r="H152" s="192"/>
      <c r="I152" s="192" t="s">
        <v>26</v>
      </c>
      <c r="J152" s="193"/>
      <c r="K152" s="193"/>
      <c r="L152" s="296">
        <f t="shared" si="2"/>
        <v>0</v>
      </c>
      <c r="M152" s="234"/>
      <c r="N152" s="234"/>
      <c r="O152" s="244"/>
    </row>
    <row r="153" spans="3:15" ht="15.75" outlineLevel="1" x14ac:dyDescent="0.25">
      <c r="C153" s="219"/>
      <c r="D153" s="294">
        <v>135</v>
      </c>
      <c r="E153" s="192"/>
      <c r="F153" s="192" t="s">
        <v>26</v>
      </c>
      <c r="G153" s="192"/>
      <c r="H153" s="192"/>
      <c r="I153" s="192" t="s">
        <v>26</v>
      </c>
      <c r="J153" s="193"/>
      <c r="K153" s="193"/>
      <c r="L153" s="296">
        <f t="shared" si="2"/>
        <v>0</v>
      </c>
      <c r="M153" s="234"/>
      <c r="N153" s="234"/>
      <c r="O153" s="244"/>
    </row>
    <row r="154" spans="3:15" ht="15.75" outlineLevel="1" x14ac:dyDescent="0.25">
      <c r="C154" s="219"/>
      <c r="D154" s="294">
        <v>136</v>
      </c>
      <c r="E154" s="192"/>
      <c r="F154" s="192" t="s">
        <v>26</v>
      </c>
      <c r="G154" s="192"/>
      <c r="H154" s="192"/>
      <c r="I154" s="192" t="s">
        <v>26</v>
      </c>
      <c r="J154" s="193"/>
      <c r="K154" s="193"/>
      <c r="L154" s="296">
        <f t="shared" si="2"/>
        <v>0</v>
      </c>
      <c r="M154" s="234"/>
      <c r="N154" s="234"/>
      <c r="O154" s="244"/>
    </row>
    <row r="155" spans="3:15" ht="15.75" outlineLevel="1" x14ac:dyDescent="0.25">
      <c r="C155" s="219"/>
      <c r="D155" s="294">
        <v>137</v>
      </c>
      <c r="E155" s="192"/>
      <c r="F155" s="192" t="s">
        <v>26</v>
      </c>
      <c r="G155" s="192"/>
      <c r="H155" s="192"/>
      <c r="I155" s="192" t="s">
        <v>26</v>
      </c>
      <c r="J155" s="193"/>
      <c r="K155" s="193"/>
      <c r="L155" s="296">
        <f t="shared" si="2"/>
        <v>0</v>
      </c>
      <c r="M155" s="234"/>
      <c r="N155" s="234"/>
      <c r="O155" s="244"/>
    </row>
    <row r="156" spans="3:15" ht="15.75" outlineLevel="1" x14ac:dyDescent="0.25">
      <c r="C156" s="219"/>
      <c r="D156" s="294">
        <v>138</v>
      </c>
      <c r="E156" s="192"/>
      <c r="F156" s="192" t="s">
        <v>26</v>
      </c>
      <c r="G156" s="192"/>
      <c r="H156" s="192"/>
      <c r="I156" s="192" t="s">
        <v>26</v>
      </c>
      <c r="J156" s="193"/>
      <c r="K156" s="193"/>
      <c r="L156" s="296">
        <f t="shared" si="2"/>
        <v>0</v>
      </c>
      <c r="M156" s="234"/>
      <c r="N156" s="234"/>
      <c r="O156" s="244"/>
    </row>
    <row r="157" spans="3:15" ht="15.75" outlineLevel="1" x14ac:dyDescent="0.25">
      <c r="C157" s="219"/>
      <c r="D157" s="294">
        <v>139</v>
      </c>
      <c r="E157" s="192"/>
      <c r="F157" s="192" t="s">
        <v>26</v>
      </c>
      <c r="G157" s="192"/>
      <c r="H157" s="192"/>
      <c r="I157" s="192" t="s">
        <v>26</v>
      </c>
      <c r="J157" s="193"/>
      <c r="K157" s="193"/>
      <c r="L157" s="296">
        <f t="shared" si="2"/>
        <v>0</v>
      </c>
      <c r="M157" s="234"/>
      <c r="N157" s="234"/>
      <c r="O157" s="244"/>
    </row>
    <row r="158" spans="3:15" ht="15.75" outlineLevel="1" x14ac:dyDescent="0.25">
      <c r="C158" s="219"/>
      <c r="D158" s="294">
        <v>140</v>
      </c>
      <c r="E158" s="192"/>
      <c r="F158" s="192" t="s">
        <v>26</v>
      </c>
      <c r="G158" s="192"/>
      <c r="H158" s="192"/>
      <c r="I158" s="192" t="s">
        <v>26</v>
      </c>
      <c r="J158" s="193"/>
      <c r="K158" s="193"/>
      <c r="L158" s="296">
        <f t="shared" si="2"/>
        <v>0</v>
      </c>
      <c r="M158" s="234"/>
      <c r="N158" s="234"/>
      <c r="O158" s="244"/>
    </row>
    <row r="159" spans="3:15" ht="15.75" outlineLevel="1" x14ac:dyDescent="0.25">
      <c r="C159" s="219"/>
      <c r="D159" s="294">
        <v>141</v>
      </c>
      <c r="E159" s="192"/>
      <c r="F159" s="192" t="s">
        <v>26</v>
      </c>
      <c r="G159" s="192"/>
      <c r="H159" s="192"/>
      <c r="I159" s="192" t="s">
        <v>26</v>
      </c>
      <c r="J159" s="193"/>
      <c r="K159" s="193"/>
      <c r="L159" s="296">
        <f t="shared" si="2"/>
        <v>0</v>
      </c>
      <c r="M159" s="234"/>
      <c r="N159" s="234"/>
      <c r="O159" s="244"/>
    </row>
    <row r="160" spans="3:15" ht="15.75" outlineLevel="1" x14ac:dyDescent="0.25">
      <c r="C160" s="219"/>
      <c r="D160" s="294">
        <v>142</v>
      </c>
      <c r="E160" s="192"/>
      <c r="F160" s="192" t="s">
        <v>26</v>
      </c>
      <c r="G160" s="192"/>
      <c r="H160" s="192"/>
      <c r="I160" s="192" t="s">
        <v>26</v>
      </c>
      <c r="J160" s="193"/>
      <c r="K160" s="193"/>
      <c r="L160" s="296">
        <f t="shared" si="2"/>
        <v>0</v>
      </c>
      <c r="M160" s="234"/>
      <c r="N160" s="234"/>
      <c r="O160" s="244"/>
    </row>
    <row r="161" spans="3:15" ht="15.75" outlineLevel="1" x14ac:dyDescent="0.25">
      <c r="C161" s="219"/>
      <c r="D161" s="294">
        <v>143</v>
      </c>
      <c r="E161" s="192"/>
      <c r="F161" s="192" t="s">
        <v>26</v>
      </c>
      <c r="G161" s="192"/>
      <c r="H161" s="192"/>
      <c r="I161" s="192" t="s">
        <v>26</v>
      </c>
      <c r="J161" s="193"/>
      <c r="K161" s="193"/>
      <c r="L161" s="296">
        <f t="shared" si="2"/>
        <v>0</v>
      </c>
      <c r="M161" s="234"/>
      <c r="N161" s="234"/>
      <c r="O161" s="244"/>
    </row>
    <row r="162" spans="3:15" ht="15.75" outlineLevel="1" x14ac:dyDescent="0.25">
      <c r="C162" s="219"/>
      <c r="D162" s="294">
        <v>144</v>
      </c>
      <c r="E162" s="192"/>
      <c r="F162" s="192" t="s">
        <v>26</v>
      </c>
      <c r="G162" s="192"/>
      <c r="H162" s="192"/>
      <c r="I162" s="192" t="s">
        <v>26</v>
      </c>
      <c r="J162" s="193"/>
      <c r="K162" s="193"/>
      <c r="L162" s="296">
        <f t="shared" si="2"/>
        <v>0</v>
      </c>
      <c r="M162" s="234"/>
      <c r="N162" s="234"/>
      <c r="O162" s="244"/>
    </row>
    <row r="163" spans="3:15" ht="15.75" outlineLevel="1" x14ac:dyDescent="0.25">
      <c r="C163" s="219"/>
      <c r="D163" s="294">
        <v>145</v>
      </c>
      <c r="E163" s="192"/>
      <c r="F163" s="192" t="s">
        <v>26</v>
      </c>
      <c r="G163" s="192"/>
      <c r="H163" s="192"/>
      <c r="I163" s="192" t="s">
        <v>26</v>
      </c>
      <c r="J163" s="193"/>
      <c r="K163" s="193"/>
      <c r="L163" s="296">
        <f t="shared" si="2"/>
        <v>0</v>
      </c>
      <c r="M163" s="234"/>
      <c r="N163" s="234"/>
      <c r="O163" s="244"/>
    </row>
    <row r="164" spans="3:15" ht="15.75" outlineLevel="1" x14ac:dyDescent="0.25">
      <c r="C164" s="219"/>
      <c r="D164" s="294">
        <v>146</v>
      </c>
      <c r="E164" s="192"/>
      <c r="F164" s="192" t="s">
        <v>26</v>
      </c>
      <c r="G164" s="192"/>
      <c r="H164" s="192"/>
      <c r="I164" s="192" t="s">
        <v>26</v>
      </c>
      <c r="J164" s="193"/>
      <c r="K164" s="193"/>
      <c r="L164" s="296">
        <f t="shared" si="2"/>
        <v>0</v>
      </c>
      <c r="M164" s="234"/>
      <c r="N164" s="234"/>
      <c r="O164" s="244"/>
    </row>
    <row r="165" spans="3:15" ht="15.75" outlineLevel="1" x14ac:dyDescent="0.25">
      <c r="C165" s="219"/>
      <c r="D165" s="294">
        <v>147</v>
      </c>
      <c r="E165" s="192"/>
      <c r="F165" s="192" t="s">
        <v>26</v>
      </c>
      <c r="G165" s="192"/>
      <c r="H165" s="192"/>
      <c r="I165" s="192" t="s">
        <v>26</v>
      </c>
      <c r="J165" s="193"/>
      <c r="K165" s="193"/>
      <c r="L165" s="296">
        <f t="shared" si="2"/>
        <v>0</v>
      </c>
      <c r="M165" s="234"/>
      <c r="N165" s="234"/>
      <c r="O165" s="244"/>
    </row>
    <row r="166" spans="3:15" ht="15.75" outlineLevel="1" x14ac:dyDescent="0.25">
      <c r="C166" s="219"/>
      <c r="D166" s="294">
        <v>148</v>
      </c>
      <c r="E166" s="192"/>
      <c r="F166" s="192" t="s">
        <v>26</v>
      </c>
      <c r="G166" s="192"/>
      <c r="H166" s="192"/>
      <c r="I166" s="192" t="s">
        <v>26</v>
      </c>
      <c r="J166" s="193"/>
      <c r="K166" s="193"/>
      <c r="L166" s="296">
        <f t="shared" si="2"/>
        <v>0</v>
      </c>
      <c r="M166" s="234"/>
      <c r="N166" s="234"/>
      <c r="O166" s="244"/>
    </row>
    <row r="167" spans="3:15" ht="15.75" outlineLevel="1" x14ac:dyDescent="0.25">
      <c r="C167" s="219"/>
      <c r="D167" s="294">
        <v>149</v>
      </c>
      <c r="E167" s="192"/>
      <c r="F167" s="192" t="s">
        <v>26</v>
      </c>
      <c r="G167" s="192"/>
      <c r="H167" s="192"/>
      <c r="I167" s="192" t="s">
        <v>26</v>
      </c>
      <c r="J167" s="193"/>
      <c r="K167" s="193"/>
      <c r="L167" s="296">
        <f>J167-K167</f>
        <v>0</v>
      </c>
      <c r="M167" s="234"/>
      <c r="N167" s="234"/>
      <c r="O167" s="244"/>
    </row>
    <row r="168" spans="3:15" ht="15.75" outlineLevel="1" x14ac:dyDescent="0.25">
      <c r="C168" s="219"/>
      <c r="D168" s="294">
        <v>150</v>
      </c>
      <c r="E168" s="192"/>
      <c r="F168" s="192" t="s">
        <v>26</v>
      </c>
      <c r="G168" s="192"/>
      <c r="H168" s="192"/>
      <c r="I168" s="192" t="s">
        <v>26</v>
      </c>
      <c r="J168" s="193"/>
      <c r="K168" s="193"/>
      <c r="L168" s="296">
        <f>J168-K168</f>
        <v>0</v>
      </c>
      <c r="M168" s="234"/>
      <c r="N168" s="234"/>
      <c r="O168" s="244"/>
    </row>
    <row r="169" spans="3:15" ht="15.75" outlineLevel="1" x14ac:dyDescent="0.25">
      <c r="C169" s="219"/>
      <c r="D169" s="295">
        <v>151</v>
      </c>
      <c r="E169" s="192"/>
      <c r="F169" s="192" t="s">
        <v>26</v>
      </c>
      <c r="G169" s="192"/>
      <c r="H169" s="192"/>
      <c r="I169" s="192" t="s">
        <v>26</v>
      </c>
      <c r="J169" s="193"/>
      <c r="K169" s="193"/>
      <c r="L169" s="296">
        <f>J169-K169</f>
        <v>0</v>
      </c>
      <c r="M169" s="234"/>
      <c r="N169" s="234"/>
      <c r="O169" s="244"/>
    </row>
    <row r="170" spans="3:15" s="202" customFormat="1" ht="9.9499999999999993" customHeight="1" outlineLevel="1" x14ac:dyDescent="0.25">
      <c r="C170" s="219"/>
      <c r="D170" s="234"/>
      <c r="E170" s="234"/>
      <c r="F170" s="234"/>
      <c r="G170" s="234"/>
      <c r="H170" s="234"/>
      <c r="I170" s="234"/>
      <c r="J170" s="234"/>
      <c r="K170" s="234"/>
      <c r="L170" s="234"/>
      <c r="M170" s="234"/>
      <c r="N170" s="234"/>
      <c r="O170" s="244"/>
    </row>
    <row r="171" spans="3:15" ht="15" customHeight="1" outlineLevel="1" x14ac:dyDescent="0.25">
      <c r="C171" s="188"/>
      <c r="D171" s="534" t="s">
        <v>157</v>
      </c>
      <c r="E171" s="534"/>
      <c r="F171" s="534"/>
      <c r="G171" s="534"/>
      <c r="H171" s="534"/>
      <c r="I171" s="534"/>
      <c r="J171" s="534"/>
      <c r="K171" s="534"/>
      <c r="L171" s="196"/>
      <c r="M171" s="151"/>
      <c r="N171" s="234"/>
      <c r="O171" s="244"/>
    </row>
    <row r="172" spans="3:15" s="151" customFormat="1" ht="9.9499999999999993" customHeight="1" outlineLevel="1" x14ac:dyDescent="0.25">
      <c r="C172" s="219"/>
      <c r="D172" s="234"/>
      <c r="E172" s="234"/>
      <c r="F172" s="234"/>
      <c r="G172" s="234"/>
      <c r="H172" s="234"/>
      <c r="I172" s="234"/>
      <c r="J172" s="234"/>
      <c r="K172" s="234"/>
      <c r="L172" s="234"/>
      <c r="M172" s="234"/>
      <c r="N172" s="234"/>
      <c r="O172" s="244"/>
    </row>
    <row r="173" spans="3:15" s="202" customFormat="1" ht="50.25" customHeight="1" outlineLevel="1" x14ac:dyDescent="0.25">
      <c r="C173" s="219"/>
      <c r="D173" s="234"/>
      <c r="E173" s="234"/>
      <c r="F173" s="234"/>
      <c r="G173" s="234"/>
      <c r="H173" s="234"/>
      <c r="I173" s="234"/>
      <c r="J173" s="230" t="s">
        <v>176</v>
      </c>
      <c r="K173" s="233" t="s">
        <v>177</v>
      </c>
      <c r="L173" s="233" t="s">
        <v>204</v>
      </c>
      <c r="M173" s="234"/>
      <c r="N173" s="234"/>
      <c r="O173" s="244"/>
    </row>
    <row r="174" spans="3:15" s="202" customFormat="1" x14ac:dyDescent="0.25">
      <c r="C174" s="219"/>
      <c r="D174" s="531" t="s">
        <v>170</v>
      </c>
      <c r="E174" s="531"/>
      <c r="F174" s="531"/>
      <c r="G174" s="531"/>
      <c r="H174" s="531"/>
      <c r="I174" s="532"/>
      <c r="J174" s="245">
        <f>SUM(J19:J169)</f>
        <v>0</v>
      </c>
      <c r="K174" s="245">
        <f>SUM(K19:K169)</f>
        <v>0</v>
      </c>
      <c r="L174" s="245">
        <f>SUM(L19:L169)</f>
        <v>0</v>
      </c>
      <c r="M174" s="246"/>
      <c r="N174" s="247"/>
      <c r="O174" s="244"/>
    </row>
    <row r="175" spans="3:15" s="202" customFormat="1" x14ac:dyDescent="0.25">
      <c r="C175" s="219"/>
      <c r="D175" s="407"/>
      <c r="E175" s="407"/>
      <c r="F175" s="407"/>
      <c r="G175" s="407"/>
      <c r="H175" s="407"/>
      <c r="I175" s="407" t="s">
        <v>156</v>
      </c>
      <c r="J175" s="248">
        <f>J174*12</f>
        <v>0</v>
      </c>
      <c r="K175" s="248">
        <f>K174*12</f>
        <v>0</v>
      </c>
      <c r="L175" s="248">
        <f>L174*12</f>
        <v>0</v>
      </c>
      <c r="M175" s="247"/>
      <c r="N175" s="247"/>
      <c r="O175" s="244"/>
    </row>
    <row r="176" spans="3:15" s="249" customFormat="1" ht="15.75" x14ac:dyDescent="0.25">
      <c r="C176" s="219"/>
      <c r="D176" s="5"/>
      <c r="E176" s="5"/>
      <c r="F176" s="5"/>
      <c r="G176" s="5"/>
      <c r="H176" s="5"/>
      <c r="I176" s="250"/>
      <c r="J176" s="250"/>
      <c r="K176" s="250"/>
      <c r="L176" s="250"/>
      <c r="M176" s="250"/>
      <c r="N176" s="250"/>
      <c r="O176" s="244"/>
    </row>
    <row r="177" spans="3:17" s="249" customFormat="1" ht="15.75" x14ac:dyDescent="0.25">
      <c r="C177" s="219"/>
      <c r="D177" s="536" t="s">
        <v>313</v>
      </c>
      <c r="E177" s="537"/>
      <c r="F177" s="537"/>
      <c r="G177" s="537"/>
      <c r="H177" s="537"/>
      <c r="I177" s="537"/>
      <c r="J177" s="538"/>
      <c r="K177" s="251"/>
      <c r="L177" s="251"/>
      <c r="M177" s="251"/>
      <c r="N177" s="251"/>
      <c r="O177" s="244"/>
    </row>
    <row r="178" spans="3:17" s="249" customFormat="1" x14ac:dyDescent="0.25">
      <c r="C178" s="252"/>
      <c r="D178" s="253"/>
      <c r="E178" s="254" t="s">
        <v>131</v>
      </c>
      <c r="F178" s="254" t="s">
        <v>132</v>
      </c>
      <c r="G178" s="254" t="s">
        <v>133</v>
      </c>
      <c r="H178" s="254" t="s">
        <v>134</v>
      </c>
      <c r="I178" s="255" t="s">
        <v>135</v>
      </c>
      <c r="J178" s="256" t="s">
        <v>130</v>
      </c>
      <c r="K178" s="257"/>
      <c r="L178" s="257"/>
      <c r="M178" s="257"/>
      <c r="N178" s="257"/>
      <c r="O178" s="244"/>
      <c r="P178" s="258"/>
      <c r="Q178" s="5"/>
    </row>
    <row r="179" spans="3:17" s="249" customFormat="1" x14ac:dyDescent="0.25">
      <c r="C179" s="252"/>
      <c r="D179" s="259">
        <v>0.2</v>
      </c>
      <c r="E179" s="260">
        <f>COUNTIFS(I19:I169,20%,F19:F169,"Efficiency")</f>
        <v>0</v>
      </c>
      <c r="F179" s="260">
        <f>COUNTIFS(I19:I169,20%,F19:F169,"1 Bedroom")</f>
        <v>0</v>
      </c>
      <c r="G179" s="260">
        <f>COUNTIFS(I19:I169,20%,F19:F169,"2 Bedrooms")</f>
        <v>0</v>
      </c>
      <c r="H179" s="260">
        <f>COUNTIFS(I19:I169,20%,F19:F169,"3 Bedrooms")</f>
        <v>0</v>
      </c>
      <c r="I179" s="261">
        <f>COUNTIFS(I19:I169,20%,F19:F169,"4 Bedrooms")</f>
        <v>0</v>
      </c>
      <c r="J179" s="262">
        <f>SUM(E179:I179)</f>
        <v>0</v>
      </c>
      <c r="K179" s="257"/>
      <c r="L179" s="257"/>
      <c r="M179" s="257"/>
      <c r="N179" s="257"/>
      <c r="O179" s="263"/>
      <c r="P179" s="258"/>
      <c r="Q179" s="5"/>
    </row>
    <row r="180" spans="3:17" s="249" customFormat="1" x14ac:dyDescent="0.25">
      <c r="C180" s="252"/>
      <c r="D180" s="259">
        <v>0.3</v>
      </c>
      <c r="E180" s="260">
        <f>COUNTIFS(I19:I169,30%,F19:F169,"Efficiency")</f>
        <v>0</v>
      </c>
      <c r="F180" s="260">
        <f>COUNTIFS(I19:I169,30%,F19:F169,"1 Bedroom")</f>
        <v>0</v>
      </c>
      <c r="G180" s="260">
        <f>COUNTIFS(I19:I169,30%,F19:F169,"2 Bedrooms")</f>
        <v>0</v>
      </c>
      <c r="H180" s="260">
        <f>COUNTIFS(I19:I169,30%,F19:F169,"3 Bedrooms")</f>
        <v>0</v>
      </c>
      <c r="I180" s="261">
        <f>COUNTIFS(I19:I169,30%,F19:F169,"4 Bedrooms")</f>
        <v>0</v>
      </c>
      <c r="J180" s="262">
        <f t="shared" ref="J180:J183" si="3">SUM(E180:I180)</f>
        <v>0</v>
      </c>
      <c r="K180" s="257"/>
      <c r="L180" s="257"/>
      <c r="M180" s="257"/>
      <c r="N180" s="257"/>
      <c r="O180" s="263"/>
      <c r="P180" s="258"/>
      <c r="Q180" s="5"/>
    </row>
    <row r="181" spans="3:17" s="249" customFormat="1" x14ac:dyDescent="0.25">
      <c r="C181" s="252"/>
      <c r="D181" s="259">
        <v>0.4</v>
      </c>
      <c r="E181" s="260">
        <f>COUNTIFS(I19:I169,40%,F19:F169,"Efficiency")</f>
        <v>0</v>
      </c>
      <c r="F181" s="260">
        <f>COUNTIFS(I19:I169,40%,F19:F169,"1 Bedroom")</f>
        <v>0</v>
      </c>
      <c r="G181" s="260">
        <f>COUNTIFS(I19:I169,40%,F19:F169,"2 Bedrooms")</f>
        <v>0</v>
      </c>
      <c r="H181" s="260">
        <f>COUNTIFS(I19:I169,40%,F19:F169,"3 Bedrooms")</f>
        <v>0</v>
      </c>
      <c r="I181" s="261">
        <f>COUNTIFS(I19:I169,40%,F19:F169,"4 Bedrooms")</f>
        <v>0</v>
      </c>
      <c r="J181" s="262">
        <f t="shared" si="3"/>
        <v>0</v>
      </c>
      <c r="K181" s="257"/>
      <c r="L181" s="257"/>
      <c r="M181" s="257"/>
      <c r="N181" s="257"/>
      <c r="O181" s="263"/>
      <c r="P181" s="258"/>
      <c r="Q181" s="5"/>
    </row>
    <row r="182" spans="3:17" s="249" customFormat="1" x14ac:dyDescent="0.25">
      <c r="C182" s="252"/>
      <c r="D182" s="259">
        <v>0.5</v>
      </c>
      <c r="E182" s="260">
        <f>COUNTIFS(I19:I169,50%,F19:F169,"Efficiency")</f>
        <v>0</v>
      </c>
      <c r="F182" s="260">
        <f>COUNTIFS(I19:I169,50%,F19:F169,"1 Bedroom")</f>
        <v>0</v>
      </c>
      <c r="G182" s="260">
        <f>COUNTIFS(I19:I169,50%,F19:F169,"2 Bedrooms")</f>
        <v>0</v>
      </c>
      <c r="H182" s="260">
        <f>COUNTIFS(I19:I169,50%,F19:F169,"3 Bedrooms")</f>
        <v>0</v>
      </c>
      <c r="I182" s="261">
        <f>COUNTIFS(I19:I169,50%,F19:F169,"4 Bedrooms")</f>
        <v>0</v>
      </c>
      <c r="J182" s="262">
        <f t="shared" si="3"/>
        <v>0</v>
      </c>
      <c r="K182" s="257"/>
      <c r="L182" s="257"/>
      <c r="M182" s="257"/>
      <c r="N182" s="257"/>
      <c r="O182" s="263"/>
      <c r="P182" s="258"/>
      <c r="Q182" s="5"/>
    </row>
    <row r="183" spans="3:17" s="249" customFormat="1" x14ac:dyDescent="0.25">
      <c r="C183" s="252"/>
      <c r="D183" s="259">
        <v>0.6</v>
      </c>
      <c r="E183" s="260">
        <f>COUNTIFS(I19:I169,60%,F19:F169,"Efficiency")</f>
        <v>0</v>
      </c>
      <c r="F183" s="260">
        <f>COUNTIFS(I19:I169,60%,F19:F169,"1 Bedroom")</f>
        <v>0</v>
      </c>
      <c r="G183" s="260">
        <f>COUNTIFS(I19:I169,60%,F19:F169,"2 Bedrooms")</f>
        <v>0</v>
      </c>
      <c r="H183" s="260">
        <f>COUNTIFS(I19:I169,60%,F19:F169,"3 Bedrooms")</f>
        <v>0</v>
      </c>
      <c r="I183" s="261">
        <f>COUNTIFS(I19:I169,60%,F19:F169,"4 Bedrooms")</f>
        <v>0</v>
      </c>
      <c r="J183" s="262">
        <f t="shared" si="3"/>
        <v>0</v>
      </c>
      <c r="K183" s="257"/>
      <c r="L183" s="257"/>
      <c r="M183" s="257"/>
      <c r="N183" s="257"/>
      <c r="O183" s="263"/>
      <c r="P183" s="258"/>
      <c r="Q183" s="5"/>
    </row>
    <row r="184" spans="3:17" s="249" customFormat="1" x14ac:dyDescent="0.25">
      <c r="C184" s="252"/>
      <c r="D184" s="259">
        <v>0.65</v>
      </c>
      <c r="E184" s="260">
        <f>COUNTIFS(I19:I169,65%,F19:F169,"Efficiency")</f>
        <v>0</v>
      </c>
      <c r="F184" s="260">
        <f>COUNTIFS(I19:I169,65%,F19:F169,"1 Bedroom")</f>
        <v>0</v>
      </c>
      <c r="G184" s="260">
        <f>COUNTIFS(I19:I169,65%,F19:F169,"2 Bedrooms")</f>
        <v>0</v>
      </c>
      <c r="H184" s="260">
        <f>COUNTIFS(I19:I169,65%,F19:F169,"3 Bedrooms")</f>
        <v>0</v>
      </c>
      <c r="I184" s="261">
        <f>COUNTIFS(I19:I169,65%,F19:F169,"4 Bedrooms")</f>
        <v>0</v>
      </c>
      <c r="J184" s="262">
        <f>SUM(E184:I184)</f>
        <v>0</v>
      </c>
      <c r="K184" s="257"/>
      <c r="L184" s="257"/>
      <c r="M184" s="257"/>
      <c r="N184" s="257"/>
      <c r="O184" s="263"/>
      <c r="P184" s="258"/>
      <c r="Q184" s="5"/>
    </row>
    <row r="185" spans="3:17" s="249" customFormat="1" x14ac:dyDescent="0.25">
      <c r="C185" s="252"/>
      <c r="D185" s="259">
        <v>0.7</v>
      </c>
      <c r="E185" s="260">
        <f>COUNTIFS(I19:I169,70%,F19:F169,"Efficiency")</f>
        <v>0</v>
      </c>
      <c r="F185" s="260">
        <f>COUNTIFS(I19:I169,70%,F19:F169,"1 Bedroom")</f>
        <v>0</v>
      </c>
      <c r="G185" s="260">
        <f>COUNTIFS(I19:I169,70%,F19:F169,"2 Bedrooms")</f>
        <v>0</v>
      </c>
      <c r="H185" s="260">
        <f>COUNTIFS(I19:I169,70%,F19:F169,"3 Bedrooms")</f>
        <v>0</v>
      </c>
      <c r="I185" s="261">
        <f>COUNTIFS(I19:I169,70%,F19:F169,"4 Bedrooms")</f>
        <v>0</v>
      </c>
      <c r="J185" s="262">
        <f>SUM(E185:I185)</f>
        <v>0</v>
      </c>
      <c r="K185" s="257"/>
      <c r="L185" s="257"/>
      <c r="M185" s="257"/>
      <c r="N185" s="257"/>
      <c r="O185" s="263"/>
      <c r="P185" s="258"/>
      <c r="Q185" s="5"/>
    </row>
    <row r="186" spans="3:17" s="249" customFormat="1" x14ac:dyDescent="0.25">
      <c r="C186" s="252"/>
      <c r="D186" s="259">
        <v>0.8</v>
      </c>
      <c r="E186" s="260">
        <f>COUNTIFS(I19:I169,80%,F19:F169,"Efficiency")</f>
        <v>0</v>
      </c>
      <c r="F186" s="260">
        <f>COUNTIFS(I19:I169,80%,F19:F169,"1 Bedroom")</f>
        <v>0</v>
      </c>
      <c r="G186" s="260">
        <f>COUNTIFS(I19:I169,80%,F19:F169,"2 Bedrooms")</f>
        <v>0</v>
      </c>
      <c r="H186" s="260">
        <f>COUNTIFS(I19:I169,80%,F19:F169,"3 Bedrooms")</f>
        <v>0</v>
      </c>
      <c r="I186" s="261">
        <f>COUNTIFS(I19:I169,80%,F19:F169,"4 Bedrooms")</f>
        <v>0</v>
      </c>
      <c r="J186" s="262">
        <f t="shared" ref="J186:J189" si="4">SUM(E186:I186)</f>
        <v>0</v>
      </c>
      <c r="K186" s="257"/>
      <c r="L186" s="257"/>
      <c r="M186" s="257"/>
      <c r="N186" s="257"/>
      <c r="O186" s="263"/>
      <c r="P186" s="258"/>
      <c r="Q186" s="5"/>
    </row>
    <row r="187" spans="3:17" s="249" customFormat="1" x14ac:dyDescent="0.25">
      <c r="C187" s="252"/>
      <c r="D187" s="259">
        <v>1</v>
      </c>
      <c r="E187" s="260">
        <f>COUNTIFS(I19:I169,100%,F19:F169,"Efficiency")</f>
        <v>0</v>
      </c>
      <c r="F187" s="260">
        <f>COUNTIFS(I19:I169,100%,F19:F169,"1 Bedroom")</f>
        <v>0</v>
      </c>
      <c r="G187" s="260">
        <f>COUNTIFS(I19:I169,100%,F19:F169,"2 Bedrooms")</f>
        <v>0</v>
      </c>
      <c r="H187" s="260">
        <f>COUNTIFS(I19:I169,100%,F19:F169,"3 Bedrooms")</f>
        <v>0</v>
      </c>
      <c r="I187" s="261">
        <f>COUNTIFS(I19:I169,100%,F19:F169,"4 Bedrooms")</f>
        <v>0</v>
      </c>
      <c r="J187" s="262">
        <f t="shared" si="4"/>
        <v>0</v>
      </c>
      <c r="K187" s="257"/>
      <c r="L187" s="257"/>
      <c r="M187" s="257"/>
      <c r="N187" s="257"/>
      <c r="O187" s="263"/>
      <c r="P187" s="258"/>
      <c r="Q187" s="5"/>
    </row>
    <row r="188" spans="3:17" s="249" customFormat="1" x14ac:dyDescent="0.25">
      <c r="C188" s="252"/>
      <c r="D188" s="259">
        <v>1.2</v>
      </c>
      <c r="E188" s="260">
        <f>COUNTIFS(I19:I169,120%,F19:F169,"Efficiency")</f>
        <v>0</v>
      </c>
      <c r="F188" s="260">
        <f>COUNTIFS(I19:I169,120%,F19:F169,"1 Bedroom")</f>
        <v>0</v>
      </c>
      <c r="G188" s="260">
        <f>COUNTIFS(I19:I169,120%,F19:F169,"2 Bedrooms")</f>
        <v>0</v>
      </c>
      <c r="H188" s="260">
        <f>COUNTIFS(I19:I169,120%,F19:F169,"3 Bedrooms")</f>
        <v>0</v>
      </c>
      <c r="I188" s="261">
        <f>COUNTIFS(I19:I169,120%,F19:F169,"4 Bedrooms")</f>
        <v>0</v>
      </c>
      <c r="J188" s="262">
        <f t="shared" si="4"/>
        <v>0</v>
      </c>
      <c r="K188" s="257"/>
      <c r="L188" s="257"/>
      <c r="M188" s="257"/>
      <c r="N188" s="257"/>
      <c r="O188" s="263"/>
      <c r="P188" s="258"/>
      <c r="Q188" s="5"/>
    </row>
    <row r="189" spans="3:17" s="249" customFormat="1" x14ac:dyDescent="0.25">
      <c r="C189" s="252"/>
      <c r="D189" s="259">
        <v>1.4</v>
      </c>
      <c r="E189" s="260">
        <f>COUNTIFS(I19:I169,140%,F19:F169,"Efficiency")</f>
        <v>0</v>
      </c>
      <c r="F189" s="260">
        <f>COUNTIFS(I19:I169,140%,F19:F169,"1 Bedroom")</f>
        <v>0</v>
      </c>
      <c r="G189" s="260">
        <f>COUNTIFS(I19:I169,140%,F19:F169,"2 Bedrooms")</f>
        <v>0</v>
      </c>
      <c r="H189" s="260">
        <f>COUNTIFS(I19:I169,140%,F19:F169,"3 Bedrooms")</f>
        <v>0</v>
      </c>
      <c r="I189" s="261">
        <f>COUNTIFS(I19:I169,140%,F19:F169,"4 Bedrooms")</f>
        <v>0</v>
      </c>
      <c r="J189" s="262">
        <f t="shared" si="4"/>
        <v>0</v>
      </c>
      <c r="K189" s="257"/>
      <c r="L189" s="257"/>
      <c r="M189" s="257"/>
      <c r="N189" s="257"/>
      <c r="O189" s="263"/>
      <c r="P189" s="258"/>
      <c r="Q189" s="5"/>
    </row>
    <row r="190" spans="3:17" s="249" customFormat="1" ht="15.75" thickBot="1" x14ac:dyDescent="0.3">
      <c r="C190" s="252"/>
      <c r="D190" s="264" t="s">
        <v>161</v>
      </c>
      <c r="E190" s="265">
        <f>COUNTIFS(I19:I169,"Other%",F19:F169,"Efficiency")</f>
        <v>0</v>
      </c>
      <c r="F190" s="265">
        <f>COUNTIFS(I19:I169,"Other%",F19:F169,"1 Bedroom")</f>
        <v>0</v>
      </c>
      <c r="G190" s="265">
        <f>COUNTIFS(I19:I169,"Other%",F19:F169,"2 Bedrooms")</f>
        <v>0</v>
      </c>
      <c r="H190" s="265">
        <f>COUNTIFS(I19:I169,"Other%",F19:F169,"3 Bedrooms")</f>
        <v>0</v>
      </c>
      <c r="I190" s="266">
        <f>COUNTIFS(I19:I169,"Other%",F19:F169,"4 Bedrooms")</f>
        <v>0</v>
      </c>
      <c r="J190" s="267">
        <f>SUM(E190:I190)</f>
        <v>0</v>
      </c>
      <c r="K190" s="257"/>
      <c r="L190" s="257"/>
      <c r="M190" s="257"/>
      <c r="N190" s="257"/>
      <c r="O190" s="263"/>
      <c r="P190" s="258"/>
      <c r="Q190" s="5"/>
    </row>
    <row r="191" spans="3:17" s="249" customFormat="1" ht="15.75" thickTop="1" x14ac:dyDescent="0.25">
      <c r="C191" s="252"/>
      <c r="D191" s="268" t="s">
        <v>130</v>
      </c>
      <c r="E191" s="269">
        <f>SUM(E179:E190)</f>
        <v>0</v>
      </c>
      <c r="F191" s="269">
        <f>SUM(F179:F190)</f>
        <v>0</v>
      </c>
      <c r="G191" s="269">
        <f>SUM(G179:G190)</f>
        <v>0</v>
      </c>
      <c r="H191" s="269">
        <f>SUM(H179:H190)</f>
        <v>0</v>
      </c>
      <c r="I191" s="269">
        <f>SUM(I179:I190)</f>
        <v>0</v>
      </c>
      <c r="J191" s="270">
        <f>SUM(E191:I191)</f>
        <v>0</v>
      </c>
      <c r="K191" s="257"/>
      <c r="L191" s="257"/>
      <c r="M191" s="257"/>
      <c r="N191" s="257"/>
      <c r="O191" s="263"/>
      <c r="P191" s="258"/>
      <c r="Q191" s="5"/>
    </row>
    <row r="192" spans="3:17" s="249" customFormat="1" x14ac:dyDescent="0.25">
      <c r="C192" s="252"/>
      <c r="D192" s="257"/>
      <c r="E192" s="257"/>
      <c r="F192" s="257"/>
      <c r="G192" s="257"/>
      <c r="H192" s="257"/>
      <c r="I192" s="257"/>
      <c r="J192" s="257"/>
      <c r="K192" s="257"/>
      <c r="L192" s="257"/>
      <c r="M192" s="257"/>
      <c r="N192" s="257"/>
      <c r="O192" s="263"/>
      <c r="P192" s="258"/>
      <c r="Q192" s="5"/>
    </row>
    <row r="193" spans="3:17" s="202" customFormat="1" ht="21" customHeight="1" x14ac:dyDescent="0.25">
      <c r="C193" s="520" t="s">
        <v>165</v>
      </c>
      <c r="D193" s="521"/>
      <c r="E193" s="522"/>
      <c r="F193" s="522"/>
      <c r="G193" s="522"/>
      <c r="H193" s="522"/>
      <c r="I193" s="522"/>
      <c r="J193" s="522"/>
      <c r="K193" s="522"/>
      <c r="L193" s="522"/>
      <c r="M193" s="522"/>
      <c r="N193" s="522"/>
      <c r="O193" s="523"/>
    </row>
    <row r="194" spans="3:17" s="202" customFormat="1" x14ac:dyDescent="0.25">
      <c r="C194" s="271"/>
      <c r="D194" s="272"/>
      <c r="E194" s="272"/>
      <c r="F194" s="272"/>
      <c r="G194" s="272"/>
      <c r="H194" s="272"/>
      <c r="I194" s="272"/>
      <c r="J194" s="272"/>
      <c r="K194" s="272"/>
      <c r="L194" s="272"/>
      <c r="M194" s="272"/>
      <c r="N194" s="272"/>
      <c r="O194" s="273"/>
      <c r="P194" s="274"/>
      <c r="Q194" s="151"/>
    </row>
    <row r="195" spans="3:17" x14ac:dyDescent="0.25">
      <c r="C195" s="271"/>
      <c r="D195" s="272"/>
      <c r="E195" s="272"/>
      <c r="F195" s="151"/>
      <c r="G195" s="151"/>
      <c r="H195" s="151"/>
      <c r="I195" s="151"/>
      <c r="J195" s="151"/>
      <c r="K195" s="150" t="s">
        <v>162</v>
      </c>
      <c r="L195" s="114" t="s">
        <v>26</v>
      </c>
      <c r="M195" s="151"/>
      <c r="N195" s="151"/>
      <c r="O195" s="275"/>
      <c r="Q195" s="97"/>
    </row>
    <row r="196" spans="3:17" s="202" customFormat="1" x14ac:dyDescent="0.25">
      <c r="C196" s="271"/>
      <c r="D196" s="272"/>
      <c r="E196" s="272"/>
      <c r="F196" s="151"/>
      <c r="G196" s="151"/>
      <c r="H196" s="151"/>
      <c r="I196" s="151"/>
      <c r="J196" s="151"/>
      <c r="K196" s="151"/>
      <c r="L196" s="151"/>
      <c r="M196" s="151"/>
      <c r="N196" s="151"/>
      <c r="O196" s="275"/>
      <c r="Q196" s="243"/>
    </row>
    <row r="197" spans="3:17" x14ac:dyDescent="0.25">
      <c r="C197" s="271"/>
      <c r="D197" s="272"/>
      <c r="E197" s="272"/>
      <c r="F197" s="497" t="s">
        <v>189</v>
      </c>
      <c r="G197" s="497"/>
      <c r="H197" s="497"/>
      <c r="I197" s="497"/>
      <c r="J197" s="497"/>
      <c r="K197" s="497"/>
      <c r="L197" s="114" t="s">
        <v>26</v>
      </c>
      <c r="M197" s="151"/>
      <c r="N197" s="151"/>
      <c r="O197" s="275"/>
      <c r="Q197" s="97"/>
    </row>
    <row r="198" spans="3:17" s="202" customFormat="1" x14ac:dyDescent="0.25">
      <c r="C198" s="219"/>
      <c r="D198" s="406"/>
      <c r="E198" s="151"/>
      <c r="F198" s="151"/>
      <c r="G198" s="151"/>
      <c r="H198" s="151"/>
      <c r="I198" s="151"/>
      <c r="J198" s="151"/>
      <c r="K198" s="151"/>
      <c r="L198" s="151"/>
      <c r="M198" s="151"/>
      <c r="N198" s="151"/>
      <c r="O198" s="275"/>
      <c r="Q198" s="151"/>
    </row>
    <row r="199" spans="3:17" s="202" customFormat="1" ht="21" customHeight="1" x14ac:dyDescent="0.25">
      <c r="C199" s="520" t="s">
        <v>15</v>
      </c>
      <c r="D199" s="521"/>
      <c r="E199" s="522"/>
      <c r="F199" s="522"/>
      <c r="G199" s="522"/>
      <c r="H199" s="522"/>
      <c r="I199" s="522"/>
      <c r="J199" s="522"/>
      <c r="K199" s="522"/>
      <c r="L199" s="522"/>
      <c r="M199" s="522"/>
      <c r="N199" s="522"/>
      <c r="O199" s="523"/>
    </row>
    <row r="200" spans="3:17" s="202" customFormat="1" ht="7.5" customHeight="1" x14ac:dyDescent="0.25">
      <c r="C200" s="219"/>
      <c r="D200" s="406"/>
      <c r="E200" s="220"/>
      <c r="F200" s="220"/>
      <c r="G200" s="220"/>
      <c r="H200" s="221"/>
      <c r="I200" s="220"/>
      <c r="J200" s="222"/>
      <c r="K200" s="222"/>
      <c r="L200" s="223"/>
      <c r="M200" s="223"/>
      <c r="N200" s="223"/>
      <c r="O200" s="224"/>
    </row>
    <row r="201" spans="3:17" ht="15.75" x14ac:dyDescent="0.25">
      <c r="C201" s="188"/>
      <c r="D201" s="169"/>
      <c r="E201" s="533" t="s">
        <v>164</v>
      </c>
      <c r="F201" s="533"/>
      <c r="G201" s="533"/>
      <c r="H201" s="533"/>
      <c r="I201" s="533"/>
      <c r="J201" s="533"/>
      <c r="K201" s="533"/>
      <c r="L201" s="114" t="s">
        <v>26</v>
      </c>
      <c r="M201" s="234"/>
      <c r="N201" s="234"/>
      <c r="O201" s="284"/>
    </row>
    <row r="202" spans="3:17" s="202" customFormat="1" ht="10.5" customHeight="1" x14ac:dyDescent="0.25">
      <c r="C202" s="219"/>
      <c r="D202" s="406"/>
      <c r="E202" s="220"/>
      <c r="F202" s="220"/>
      <c r="G202" s="220"/>
      <c r="H202" s="221"/>
      <c r="I202" s="220"/>
      <c r="J202" s="222"/>
      <c r="K202" s="222"/>
      <c r="L202" s="223"/>
      <c r="M202" s="234"/>
      <c r="N202" s="234"/>
      <c r="O202" s="224"/>
    </row>
    <row r="203" spans="3:17" ht="15.75" x14ac:dyDescent="0.25">
      <c r="C203" s="188"/>
      <c r="D203" s="169"/>
      <c r="E203" s="97"/>
      <c r="F203" s="97"/>
      <c r="G203" s="97"/>
      <c r="H203" s="519" t="s">
        <v>183</v>
      </c>
      <c r="I203" s="519"/>
      <c r="J203" s="519"/>
      <c r="K203" s="519"/>
      <c r="L203" s="197"/>
      <c r="M203" s="234"/>
      <c r="N203" s="234"/>
      <c r="O203" s="275"/>
    </row>
    <row r="204" spans="3:17" s="202" customFormat="1" ht="14.25" customHeight="1" thickBot="1" x14ac:dyDescent="0.3">
      <c r="C204" s="276"/>
      <c r="D204" s="277"/>
      <c r="E204" s="278"/>
      <c r="F204" s="278"/>
      <c r="G204" s="278"/>
      <c r="H204" s="279"/>
      <c r="I204" s="278"/>
      <c r="J204" s="280"/>
      <c r="K204" s="280"/>
      <c r="L204" s="281"/>
      <c r="M204" s="281"/>
      <c r="N204" s="281"/>
      <c r="O204" s="282"/>
    </row>
    <row r="205" spans="3:17" x14ac:dyDescent="0.25">
      <c r="E205" s="198"/>
      <c r="F205" s="198"/>
      <c r="G205" s="198"/>
      <c r="H205" s="199"/>
      <c r="I205" s="198"/>
      <c r="J205" s="200"/>
      <c r="K205" s="200"/>
      <c r="L205" s="191"/>
      <c r="M205" s="191"/>
      <c r="N205" s="191"/>
      <c r="O205" s="191"/>
    </row>
    <row r="206" spans="3:17" x14ac:dyDescent="0.25">
      <c r="E206" s="198"/>
      <c r="F206" s="198"/>
      <c r="G206" s="198"/>
      <c r="H206" s="199"/>
      <c r="I206" s="198"/>
      <c r="J206" s="200"/>
      <c r="K206" s="200"/>
      <c r="L206" s="191"/>
      <c r="M206" s="191"/>
      <c r="N206" s="191"/>
      <c r="O206" s="191"/>
    </row>
    <row r="207" spans="3:17" x14ac:dyDescent="0.25">
      <c r="E207" s="198"/>
      <c r="F207" s="198"/>
      <c r="G207" s="198"/>
      <c r="H207" s="199"/>
      <c r="I207" s="198"/>
      <c r="J207" s="200"/>
      <c r="K207" s="200"/>
      <c r="L207" s="191"/>
      <c r="M207" s="191"/>
      <c r="N207" s="191"/>
      <c r="O207" s="191"/>
    </row>
    <row r="208" spans="3:17" x14ac:dyDescent="0.25">
      <c r="E208" s="198"/>
      <c r="F208" s="198"/>
      <c r="G208" s="198"/>
      <c r="H208" s="199"/>
      <c r="I208" s="198"/>
      <c r="J208" s="200"/>
      <c r="K208" s="200"/>
      <c r="L208" s="191"/>
      <c r="M208" s="191"/>
      <c r="N208" s="191"/>
      <c r="O208" s="191"/>
    </row>
  </sheetData>
  <sheetProtection algorithmName="SHA-512" hashValue="XWKC8iqcnHFmqOm+GigKG2ZZdDU4BLcE52aV3K5bAl4PlOvS7/KnpEEr79OGXFU+yxOx2ThvCc+3xDnU7k9ZLA==" saltValue="sXIrJ0RSYBaRGVK9XaHrDQ==" spinCount="100000" sheet="1" objects="1" scenarios="1" selectLockedCells="1"/>
  <mergeCells count="18">
    <mergeCell ref="J6:K6"/>
    <mergeCell ref="G6:H6"/>
    <mergeCell ref="C1:O1"/>
    <mergeCell ref="C3:O3"/>
    <mergeCell ref="C4:O4"/>
    <mergeCell ref="C2:O2"/>
    <mergeCell ref="H203:K203"/>
    <mergeCell ref="C199:O199"/>
    <mergeCell ref="C12:O12"/>
    <mergeCell ref="C13:O13"/>
    <mergeCell ref="D16:F16"/>
    <mergeCell ref="D174:I174"/>
    <mergeCell ref="F197:K197"/>
    <mergeCell ref="C193:O193"/>
    <mergeCell ref="E201:K201"/>
    <mergeCell ref="D171:K171"/>
    <mergeCell ref="G15:K15"/>
    <mergeCell ref="D177:J177"/>
  </mergeCells>
  <dataValidations count="3">
    <dataValidation type="list" allowBlank="1" showInputMessage="1" showErrorMessage="1" sqref="L201 L197 L195" xr:uid="{C0EB8A8C-F8AC-4CC2-859F-DDA53D4270D4}">
      <formula1>"Select One, Yes, No, N/A"</formula1>
    </dataValidation>
    <dataValidation type="list" allowBlank="1" showInputMessage="1" showErrorMessage="1" sqref="F19:F170 F172:F173" xr:uid="{2E6D714C-FC22-45EF-A93D-97CED12C5D91}">
      <formula1>"Select One, Efficiency, 1 Bedroom, 2 Bedrooms, 3 Bedrooms, 4 Bedrooms"</formula1>
    </dataValidation>
    <dataValidation type="list" allowBlank="1" showInputMessage="1" showErrorMessage="1" sqref="I19:I169" xr:uid="{EC814435-90B2-471C-8916-B3D1CCE1F93D}">
      <formula1>"Select One, 20%, 30%, 40%, 50%, 60%, 65%, 70%, 80%, 100%, 120%, 140%, Other%"</formula1>
    </dataValidation>
  </dataValidations>
  <pageMargins left="0.7" right="0.7" top="0.75" bottom="0.75" header="0.3" footer="0.3"/>
  <ignoredErrors>
    <ignoredError sqref="J174:K174" formulaRange="1"/>
    <ignoredError sqref="L19:L48 L49:L169 E179:I191 J179:J191" unlockedFormula="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1BE041-65BB-443A-A746-D2ECED79D7CF}">
  <dimension ref="A1:AE91"/>
  <sheetViews>
    <sheetView showGridLines="0" view="pageBreakPreview" topLeftCell="A59" zoomScale="90" zoomScaleNormal="90" zoomScaleSheetLayoutView="90" workbookViewId="0">
      <selection activeCell="C54" sqref="C54"/>
    </sheetView>
  </sheetViews>
  <sheetFormatPr defaultRowHeight="15" x14ac:dyDescent="0.25"/>
  <cols>
    <col min="1" max="1" width="3.85546875" style="202" customWidth="1"/>
    <col min="2" max="3" width="9.140625" style="96"/>
    <col min="4" max="4" width="12.42578125" style="96" customWidth="1"/>
    <col min="5" max="5" width="9.140625" style="96"/>
    <col min="6" max="6" width="12.5703125" style="96" customWidth="1"/>
    <col min="7" max="7" width="14" style="96" customWidth="1"/>
    <col min="8" max="8" width="10.28515625" style="96" customWidth="1"/>
    <col min="9" max="9" width="11" style="96" customWidth="1"/>
    <col min="10" max="10" width="9.85546875" style="96" customWidth="1"/>
    <col min="11" max="13" width="9.140625" style="96"/>
    <col min="14" max="14" width="12.42578125" style="96" customWidth="1"/>
    <col min="15" max="15" width="31.7109375" style="96" customWidth="1"/>
    <col min="16" max="16" width="11.140625" style="96" customWidth="1"/>
    <col min="17" max="17" width="10.140625" style="96" customWidth="1"/>
    <col min="18" max="19" width="9.140625" style="96"/>
    <col min="20" max="20" width="10.5703125" style="96" customWidth="1"/>
    <col min="21" max="21" width="14.5703125" style="96" customWidth="1"/>
    <col min="22" max="22" width="9.140625" style="96"/>
    <col min="23" max="24" width="14.5703125" style="96" customWidth="1"/>
    <col min="25" max="25" width="13.140625" style="96" customWidth="1"/>
    <col min="26" max="26" width="9.140625" style="96"/>
    <col min="27" max="27" width="11.5703125" style="96" customWidth="1"/>
    <col min="28" max="28" width="16.28515625" style="96" customWidth="1"/>
    <col min="29" max="29" width="15.85546875" style="96" customWidth="1"/>
    <col min="30" max="30" width="19.5703125" style="96" customWidth="1"/>
    <col min="31" max="31" width="29.140625" style="96" customWidth="1"/>
    <col min="32" max="16384" width="9.140625" style="96"/>
  </cols>
  <sheetData>
    <row r="1" spans="1:31" s="202" customFormat="1" ht="21.75" thickBot="1" x14ac:dyDescent="0.3">
      <c r="B1" s="556" t="s">
        <v>242</v>
      </c>
      <c r="C1" s="557"/>
      <c r="D1" s="557"/>
      <c r="E1" s="557"/>
      <c r="F1" s="557"/>
      <c r="G1" s="557"/>
      <c r="H1" s="557"/>
      <c r="I1" s="557"/>
      <c r="J1" s="557"/>
      <c r="K1" s="557"/>
      <c r="L1" s="557"/>
      <c r="M1" s="557"/>
      <c r="N1" s="557"/>
      <c r="O1" s="557"/>
      <c r="P1" s="557"/>
      <c r="Q1" s="557"/>
      <c r="R1" s="557"/>
      <c r="S1" s="557"/>
      <c r="T1" s="557"/>
      <c r="U1" s="557"/>
      <c r="V1" s="557"/>
      <c r="W1" s="557"/>
      <c r="X1" s="557"/>
      <c r="Y1" s="557"/>
      <c r="Z1" s="557"/>
      <c r="AA1" s="557"/>
      <c r="AB1" s="557"/>
      <c r="AC1" s="557"/>
      <c r="AD1" s="557"/>
      <c r="AE1" s="558"/>
    </row>
    <row r="2" spans="1:31" s="202" customFormat="1" ht="29.25" customHeight="1" x14ac:dyDescent="0.25">
      <c r="A2" s="303"/>
      <c r="B2" s="559" t="s">
        <v>373</v>
      </c>
      <c r="C2" s="560"/>
      <c r="D2" s="560"/>
      <c r="E2" s="560"/>
      <c r="F2" s="560"/>
      <c r="G2" s="560"/>
      <c r="H2" s="560"/>
      <c r="I2" s="560"/>
      <c r="J2" s="560"/>
      <c r="K2" s="560"/>
      <c r="L2" s="560"/>
      <c r="M2" s="560"/>
      <c r="N2" s="560"/>
      <c r="O2" s="560"/>
      <c r="P2" s="560"/>
      <c r="Q2" s="560"/>
      <c r="R2" s="560"/>
      <c r="S2" s="560"/>
      <c r="T2" s="560"/>
      <c r="U2" s="560"/>
      <c r="V2" s="560"/>
      <c r="W2" s="560"/>
      <c r="X2" s="560"/>
      <c r="Y2" s="560"/>
      <c r="Z2" s="560"/>
      <c r="AA2" s="560"/>
      <c r="AB2" s="560"/>
      <c r="AC2" s="560"/>
      <c r="AD2" s="560"/>
      <c r="AE2" s="561"/>
    </row>
    <row r="3" spans="1:31" s="202" customFormat="1" ht="103.5" x14ac:dyDescent="0.25">
      <c r="A3" s="304"/>
      <c r="B3" s="305"/>
      <c r="C3" s="306" t="s">
        <v>32</v>
      </c>
      <c r="D3" s="307" t="s">
        <v>243</v>
      </c>
      <c r="E3" s="306" t="s">
        <v>244</v>
      </c>
      <c r="F3" s="306" t="s">
        <v>245</v>
      </c>
      <c r="G3" s="308" t="s">
        <v>246</v>
      </c>
      <c r="H3" s="309" t="s">
        <v>247</v>
      </c>
      <c r="I3" s="308" t="s">
        <v>248</v>
      </c>
      <c r="J3" s="308" t="s">
        <v>249</v>
      </c>
      <c r="K3" s="308" t="s">
        <v>250</v>
      </c>
      <c r="L3" s="308" t="s">
        <v>251</v>
      </c>
      <c r="M3" s="308" t="s">
        <v>252</v>
      </c>
      <c r="N3" s="308" t="s">
        <v>253</v>
      </c>
      <c r="O3" s="308" t="s">
        <v>254</v>
      </c>
      <c r="P3" s="308" t="s">
        <v>255</v>
      </c>
      <c r="Q3" s="308" t="s">
        <v>256</v>
      </c>
      <c r="R3" s="308" t="s">
        <v>257</v>
      </c>
      <c r="S3" s="308" t="s">
        <v>258</v>
      </c>
      <c r="T3" s="308" t="s">
        <v>259</v>
      </c>
      <c r="U3" s="308" t="s">
        <v>260</v>
      </c>
      <c r="V3" s="308" t="s">
        <v>261</v>
      </c>
      <c r="W3" s="308" t="s">
        <v>262</v>
      </c>
      <c r="X3" s="309" t="s">
        <v>263</v>
      </c>
      <c r="Y3" s="310" t="s">
        <v>264</v>
      </c>
      <c r="Z3" s="309" t="s">
        <v>265</v>
      </c>
      <c r="AA3" s="308" t="s">
        <v>266</v>
      </c>
      <c r="AB3" s="311" t="s">
        <v>267</v>
      </c>
      <c r="AC3" s="311" t="s">
        <v>268</v>
      </c>
      <c r="AD3" s="311" t="s">
        <v>269</v>
      </c>
      <c r="AE3" s="312" t="s">
        <v>270</v>
      </c>
    </row>
    <row r="4" spans="1:31" s="202" customFormat="1" x14ac:dyDescent="0.25">
      <c r="A4" s="313"/>
      <c r="B4" s="314" t="s">
        <v>38</v>
      </c>
      <c r="C4" s="315">
        <v>101</v>
      </c>
      <c r="D4" s="316">
        <v>0.8</v>
      </c>
      <c r="E4" s="315">
        <v>2</v>
      </c>
      <c r="F4" s="317" t="s">
        <v>271</v>
      </c>
      <c r="G4" s="318" t="s">
        <v>272</v>
      </c>
      <c r="H4" s="319">
        <v>45394</v>
      </c>
      <c r="I4" s="315" t="s">
        <v>273</v>
      </c>
      <c r="J4" s="315">
        <v>5</v>
      </c>
      <c r="K4" s="315" t="s">
        <v>274</v>
      </c>
      <c r="L4" s="315" t="s">
        <v>274</v>
      </c>
      <c r="M4" s="315" t="s">
        <v>274</v>
      </c>
      <c r="N4" s="320">
        <v>35125</v>
      </c>
      <c r="O4" s="320">
        <v>35125</v>
      </c>
      <c r="P4" s="320">
        <v>35125</v>
      </c>
      <c r="Q4" s="320">
        <v>55400</v>
      </c>
      <c r="R4" s="315" t="s">
        <v>274</v>
      </c>
      <c r="S4" s="320">
        <v>1215</v>
      </c>
      <c r="T4" s="320">
        <v>0</v>
      </c>
      <c r="U4" s="320">
        <v>1300</v>
      </c>
      <c r="V4" s="315" t="s">
        <v>274</v>
      </c>
      <c r="W4" s="315" t="s">
        <v>274</v>
      </c>
      <c r="X4" s="319">
        <v>45394</v>
      </c>
      <c r="Y4" s="320" t="s">
        <v>275</v>
      </c>
      <c r="Z4" s="315" t="s">
        <v>274</v>
      </c>
      <c r="AA4" s="315" t="s">
        <v>274</v>
      </c>
      <c r="AB4" s="315" t="s">
        <v>274</v>
      </c>
      <c r="AC4" s="315" t="s">
        <v>274</v>
      </c>
      <c r="AD4" s="315"/>
      <c r="AE4" s="321"/>
    </row>
    <row r="5" spans="1:31" x14ac:dyDescent="0.25">
      <c r="B5" s="322">
        <v>1</v>
      </c>
      <c r="C5" s="297"/>
      <c r="D5" s="298"/>
      <c r="E5" s="297"/>
      <c r="F5" s="299"/>
      <c r="G5" s="299"/>
      <c r="H5" s="300"/>
      <c r="I5" s="297"/>
      <c r="J5" s="297"/>
      <c r="K5" s="297"/>
      <c r="L5" s="297"/>
      <c r="M5" s="297"/>
      <c r="N5" s="301"/>
      <c r="O5" s="301"/>
      <c r="P5" s="301"/>
      <c r="Q5" s="301"/>
      <c r="R5" s="297"/>
      <c r="S5" s="301"/>
      <c r="T5" s="301"/>
      <c r="U5" s="301"/>
      <c r="V5" s="297"/>
      <c r="W5" s="297"/>
      <c r="X5" s="300"/>
      <c r="Y5" s="301"/>
      <c r="Z5" s="297"/>
      <c r="AA5" s="297"/>
      <c r="AB5" s="297"/>
      <c r="AC5" s="297"/>
      <c r="AD5" s="187"/>
      <c r="AE5" s="302"/>
    </row>
    <row r="6" spans="1:31" x14ac:dyDescent="0.25">
      <c r="B6" s="322">
        <v>2</v>
      </c>
      <c r="C6" s="297"/>
      <c r="D6" s="298"/>
      <c r="E6" s="297"/>
      <c r="F6" s="299"/>
      <c r="G6" s="299"/>
      <c r="H6" s="300"/>
      <c r="I6" s="297"/>
      <c r="J6" s="297"/>
      <c r="K6" s="297"/>
      <c r="L6" s="297"/>
      <c r="M6" s="297"/>
      <c r="N6" s="301"/>
      <c r="O6" s="301"/>
      <c r="P6" s="301"/>
      <c r="Q6" s="301"/>
      <c r="R6" s="297"/>
      <c r="S6" s="301"/>
      <c r="T6" s="301"/>
      <c r="U6" s="301"/>
      <c r="V6" s="297"/>
      <c r="W6" s="297"/>
      <c r="X6" s="300"/>
      <c r="Y6" s="301"/>
      <c r="Z6" s="297"/>
      <c r="AA6" s="297"/>
      <c r="AB6" s="297"/>
      <c r="AC6" s="297"/>
      <c r="AD6" s="187"/>
      <c r="AE6" s="302"/>
    </row>
    <row r="7" spans="1:31" x14ac:dyDescent="0.25">
      <c r="B7" s="322">
        <v>3</v>
      </c>
      <c r="C7" s="297"/>
      <c r="D7" s="298"/>
      <c r="E7" s="297"/>
      <c r="F7" s="299"/>
      <c r="G7" s="299"/>
      <c r="H7" s="300"/>
      <c r="I7" s="297"/>
      <c r="J7" s="297"/>
      <c r="K7" s="297"/>
      <c r="L7" s="297"/>
      <c r="M7" s="297"/>
      <c r="N7" s="301"/>
      <c r="O7" s="301"/>
      <c r="P7" s="301"/>
      <c r="Q7" s="301"/>
      <c r="R7" s="297"/>
      <c r="S7" s="301"/>
      <c r="T7" s="301"/>
      <c r="U7" s="301"/>
      <c r="V7" s="297"/>
      <c r="W7" s="297"/>
      <c r="X7" s="300"/>
      <c r="Y7" s="301"/>
      <c r="Z7" s="297"/>
      <c r="AA7" s="297"/>
      <c r="AB7" s="297"/>
      <c r="AC7" s="297"/>
      <c r="AD7" s="187"/>
      <c r="AE7" s="302"/>
    </row>
    <row r="8" spans="1:31" x14ac:dyDescent="0.25">
      <c r="B8" s="322">
        <v>4</v>
      </c>
      <c r="C8" s="297"/>
      <c r="D8" s="298"/>
      <c r="E8" s="297"/>
      <c r="F8" s="299"/>
      <c r="G8" s="299"/>
      <c r="H8" s="300"/>
      <c r="I8" s="297"/>
      <c r="J8" s="297"/>
      <c r="K8" s="297"/>
      <c r="L8" s="297"/>
      <c r="M8" s="297"/>
      <c r="N8" s="301"/>
      <c r="O8" s="301"/>
      <c r="P8" s="301"/>
      <c r="Q8" s="301"/>
      <c r="R8" s="297"/>
      <c r="S8" s="301"/>
      <c r="T8" s="301"/>
      <c r="U8" s="301"/>
      <c r="V8" s="297"/>
      <c r="W8" s="297"/>
      <c r="X8" s="300"/>
      <c r="Y8" s="301"/>
      <c r="Z8" s="297"/>
      <c r="AA8" s="297"/>
      <c r="AB8" s="297"/>
      <c r="AC8" s="297"/>
      <c r="AD8" s="187"/>
      <c r="AE8" s="302"/>
    </row>
    <row r="9" spans="1:31" x14ac:dyDescent="0.25">
      <c r="B9" s="322">
        <v>5</v>
      </c>
      <c r="C9" s="297"/>
      <c r="D9" s="298"/>
      <c r="E9" s="297"/>
      <c r="F9" s="299"/>
      <c r="G9" s="299"/>
      <c r="H9" s="300"/>
      <c r="I9" s="297"/>
      <c r="J9" s="297"/>
      <c r="K9" s="297"/>
      <c r="L9" s="297"/>
      <c r="M9" s="297"/>
      <c r="N9" s="301"/>
      <c r="O9" s="301"/>
      <c r="P9" s="301"/>
      <c r="Q9" s="301"/>
      <c r="R9" s="297"/>
      <c r="S9" s="301"/>
      <c r="T9" s="301"/>
      <c r="U9" s="301"/>
      <c r="V9" s="297"/>
      <c r="W9" s="297"/>
      <c r="X9" s="300"/>
      <c r="Y9" s="301"/>
      <c r="Z9" s="297"/>
      <c r="AA9" s="297"/>
      <c r="AB9" s="297"/>
      <c r="AC9" s="297"/>
      <c r="AD9" s="187"/>
      <c r="AE9" s="302"/>
    </row>
    <row r="10" spans="1:31" x14ac:dyDescent="0.25">
      <c r="B10" s="322">
        <v>6</v>
      </c>
      <c r="C10" s="297"/>
      <c r="D10" s="298"/>
      <c r="E10" s="297"/>
      <c r="F10" s="299"/>
      <c r="G10" s="299"/>
      <c r="H10" s="300"/>
      <c r="I10" s="297"/>
      <c r="J10" s="297"/>
      <c r="K10" s="297"/>
      <c r="L10" s="297"/>
      <c r="M10" s="297"/>
      <c r="N10" s="301"/>
      <c r="O10" s="301"/>
      <c r="P10" s="301"/>
      <c r="Q10" s="301"/>
      <c r="R10" s="297"/>
      <c r="S10" s="301"/>
      <c r="T10" s="301"/>
      <c r="U10" s="301"/>
      <c r="V10" s="297"/>
      <c r="W10" s="297"/>
      <c r="X10" s="300"/>
      <c r="Y10" s="301"/>
      <c r="Z10" s="297"/>
      <c r="AA10" s="297"/>
      <c r="AB10" s="297"/>
      <c r="AC10" s="297"/>
      <c r="AD10" s="187"/>
      <c r="AE10" s="302"/>
    </row>
    <row r="11" spans="1:31" x14ac:dyDescent="0.25">
      <c r="B11" s="322">
        <v>7</v>
      </c>
      <c r="C11" s="297"/>
      <c r="D11" s="298"/>
      <c r="E11" s="297"/>
      <c r="F11" s="299"/>
      <c r="G11" s="299"/>
      <c r="H11" s="300"/>
      <c r="I11" s="297"/>
      <c r="J11" s="297"/>
      <c r="K11" s="297"/>
      <c r="L11" s="297"/>
      <c r="M11" s="297"/>
      <c r="N11" s="301"/>
      <c r="O11" s="301"/>
      <c r="P11" s="301"/>
      <c r="Q11" s="301"/>
      <c r="R11" s="297"/>
      <c r="S11" s="301"/>
      <c r="T11" s="301"/>
      <c r="U11" s="301"/>
      <c r="V11" s="297"/>
      <c r="W11" s="297"/>
      <c r="X11" s="300"/>
      <c r="Y11" s="301"/>
      <c r="Z11" s="297"/>
      <c r="AA11" s="297"/>
      <c r="AB11" s="297"/>
      <c r="AC11" s="297"/>
      <c r="AD11" s="187"/>
      <c r="AE11" s="302"/>
    </row>
    <row r="12" spans="1:31" x14ac:dyDescent="0.25">
      <c r="B12" s="322">
        <v>8</v>
      </c>
      <c r="C12" s="297"/>
      <c r="D12" s="298"/>
      <c r="E12" s="297"/>
      <c r="F12" s="299"/>
      <c r="G12" s="299"/>
      <c r="H12" s="300"/>
      <c r="I12" s="297"/>
      <c r="J12" s="297"/>
      <c r="K12" s="297"/>
      <c r="L12" s="297"/>
      <c r="M12" s="297"/>
      <c r="N12" s="301"/>
      <c r="O12" s="301"/>
      <c r="P12" s="301"/>
      <c r="Q12" s="301"/>
      <c r="R12" s="297"/>
      <c r="S12" s="301"/>
      <c r="T12" s="301"/>
      <c r="U12" s="301"/>
      <c r="V12" s="297"/>
      <c r="W12" s="297"/>
      <c r="X12" s="300"/>
      <c r="Y12" s="301"/>
      <c r="Z12" s="297"/>
      <c r="AA12" s="297"/>
      <c r="AB12" s="297"/>
      <c r="AC12" s="297"/>
      <c r="AD12" s="187"/>
      <c r="AE12" s="302"/>
    </row>
    <row r="13" spans="1:31" x14ac:dyDescent="0.25">
      <c r="B13" s="322">
        <v>9</v>
      </c>
      <c r="C13" s="297"/>
      <c r="D13" s="298"/>
      <c r="E13" s="297"/>
      <c r="F13" s="299"/>
      <c r="G13" s="299"/>
      <c r="H13" s="300"/>
      <c r="I13" s="297"/>
      <c r="J13" s="297"/>
      <c r="K13" s="297"/>
      <c r="L13" s="297"/>
      <c r="M13" s="297"/>
      <c r="N13" s="301"/>
      <c r="O13" s="301"/>
      <c r="P13" s="301"/>
      <c r="Q13" s="301"/>
      <c r="R13" s="297"/>
      <c r="S13" s="301"/>
      <c r="T13" s="301"/>
      <c r="U13" s="301"/>
      <c r="V13" s="297"/>
      <c r="W13" s="297"/>
      <c r="X13" s="300"/>
      <c r="Y13" s="301"/>
      <c r="Z13" s="297"/>
      <c r="AA13" s="297"/>
      <c r="AB13" s="297"/>
      <c r="AC13" s="297"/>
      <c r="AD13" s="187"/>
      <c r="AE13" s="302"/>
    </row>
    <row r="14" spans="1:31" x14ac:dyDescent="0.25">
      <c r="B14" s="322">
        <v>10</v>
      </c>
      <c r="C14" s="297"/>
      <c r="D14" s="298"/>
      <c r="E14" s="297"/>
      <c r="F14" s="299"/>
      <c r="G14" s="299"/>
      <c r="H14" s="300"/>
      <c r="I14" s="297"/>
      <c r="J14" s="297"/>
      <c r="K14" s="297"/>
      <c r="L14" s="297"/>
      <c r="M14" s="297"/>
      <c r="N14" s="301"/>
      <c r="O14" s="301"/>
      <c r="P14" s="301"/>
      <c r="Q14" s="301"/>
      <c r="R14" s="297"/>
      <c r="S14" s="301"/>
      <c r="T14" s="301"/>
      <c r="U14" s="301"/>
      <c r="V14" s="297"/>
      <c r="W14" s="297"/>
      <c r="X14" s="300"/>
      <c r="Y14" s="301"/>
      <c r="Z14" s="297"/>
      <c r="AA14" s="297"/>
      <c r="AB14" s="297"/>
      <c r="AC14" s="297"/>
      <c r="AD14" s="187"/>
      <c r="AE14" s="302"/>
    </row>
    <row r="15" spans="1:31" x14ac:dyDescent="0.25">
      <c r="B15" s="322">
        <v>11</v>
      </c>
      <c r="C15" s="297"/>
      <c r="D15" s="298"/>
      <c r="E15" s="297"/>
      <c r="F15" s="299"/>
      <c r="G15" s="299"/>
      <c r="H15" s="300"/>
      <c r="I15" s="297"/>
      <c r="J15" s="297"/>
      <c r="K15" s="297"/>
      <c r="L15" s="297"/>
      <c r="M15" s="297"/>
      <c r="N15" s="301"/>
      <c r="O15" s="301"/>
      <c r="P15" s="301"/>
      <c r="Q15" s="301"/>
      <c r="R15" s="297"/>
      <c r="S15" s="301"/>
      <c r="T15" s="301"/>
      <c r="U15" s="301"/>
      <c r="V15" s="297"/>
      <c r="W15" s="297"/>
      <c r="X15" s="300"/>
      <c r="Y15" s="301"/>
      <c r="Z15" s="297"/>
      <c r="AA15" s="297"/>
      <c r="AB15" s="297"/>
      <c r="AC15" s="297"/>
      <c r="AD15" s="187"/>
      <c r="AE15" s="302"/>
    </row>
    <row r="16" spans="1:31" x14ac:dyDescent="0.25">
      <c r="B16" s="322">
        <v>12</v>
      </c>
      <c r="C16" s="297"/>
      <c r="D16" s="298"/>
      <c r="E16" s="297"/>
      <c r="F16" s="299"/>
      <c r="G16" s="299"/>
      <c r="H16" s="300"/>
      <c r="I16" s="297"/>
      <c r="J16" s="297"/>
      <c r="K16" s="297"/>
      <c r="L16" s="297"/>
      <c r="M16" s="297"/>
      <c r="N16" s="301"/>
      <c r="O16" s="301"/>
      <c r="P16" s="301"/>
      <c r="Q16" s="301"/>
      <c r="R16" s="297"/>
      <c r="S16" s="301"/>
      <c r="T16" s="301"/>
      <c r="U16" s="301"/>
      <c r="V16" s="297"/>
      <c r="W16" s="297"/>
      <c r="X16" s="300"/>
      <c r="Y16" s="301"/>
      <c r="Z16" s="297"/>
      <c r="AA16" s="297"/>
      <c r="AB16" s="297"/>
      <c r="AC16" s="297"/>
      <c r="AD16" s="187"/>
      <c r="AE16" s="302"/>
    </row>
    <row r="17" spans="2:31" x14ac:dyDescent="0.25">
      <c r="B17" s="322">
        <v>13</v>
      </c>
      <c r="C17" s="297"/>
      <c r="D17" s="298"/>
      <c r="E17" s="297"/>
      <c r="F17" s="299"/>
      <c r="G17" s="299"/>
      <c r="H17" s="300"/>
      <c r="I17" s="297"/>
      <c r="J17" s="297"/>
      <c r="K17" s="297"/>
      <c r="L17" s="297"/>
      <c r="M17" s="297"/>
      <c r="N17" s="301"/>
      <c r="O17" s="301"/>
      <c r="P17" s="301"/>
      <c r="Q17" s="301"/>
      <c r="R17" s="297"/>
      <c r="S17" s="301"/>
      <c r="T17" s="301"/>
      <c r="U17" s="301"/>
      <c r="V17" s="297"/>
      <c r="W17" s="297"/>
      <c r="X17" s="300"/>
      <c r="Y17" s="301"/>
      <c r="Z17" s="297"/>
      <c r="AA17" s="297"/>
      <c r="AB17" s="297"/>
      <c r="AC17" s="297"/>
      <c r="AD17" s="187"/>
      <c r="AE17" s="302"/>
    </row>
    <row r="18" spans="2:31" x14ac:dyDescent="0.25">
      <c r="B18" s="322">
        <v>14</v>
      </c>
      <c r="C18" s="297"/>
      <c r="D18" s="298"/>
      <c r="E18" s="297"/>
      <c r="F18" s="299"/>
      <c r="G18" s="299"/>
      <c r="H18" s="300"/>
      <c r="I18" s="297"/>
      <c r="J18" s="297"/>
      <c r="K18" s="297"/>
      <c r="L18" s="297"/>
      <c r="M18" s="297"/>
      <c r="N18" s="301"/>
      <c r="O18" s="301"/>
      <c r="P18" s="301"/>
      <c r="Q18" s="301"/>
      <c r="R18" s="297"/>
      <c r="S18" s="301"/>
      <c r="T18" s="301"/>
      <c r="U18" s="301"/>
      <c r="V18" s="297"/>
      <c r="W18" s="297"/>
      <c r="X18" s="300"/>
      <c r="Y18" s="301"/>
      <c r="Z18" s="297"/>
      <c r="AA18" s="297"/>
      <c r="AB18" s="297"/>
      <c r="AC18" s="297"/>
      <c r="AD18" s="187"/>
      <c r="AE18" s="302"/>
    </row>
    <row r="19" spans="2:31" x14ac:dyDescent="0.25">
      <c r="B19" s="322">
        <v>15</v>
      </c>
      <c r="C19" s="297"/>
      <c r="D19" s="298"/>
      <c r="E19" s="297"/>
      <c r="F19" s="299"/>
      <c r="G19" s="299"/>
      <c r="H19" s="300"/>
      <c r="I19" s="297"/>
      <c r="J19" s="297"/>
      <c r="K19" s="297"/>
      <c r="L19" s="297"/>
      <c r="M19" s="297"/>
      <c r="N19" s="301"/>
      <c r="O19" s="301"/>
      <c r="P19" s="301"/>
      <c r="Q19" s="301"/>
      <c r="R19" s="297"/>
      <c r="S19" s="301"/>
      <c r="T19" s="301"/>
      <c r="U19" s="301"/>
      <c r="V19" s="297"/>
      <c r="W19" s="297"/>
      <c r="X19" s="300"/>
      <c r="Y19" s="301"/>
      <c r="Z19" s="297"/>
      <c r="AA19" s="297"/>
      <c r="AB19" s="297"/>
      <c r="AC19" s="297"/>
      <c r="AD19" s="187"/>
      <c r="AE19" s="302"/>
    </row>
    <row r="20" spans="2:31" x14ac:dyDescent="0.25">
      <c r="B20" s="322">
        <v>16</v>
      </c>
      <c r="C20" s="297"/>
      <c r="D20" s="298"/>
      <c r="E20" s="297"/>
      <c r="F20" s="299"/>
      <c r="G20" s="299"/>
      <c r="H20" s="300"/>
      <c r="I20" s="297"/>
      <c r="J20" s="297"/>
      <c r="K20" s="297"/>
      <c r="L20" s="297"/>
      <c r="M20" s="297"/>
      <c r="N20" s="301"/>
      <c r="O20" s="301"/>
      <c r="P20" s="301"/>
      <c r="Q20" s="301"/>
      <c r="R20" s="297"/>
      <c r="S20" s="301"/>
      <c r="T20" s="301"/>
      <c r="U20" s="301"/>
      <c r="V20" s="297"/>
      <c r="W20" s="297"/>
      <c r="X20" s="300"/>
      <c r="Y20" s="301"/>
      <c r="Z20" s="297"/>
      <c r="AA20" s="297"/>
      <c r="AB20" s="297"/>
      <c r="AC20" s="297"/>
      <c r="AD20" s="187"/>
      <c r="AE20" s="302"/>
    </row>
    <row r="21" spans="2:31" x14ac:dyDescent="0.25">
      <c r="B21" s="322">
        <v>17</v>
      </c>
      <c r="C21" s="297"/>
      <c r="D21" s="298"/>
      <c r="E21" s="297"/>
      <c r="F21" s="299"/>
      <c r="G21" s="299"/>
      <c r="H21" s="300"/>
      <c r="I21" s="297"/>
      <c r="J21" s="297"/>
      <c r="K21" s="297"/>
      <c r="L21" s="297"/>
      <c r="M21" s="297"/>
      <c r="N21" s="301"/>
      <c r="O21" s="301"/>
      <c r="P21" s="301"/>
      <c r="Q21" s="301"/>
      <c r="R21" s="297"/>
      <c r="S21" s="301"/>
      <c r="T21" s="301"/>
      <c r="U21" s="301"/>
      <c r="V21" s="297"/>
      <c r="W21" s="297"/>
      <c r="X21" s="300"/>
      <c r="Y21" s="301"/>
      <c r="Z21" s="297"/>
      <c r="AA21" s="297"/>
      <c r="AB21" s="297"/>
      <c r="AC21" s="297"/>
      <c r="AD21" s="187"/>
      <c r="AE21" s="302"/>
    </row>
    <row r="22" spans="2:31" x14ac:dyDescent="0.25">
      <c r="B22" s="322">
        <v>18</v>
      </c>
      <c r="C22" s="297"/>
      <c r="D22" s="298"/>
      <c r="E22" s="297"/>
      <c r="F22" s="299"/>
      <c r="G22" s="299"/>
      <c r="H22" s="300"/>
      <c r="I22" s="297"/>
      <c r="J22" s="297"/>
      <c r="K22" s="297"/>
      <c r="L22" s="297"/>
      <c r="M22" s="297"/>
      <c r="N22" s="301"/>
      <c r="O22" s="301"/>
      <c r="P22" s="301"/>
      <c r="Q22" s="301"/>
      <c r="R22" s="297"/>
      <c r="S22" s="301"/>
      <c r="T22" s="301"/>
      <c r="U22" s="301"/>
      <c r="V22" s="297"/>
      <c r="W22" s="297"/>
      <c r="X22" s="300"/>
      <c r="Y22" s="301"/>
      <c r="Z22" s="297"/>
      <c r="AA22" s="297"/>
      <c r="AB22" s="297"/>
      <c r="AC22" s="297"/>
      <c r="AD22" s="187"/>
      <c r="AE22" s="302"/>
    </row>
    <row r="23" spans="2:31" x14ac:dyDescent="0.25">
      <c r="B23" s="322">
        <v>19</v>
      </c>
      <c r="C23" s="297"/>
      <c r="D23" s="298"/>
      <c r="E23" s="297"/>
      <c r="F23" s="299"/>
      <c r="G23" s="299"/>
      <c r="H23" s="300"/>
      <c r="I23" s="297"/>
      <c r="J23" s="297"/>
      <c r="K23" s="297"/>
      <c r="L23" s="297"/>
      <c r="M23" s="297"/>
      <c r="N23" s="301"/>
      <c r="O23" s="301"/>
      <c r="P23" s="301"/>
      <c r="Q23" s="301"/>
      <c r="R23" s="297"/>
      <c r="S23" s="301"/>
      <c r="T23" s="301"/>
      <c r="U23" s="301"/>
      <c r="V23" s="297"/>
      <c r="W23" s="297"/>
      <c r="X23" s="300"/>
      <c r="Y23" s="301"/>
      <c r="Z23" s="297"/>
      <c r="AA23" s="297"/>
      <c r="AB23" s="297"/>
      <c r="AC23" s="297"/>
      <c r="AD23" s="187"/>
      <c r="AE23" s="302"/>
    </row>
    <row r="24" spans="2:31" x14ac:dyDescent="0.25">
      <c r="B24" s="322">
        <v>20</v>
      </c>
      <c r="C24" s="297"/>
      <c r="D24" s="298"/>
      <c r="E24" s="297"/>
      <c r="F24" s="299"/>
      <c r="G24" s="299"/>
      <c r="H24" s="300"/>
      <c r="I24" s="297"/>
      <c r="J24" s="297"/>
      <c r="K24" s="297"/>
      <c r="L24" s="297"/>
      <c r="M24" s="297"/>
      <c r="N24" s="301"/>
      <c r="O24" s="301"/>
      <c r="P24" s="301"/>
      <c r="Q24" s="301"/>
      <c r="R24" s="297"/>
      <c r="S24" s="301"/>
      <c r="T24" s="301"/>
      <c r="U24" s="301"/>
      <c r="V24" s="297"/>
      <c r="W24" s="297"/>
      <c r="X24" s="300"/>
      <c r="Y24" s="301"/>
      <c r="Z24" s="297"/>
      <c r="AA24" s="297"/>
      <c r="AB24" s="297"/>
      <c r="AC24" s="297"/>
      <c r="AD24" s="187"/>
      <c r="AE24" s="302"/>
    </row>
    <row r="25" spans="2:31" x14ac:dyDescent="0.25">
      <c r="B25" s="322">
        <v>21</v>
      </c>
      <c r="C25" s="297"/>
      <c r="D25" s="298"/>
      <c r="E25" s="297"/>
      <c r="F25" s="299"/>
      <c r="G25" s="299"/>
      <c r="H25" s="300"/>
      <c r="I25" s="297"/>
      <c r="J25" s="297"/>
      <c r="K25" s="297"/>
      <c r="L25" s="297"/>
      <c r="M25" s="297"/>
      <c r="N25" s="301"/>
      <c r="O25" s="301"/>
      <c r="P25" s="301"/>
      <c r="Q25" s="301"/>
      <c r="R25" s="297"/>
      <c r="S25" s="301"/>
      <c r="T25" s="301"/>
      <c r="U25" s="301"/>
      <c r="V25" s="297"/>
      <c r="W25" s="297"/>
      <c r="X25" s="300"/>
      <c r="Y25" s="301"/>
      <c r="Z25" s="297"/>
      <c r="AA25" s="297"/>
      <c r="AB25" s="297"/>
      <c r="AC25" s="297"/>
      <c r="AD25" s="187"/>
      <c r="AE25" s="302"/>
    </row>
    <row r="26" spans="2:31" x14ac:dyDescent="0.25">
      <c r="B26" s="322">
        <v>22</v>
      </c>
      <c r="C26" s="297"/>
      <c r="D26" s="298"/>
      <c r="E26" s="297"/>
      <c r="F26" s="299"/>
      <c r="G26" s="299"/>
      <c r="H26" s="300"/>
      <c r="I26" s="297"/>
      <c r="J26" s="297"/>
      <c r="K26" s="297"/>
      <c r="L26" s="297"/>
      <c r="M26" s="297"/>
      <c r="N26" s="301"/>
      <c r="O26" s="301"/>
      <c r="P26" s="301"/>
      <c r="Q26" s="301"/>
      <c r="R26" s="297"/>
      <c r="S26" s="301"/>
      <c r="T26" s="301"/>
      <c r="U26" s="301"/>
      <c r="V26" s="297"/>
      <c r="W26" s="297"/>
      <c r="X26" s="300"/>
      <c r="Y26" s="301"/>
      <c r="Z26" s="297"/>
      <c r="AA26" s="297"/>
      <c r="AB26" s="297"/>
      <c r="AC26" s="297"/>
      <c r="AD26" s="187"/>
      <c r="AE26" s="302"/>
    </row>
    <row r="27" spans="2:31" x14ac:dyDescent="0.25">
      <c r="B27" s="322">
        <v>23</v>
      </c>
      <c r="C27" s="297"/>
      <c r="D27" s="298"/>
      <c r="E27" s="297"/>
      <c r="F27" s="299"/>
      <c r="G27" s="299"/>
      <c r="H27" s="300"/>
      <c r="I27" s="297"/>
      <c r="J27" s="297"/>
      <c r="K27" s="297"/>
      <c r="L27" s="297"/>
      <c r="M27" s="297"/>
      <c r="N27" s="301"/>
      <c r="O27" s="301"/>
      <c r="P27" s="301"/>
      <c r="Q27" s="301"/>
      <c r="R27" s="297"/>
      <c r="S27" s="301"/>
      <c r="T27" s="301"/>
      <c r="U27" s="301"/>
      <c r="V27" s="297"/>
      <c r="W27" s="297"/>
      <c r="X27" s="300"/>
      <c r="Y27" s="301"/>
      <c r="Z27" s="297"/>
      <c r="AA27" s="297"/>
      <c r="AB27" s="297"/>
      <c r="AC27" s="297"/>
      <c r="AD27" s="187"/>
      <c r="AE27" s="302"/>
    </row>
    <row r="28" spans="2:31" x14ac:dyDescent="0.25">
      <c r="B28" s="322">
        <v>24</v>
      </c>
      <c r="C28" s="297"/>
      <c r="D28" s="298"/>
      <c r="E28" s="297"/>
      <c r="F28" s="299"/>
      <c r="G28" s="299"/>
      <c r="H28" s="300"/>
      <c r="I28" s="297"/>
      <c r="J28" s="297"/>
      <c r="K28" s="297"/>
      <c r="L28" s="297"/>
      <c r="M28" s="297"/>
      <c r="N28" s="301"/>
      <c r="O28" s="301"/>
      <c r="P28" s="301"/>
      <c r="Q28" s="301"/>
      <c r="R28" s="297"/>
      <c r="S28" s="301"/>
      <c r="T28" s="301"/>
      <c r="U28" s="301"/>
      <c r="V28" s="297"/>
      <c r="W28" s="297"/>
      <c r="X28" s="300"/>
      <c r="Y28" s="301"/>
      <c r="Z28" s="297"/>
      <c r="AA28" s="297"/>
      <c r="AB28" s="297"/>
      <c r="AC28" s="297"/>
      <c r="AD28" s="187"/>
      <c r="AE28" s="302"/>
    </row>
    <row r="29" spans="2:31" x14ac:dyDescent="0.25">
      <c r="B29" s="322">
        <v>25</v>
      </c>
      <c r="C29" s="297"/>
      <c r="D29" s="298"/>
      <c r="E29" s="297"/>
      <c r="F29" s="299"/>
      <c r="G29" s="299"/>
      <c r="H29" s="300"/>
      <c r="I29" s="297"/>
      <c r="J29" s="297"/>
      <c r="K29" s="297"/>
      <c r="L29" s="297"/>
      <c r="M29" s="297"/>
      <c r="N29" s="301"/>
      <c r="O29" s="301"/>
      <c r="P29" s="301"/>
      <c r="Q29" s="301"/>
      <c r="R29" s="297"/>
      <c r="S29" s="301"/>
      <c r="T29" s="301"/>
      <c r="U29" s="301"/>
      <c r="V29" s="297"/>
      <c r="W29" s="297"/>
      <c r="X29" s="300"/>
      <c r="Y29" s="301"/>
      <c r="Z29" s="297"/>
      <c r="AA29" s="297"/>
      <c r="AB29" s="297"/>
      <c r="AC29" s="297"/>
      <c r="AD29" s="187"/>
      <c r="AE29" s="302"/>
    </row>
    <row r="30" spans="2:31" x14ac:dyDescent="0.25">
      <c r="B30" s="322">
        <v>26</v>
      </c>
      <c r="C30" s="297"/>
      <c r="D30" s="298"/>
      <c r="E30" s="297"/>
      <c r="F30" s="299"/>
      <c r="G30" s="299"/>
      <c r="H30" s="300"/>
      <c r="I30" s="297"/>
      <c r="J30" s="297"/>
      <c r="K30" s="297"/>
      <c r="L30" s="297"/>
      <c r="M30" s="297"/>
      <c r="N30" s="301"/>
      <c r="O30" s="301"/>
      <c r="P30" s="301"/>
      <c r="Q30" s="301"/>
      <c r="R30" s="297"/>
      <c r="S30" s="301"/>
      <c r="T30" s="301"/>
      <c r="U30" s="301"/>
      <c r="V30" s="297"/>
      <c r="W30" s="297"/>
      <c r="X30" s="300"/>
      <c r="Y30" s="301"/>
      <c r="Z30" s="297"/>
      <c r="AA30" s="297"/>
      <c r="AB30" s="297"/>
      <c r="AC30" s="297"/>
      <c r="AD30" s="187"/>
      <c r="AE30" s="302"/>
    </row>
    <row r="31" spans="2:31" x14ac:dyDescent="0.25">
      <c r="B31" s="322">
        <v>27</v>
      </c>
      <c r="C31" s="297"/>
      <c r="D31" s="298"/>
      <c r="E31" s="297"/>
      <c r="F31" s="299"/>
      <c r="G31" s="299"/>
      <c r="H31" s="300"/>
      <c r="I31" s="297"/>
      <c r="J31" s="297"/>
      <c r="K31" s="297"/>
      <c r="L31" s="297"/>
      <c r="M31" s="297"/>
      <c r="N31" s="301"/>
      <c r="O31" s="301"/>
      <c r="P31" s="301"/>
      <c r="Q31" s="301"/>
      <c r="R31" s="297"/>
      <c r="S31" s="301"/>
      <c r="T31" s="301"/>
      <c r="U31" s="301"/>
      <c r="V31" s="297"/>
      <c r="W31" s="297"/>
      <c r="X31" s="300"/>
      <c r="Y31" s="301"/>
      <c r="Z31" s="297"/>
      <c r="AA31" s="297"/>
      <c r="AB31" s="297"/>
      <c r="AC31" s="297"/>
      <c r="AD31" s="187"/>
      <c r="AE31" s="302"/>
    </row>
    <row r="32" spans="2:31" x14ac:dyDescent="0.25">
      <c r="B32" s="322">
        <v>28</v>
      </c>
      <c r="C32" s="297"/>
      <c r="D32" s="298"/>
      <c r="E32" s="297"/>
      <c r="F32" s="299"/>
      <c r="G32" s="299"/>
      <c r="H32" s="300"/>
      <c r="I32" s="297"/>
      <c r="J32" s="297"/>
      <c r="K32" s="297"/>
      <c r="L32" s="297"/>
      <c r="M32" s="297"/>
      <c r="N32" s="301"/>
      <c r="O32" s="301"/>
      <c r="P32" s="301"/>
      <c r="Q32" s="301"/>
      <c r="R32" s="297"/>
      <c r="S32" s="301"/>
      <c r="T32" s="301"/>
      <c r="U32" s="301"/>
      <c r="V32" s="297"/>
      <c r="W32" s="297"/>
      <c r="X32" s="300"/>
      <c r="Y32" s="301"/>
      <c r="Z32" s="297"/>
      <c r="AA32" s="297"/>
      <c r="AB32" s="297"/>
      <c r="AC32" s="297"/>
      <c r="AD32" s="187"/>
      <c r="AE32" s="302"/>
    </row>
    <row r="33" spans="2:31" x14ac:dyDescent="0.25">
      <c r="B33" s="322">
        <v>29</v>
      </c>
      <c r="C33" s="297"/>
      <c r="D33" s="298"/>
      <c r="E33" s="297"/>
      <c r="F33" s="299"/>
      <c r="G33" s="299"/>
      <c r="H33" s="300"/>
      <c r="I33" s="297"/>
      <c r="J33" s="297"/>
      <c r="K33" s="297"/>
      <c r="L33" s="297"/>
      <c r="M33" s="297"/>
      <c r="N33" s="301"/>
      <c r="O33" s="301"/>
      <c r="P33" s="301"/>
      <c r="Q33" s="301"/>
      <c r="R33" s="297"/>
      <c r="S33" s="301"/>
      <c r="T33" s="301"/>
      <c r="U33" s="301"/>
      <c r="V33" s="297"/>
      <c r="W33" s="297"/>
      <c r="X33" s="300"/>
      <c r="Y33" s="301"/>
      <c r="Z33" s="297"/>
      <c r="AA33" s="297"/>
      <c r="AB33" s="297"/>
      <c r="AC33" s="297"/>
      <c r="AD33" s="187"/>
      <c r="AE33" s="302"/>
    </row>
    <row r="34" spans="2:31" x14ac:dyDescent="0.25">
      <c r="B34" s="322">
        <v>30</v>
      </c>
      <c r="C34" s="297"/>
      <c r="D34" s="298"/>
      <c r="E34" s="297"/>
      <c r="F34" s="299"/>
      <c r="G34" s="299"/>
      <c r="H34" s="300"/>
      <c r="I34" s="297"/>
      <c r="J34" s="297"/>
      <c r="K34" s="297"/>
      <c r="L34" s="297"/>
      <c r="M34" s="297"/>
      <c r="N34" s="301"/>
      <c r="O34" s="301"/>
      <c r="P34" s="301"/>
      <c r="Q34" s="301"/>
      <c r="R34" s="297"/>
      <c r="S34" s="301"/>
      <c r="T34" s="301"/>
      <c r="U34" s="301"/>
      <c r="V34" s="297"/>
      <c r="W34" s="297"/>
      <c r="X34" s="300"/>
      <c r="Y34" s="301"/>
      <c r="Z34" s="297"/>
      <c r="AA34" s="297"/>
      <c r="AB34" s="297"/>
      <c r="AC34" s="297"/>
      <c r="AD34" s="187"/>
      <c r="AE34" s="302"/>
    </row>
    <row r="35" spans="2:31" x14ac:dyDescent="0.25">
      <c r="B35" s="322">
        <v>31</v>
      </c>
      <c r="C35" s="297"/>
      <c r="D35" s="298"/>
      <c r="E35" s="297"/>
      <c r="F35" s="299"/>
      <c r="G35" s="299"/>
      <c r="H35" s="300"/>
      <c r="I35" s="297"/>
      <c r="J35" s="297"/>
      <c r="K35" s="297"/>
      <c r="L35" s="297"/>
      <c r="M35" s="297"/>
      <c r="N35" s="301"/>
      <c r="O35" s="301"/>
      <c r="P35" s="301"/>
      <c r="Q35" s="301"/>
      <c r="R35" s="297"/>
      <c r="S35" s="301"/>
      <c r="T35" s="301"/>
      <c r="U35" s="301"/>
      <c r="V35" s="297"/>
      <c r="W35" s="297"/>
      <c r="X35" s="300"/>
      <c r="Y35" s="301"/>
      <c r="Z35" s="297"/>
      <c r="AA35" s="297"/>
      <c r="AB35" s="297"/>
      <c r="AC35" s="297"/>
      <c r="AD35" s="187"/>
      <c r="AE35" s="302"/>
    </row>
    <row r="36" spans="2:31" x14ac:dyDescent="0.25">
      <c r="B36" s="322">
        <v>32</v>
      </c>
      <c r="C36" s="297"/>
      <c r="D36" s="298"/>
      <c r="E36" s="297"/>
      <c r="F36" s="299"/>
      <c r="G36" s="299"/>
      <c r="H36" s="300"/>
      <c r="I36" s="297"/>
      <c r="J36" s="297"/>
      <c r="K36" s="297"/>
      <c r="L36" s="297"/>
      <c r="M36" s="297"/>
      <c r="N36" s="301"/>
      <c r="O36" s="301"/>
      <c r="P36" s="301"/>
      <c r="Q36" s="301"/>
      <c r="R36" s="297"/>
      <c r="S36" s="301"/>
      <c r="T36" s="301"/>
      <c r="U36" s="301"/>
      <c r="V36" s="297"/>
      <c r="W36" s="297"/>
      <c r="X36" s="300"/>
      <c r="Y36" s="301"/>
      <c r="Z36" s="297"/>
      <c r="AA36" s="297"/>
      <c r="AB36" s="297"/>
      <c r="AC36" s="297"/>
      <c r="AD36" s="187"/>
      <c r="AE36" s="302"/>
    </row>
    <row r="37" spans="2:31" x14ac:dyDescent="0.25">
      <c r="B37" s="322">
        <v>33</v>
      </c>
      <c r="C37" s="297"/>
      <c r="D37" s="298"/>
      <c r="E37" s="297"/>
      <c r="F37" s="299"/>
      <c r="G37" s="299"/>
      <c r="H37" s="300"/>
      <c r="I37" s="297"/>
      <c r="J37" s="297"/>
      <c r="K37" s="297"/>
      <c r="L37" s="297"/>
      <c r="M37" s="297"/>
      <c r="N37" s="301"/>
      <c r="O37" s="301"/>
      <c r="P37" s="301"/>
      <c r="Q37" s="301"/>
      <c r="R37" s="297"/>
      <c r="S37" s="301"/>
      <c r="T37" s="301"/>
      <c r="U37" s="301"/>
      <c r="V37" s="297"/>
      <c r="W37" s="297"/>
      <c r="X37" s="300"/>
      <c r="Y37" s="301"/>
      <c r="Z37" s="297"/>
      <c r="AA37" s="297"/>
      <c r="AB37" s="297"/>
      <c r="AC37" s="297"/>
      <c r="AD37" s="187"/>
      <c r="AE37" s="302"/>
    </row>
    <row r="38" spans="2:31" x14ac:dyDescent="0.25">
      <c r="B38" s="322">
        <v>34</v>
      </c>
      <c r="C38" s="297"/>
      <c r="D38" s="298"/>
      <c r="E38" s="297"/>
      <c r="F38" s="299"/>
      <c r="G38" s="299"/>
      <c r="H38" s="300"/>
      <c r="I38" s="297"/>
      <c r="J38" s="297"/>
      <c r="K38" s="297"/>
      <c r="L38" s="297"/>
      <c r="M38" s="297"/>
      <c r="N38" s="301"/>
      <c r="O38" s="301"/>
      <c r="P38" s="301"/>
      <c r="Q38" s="301"/>
      <c r="R38" s="297"/>
      <c r="S38" s="301"/>
      <c r="T38" s="301"/>
      <c r="U38" s="301"/>
      <c r="V38" s="297"/>
      <c r="W38" s="297"/>
      <c r="X38" s="300"/>
      <c r="Y38" s="301"/>
      <c r="Z38" s="297"/>
      <c r="AA38" s="297"/>
      <c r="AB38" s="297"/>
      <c r="AC38" s="297"/>
      <c r="AD38" s="187"/>
      <c r="AE38" s="302"/>
    </row>
    <row r="39" spans="2:31" x14ac:dyDescent="0.25">
      <c r="B39" s="322">
        <v>35</v>
      </c>
      <c r="C39" s="297"/>
      <c r="D39" s="298"/>
      <c r="E39" s="297"/>
      <c r="F39" s="299"/>
      <c r="G39" s="299"/>
      <c r="H39" s="300"/>
      <c r="I39" s="297"/>
      <c r="J39" s="297"/>
      <c r="K39" s="297"/>
      <c r="L39" s="297"/>
      <c r="M39" s="297"/>
      <c r="N39" s="301"/>
      <c r="O39" s="301"/>
      <c r="P39" s="301"/>
      <c r="Q39" s="301"/>
      <c r="R39" s="297"/>
      <c r="S39" s="301"/>
      <c r="T39" s="301"/>
      <c r="U39" s="301"/>
      <c r="V39" s="297"/>
      <c r="W39" s="297"/>
      <c r="X39" s="300"/>
      <c r="Y39" s="301"/>
      <c r="Z39" s="297"/>
      <c r="AA39" s="297"/>
      <c r="AB39" s="297"/>
      <c r="AC39" s="297"/>
      <c r="AD39" s="187"/>
      <c r="AE39" s="302"/>
    </row>
    <row r="40" spans="2:31" x14ac:dyDescent="0.25">
      <c r="B40" s="322">
        <v>36</v>
      </c>
      <c r="C40" s="297"/>
      <c r="D40" s="298"/>
      <c r="E40" s="297"/>
      <c r="F40" s="299"/>
      <c r="G40" s="299"/>
      <c r="H40" s="300"/>
      <c r="I40" s="297"/>
      <c r="J40" s="297"/>
      <c r="K40" s="297"/>
      <c r="L40" s="297"/>
      <c r="M40" s="297"/>
      <c r="N40" s="301"/>
      <c r="O40" s="301"/>
      <c r="P40" s="301"/>
      <c r="Q40" s="301"/>
      <c r="R40" s="297"/>
      <c r="S40" s="301"/>
      <c r="T40" s="301"/>
      <c r="U40" s="301"/>
      <c r="V40" s="297"/>
      <c r="W40" s="297"/>
      <c r="X40" s="300"/>
      <c r="Y40" s="301"/>
      <c r="Z40" s="297"/>
      <c r="AA40" s="297"/>
      <c r="AB40" s="297"/>
      <c r="AC40" s="297"/>
      <c r="AD40" s="187"/>
      <c r="AE40" s="302"/>
    </row>
    <row r="41" spans="2:31" x14ac:dyDescent="0.25">
      <c r="B41" s="322">
        <v>37</v>
      </c>
      <c r="C41" s="297"/>
      <c r="D41" s="298"/>
      <c r="E41" s="297"/>
      <c r="F41" s="299"/>
      <c r="G41" s="299"/>
      <c r="H41" s="300"/>
      <c r="I41" s="297"/>
      <c r="J41" s="297"/>
      <c r="K41" s="297"/>
      <c r="L41" s="297"/>
      <c r="M41" s="297"/>
      <c r="N41" s="301"/>
      <c r="O41" s="301"/>
      <c r="P41" s="301"/>
      <c r="Q41" s="301"/>
      <c r="R41" s="297"/>
      <c r="S41" s="301"/>
      <c r="T41" s="301"/>
      <c r="U41" s="301"/>
      <c r="V41" s="297"/>
      <c r="W41" s="297"/>
      <c r="X41" s="300"/>
      <c r="Y41" s="301"/>
      <c r="Z41" s="297"/>
      <c r="AA41" s="297"/>
      <c r="AB41" s="297"/>
      <c r="AC41" s="297"/>
      <c r="AD41" s="187"/>
      <c r="AE41" s="302"/>
    </row>
    <row r="42" spans="2:31" x14ac:dyDescent="0.25">
      <c r="B42" s="322">
        <v>38</v>
      </c>
      <c r="C42" s="297"/>
      <c r="D42" s="298"/>
      <c r="E42" s="297"/>
      <c r="F42" s="299"/>
      <c r="G42" s="299"/>
      <c r="H42" s="300"/>
      <c r="I42" s="297"/>
      <c r="J42" s="297"/>
      <c r="K42" s="297"/>
      <c r="L42" s="297"/>
      <c r="M42" s="297"/>
      <c r="N42" s="301"/>
      <c r="O42" s="301"/>
      <c r="P42" s="301"/>
      <c r="Q42" s="301"/>
      <c r="R42" s="297"/>
      <c r="S42" s="301"/>
      <c r="T42" s="301"/>
      <c r="U42" s="301"/>
      <c r="V42" s="297"/>
      <c r="W42" s="297"/>
      <c r="X42" s="300"/>
      <c r="Y42" s="301"/>
      <c r="Z42" s="297"/>
      <c r="AA42" s="297"/>
      <c r="AB42" s="297"/>
      <c r="AC42" s="297"/>
      <c r="AD42" s="187"/>
      <c r="AE42" s="302"/>
    </row>
    <row r="43" spans="2:31" x14ac:dyDescent="0.25">
      <c r="B43" s="322">
        <v>39</v>
      </c>
      <c r="C43" s="297"/>
      <c r="D43" s="298"/>
      <c r="E43" s="297"/>
      <c r="F43" s="299"/>
      <c r="G43" s="299"/>
      <c r="H43" s="300"/>
      <c r="I43" s="297"/>
      <c r="J43" s="297"/>
      <c r="K43" s="297"/>
      <c r="L43" s="297"/>
      <c r="M43" s="297"/>
      <c r="N43" s="301"/>
      <c r="O43" s="301"/>
      <c r="P43" s="301"/>
      <c r="Q43" s="301"/>
      <c r="R43" s="297"/>
      <c r="S43" s="301"/>
      <c r="T43" s="301"/>
      <c r="U43" s="301"/>
      <c r="V43" s="297"/>
      <c r="W43" s="297"/>
      <c r="X43" s="300"/>
      <c r="Y43" s="301"/>
      <c r="Z43" s="297"/>
      <c r="AA43" s="297"/>
      <c r="AB43" s="297"/>
      <c r="AC43" s="297"/>
      <c r="AD43" s="187"/>
      <c r="AE43" s="302"/>
    </row>
    <row r="44" spans="2:31" x14ac:dyDescent="0.25">
      <c r="B44" s="322">
        <v>40</v>
      </c>
      <c r="C44" s="297"/>
      <c r="D44" s="298"/>
      <c r="E44" s="297"/>
      <c r="F44" s="299"/>
      <c r="G44" s="299"/>
      <c r="H44" s="300"/>
      <c r="I44" s="297"/>
      <c r="J44" s="297"/>
      <c r="K44" s="297"/>
      <c r="L44" s="297"/>
      <c r="M44" s="297"/>
      <c r="N44" s="301"/>
      <c r="O44" s="301"/>
      <c r="P44" s="301"/>
      <c r="Q44" s="301"/>
      <c r="R44" s="297"/>
      <c r="S44" s="301"/>
      <c r="T44" s="301"/>
      <c r="U44" s="301"/>
      <c r="V44" s="297"/>
      <c r="W44" s="297"/>
      <c r="X44" s="300"/>
      <c r="Y44" s="301"/>
      <c r="Z44" s="297"/>
      <c r="AA44" s="297"/>
      <c r="AB44" s="297"/>
      <c r="AC44" s="297"/>
      <c r="AD44" s="187"/>
      <c r="AE44" s="302"/>
    </row>
    <row r="45" spans="2:31" x14ac:dyDescent="0.25">
      <c r="B45" s="322">
        <v>41</v>
      </c>
      <c r="C45" s="297"/>
      <c r="D45" s="298"/>
      <c r="E45" s="297"/>
      <c r="F45" s="299"/>
      <c r="G45" s="299"/>
      <c r="H45" s="300"/>
      <c r="I45" s="297"/>
      <c r="J45" s="297"/>
      <c r="K45" s="297"/>
      <c r="L45" s="297"/>
      <c r="M45" s="297"/>
      <c r="N45" s="301"/>
      <c r="O45" s="301"/>
      <c r="P45" s="301"/>
      <c r="Q45" s="301"/>
      <c r="R45" s="297"/>
      <c r="S45" s="301"/>
      <c r="T45" s="301"/>
      <c r="U45" s="301"/>
      <c r="V45" s="297"/>
      <c r="W45" s="297"/>
      <c r="X45" s="300"/>
      <c r="Y45" s="301"/>
      <c r="Z45" s="297"/>
      <c r="AA45" s="297"/>
      <c r="AB45" s="297"/>
      <c r="AC45" s="297"/>
      <c r="AD45" s="187"/>
      <c r="AE45" s="302"/>
    </row>
    <row r="46" spans="2:31" x14ac:dyDescent="0.25">
      <c r="B46" s="322">
        <v>42</v>
      </c>
      <c r="C46" s="297"/>
      <c r="D46" s="298"/>
      <c r="E46" s="297"/>
      <c r="F46" s="299"/>
      <c r="G46" s="299"/>
      <c r="H46" s="300"/>
      <c r="I46" s="297"/>
      <c r="J46" s="297"/>
      <c r="K46" s="297"/>
      <c r="L46" s="297"/>
      <c r="M46" s="297"/>
      <c r="N46" s="301"/>
      <c r="O46" s="301"/>
      <c r="P46" s="301"/>
      <c r="Q46" s="301"/>
      <c r="R46" s="297"/>
      <c r="S46" s="301"/>
      <c r="T46" s="301"/>
      <c r="U46" s="301"/>
      <c r="V46" s="297"/>
      <c r="W46" s="297"/>
      <c r="X46" s="300"/>
      <c r="Y46" s="301"/>
      <c r="Z46" s="297"/>
      <c r="AA46" s="297"/>
      <c r="AB46" s="297"/>
      <c r="AC46" s="297"/>
      <c r="AD46" s="187"/>
      <c r="AE46" s="302"/>
    </row>
    <row r="47" spans="2:31" x14ac:dyDescent="0.25">
      <c r="B47" s="322">
        <v>43</v>
      </c>
      <c r="C47" s="297"/>
      <c r="D47" s="298"/>
      <c r="E47" s="297"/>
      <c r="F47" s="299"/>
      <c r="G47" s="299"/>
      <c r="H47" s="300"/>
      <c r="I47" s="297"/>
      <c r="J47" s="297"/>
      <c r="K47" s="297"/>
      <c r="L47" s="297"/>
      <c r="M47" s="297"/>
      <c r="N47" s="301"/>
      <c r="O47" s="301"/>
      <c r="P47" s="301"/>
      <c r="Q47" s="301"/>
      <c r="R47" s="297"/>
      <c r="S47" s="301"/>
      <c r="T47" s="301"/>
      <c r="U47" s="301"/>
      <c r="V47" s="297"/>
      <c r="W47" s="297"/>
      <c r="X47" s="300"/>
      <c r="Y47" s="301"/>
      <c r="Z47" s="297"/>
      <c r="AA47" s="297"/>
      <c r="AB47" s="297"/>
      <c r="AC47" s="297"/>
      <c r="AD47" s="187"/>
      <c r="AE47" s="302"/>
    </row>
    <row r="48" spans="2:31" x14ac:dyDescent="0.25">
      <c r="B48" s="322">
        <v>44</v>
      </c>
      <c r="C48" s="297"/>
      <c r="D48" s="298"/>
      <c r="E48" s="297"/>
      <c r="F48" s="299"/>
      <c r="G48" s="299"/>
      <c r="H48" s="300"/>
      <c r="I48" s="297"/>
      <c r="J48" s="297"/>
      <c r="K48" s="297"/>
      <c r="L48" s="297"/>
      <c r="M48" s="297"/>
      <c r="N48" s="301"/>
      <c r="O48" s="301"/>
      <c r="P48" s="301"/>
      <c r="Q48" s="301"/>
      <c r="R48" s="297"/>
      <c r="S48" s="301"/>
      <c r="T48" s="301"/>
      <c r="U48" s="301"/>
      <c r="V48" s="297"/>
      <c r="W48" s="297"/>
      <c r="X48" s="300"/>
      <c r="Y48" s="301"/>
      <c r="Z48" s="297"/>
      <c r="AA48" s="297"/>
      <c r="AB48" s="297"/>
      <c r="AC48" s="297"/>
      <c r="AD48" s="187"/>
      <c r="AE48" s="302"/>
    </row>
    <row r="49" spans="1:31" x14ac:dyDescent="0.25">
      <c r="B49" s="322">
        <v>45</v>
      </c>
      <c r="C49" s="297"/>
      <c r="D49" s="298"/>
      <c r="E49" s="297"/>
      <c r="F49" s="299"/>
      <c r="G49" s="299"/>
      <c r="H49" s="300"/>
      <c r="I49" s="297"/>
      <c r="J49" s="297"/>
      <c r="K49" s="297"/>
      <c r="L49" s="297"/>
      <c r="M49" s="297"/>
      <c r="N49" s="301"/>
      <c r="O49" s="301"/>
      <c r="P49" s="301"/>
      <c r="Q49" s="301"/>
      <c r="R49" s="297"/>
      <c r="S49" s="301"/>
      <c r="T49" s="301"/>
      <c r="U49" s="301"/>
      <c r="V49" s="297"/>
      <c r="W49" s="297"/>
      <c r="X49" s="300"/>
      <c r="Y49" s="301"/>
      <c r="Z49" s="297"/>
      <c r="AA49" s="297"/>
      <c r="AB49" s="297"/>
      <c r="AC49" s="297"/>
      <c r="AD49" s="187"/>
      <c r="AE49" s="302"/>
    </row>
    <row r="50" spans="1:31" x14ac:dyDescent="0.25">
      <c r="B50" s="322">
        <v>46</v>
      </c>
      <c r="C50" s="297"/>
      <c r="D50" s="298"/>
      <c r="E50" s="297"/>
      <c r="F50" s="299"/>
      <c r="G50" s="299"/>
      <c r="H50" s="300"/>
      <c r="I50" s="297"/>
      <c r="J50" s="297"/>
      <c r="K50" s="297"/>
      <c r="L50" s="297"/>
      <c r="M50" s="297"/>
      <c r="N50" s="301"/>
      <c r="O50" s="301"/>
      <c r="P50" s="301"/>
      <c r="Q50" s="301"/>
      <c r="R50" s="297"/>
      <c r="S50" s="301"/>
      <c r="T50" s="301"/>
      <c r="U50" s="301"/>
      <c r="V50" s="297"/>
      <c r="W50" s="297"/>
      <c r="X50" s="300"/>
      <c r="Y50" s="301"/>
      <c r="Z50" s="297"/>
      <c r="AA50" s="297"/>
      <c r="AB50" s="297"/>
      <c r="AC50" s="297"/>
      <c r="AD50" s="187"/>
      <c r="AE50" s="302"/>
    </row>
    <row r="51" spans="1:31" x14ac:dyDescent="0.25">
      <c r="B51" s="322">
        <v>47</v>
      </c>
      <c r="C51" s="297"/>
      <c r="D51" s="298"/>
      <c r="E51" s="297"/>
      <c r="F51" s="299"/>
      <c r="G51" s="299"/>
      <c r="H51" s="300"/>
      <c r="I51" s="297"/>
      <c r="J51" s="297"/>
      <c r="K51" s="297"/>
      <c r="L51" s="297"/>
      <c r="M51" s="297"/>
      <c r="N51" s="301"/>
      <c r="O51" s="301"/>
      <c r="P51" s="301"/>
      <c r="Q51" s="301"/>
      <c r="R51" s="297"/>
      <c r="S51" s="301"/>
      <c r="T51" s="301"/>
      <c r="U51" s="301"/>
      <c r="V51" s="297"/>
      <c r="W51" s="297"/>
      <c r="X51" s="300"/>
      <c r="Y51" s="301"/>
      <c r="Z51" s="297"/>
      <c r="AA51" s="297"/>
      <c r="AB51" s="297"/>
      <c r="AC51" s="297"/>
      <c r="AD51" s="187"/>
      <c r="AE51" s="302"/>
    </row>
    <row r="52" spans="1:31" x14ac:dyDescent="0.25">
      <c r="B52" s="322">
        <v>48</v>
      </c>
      <c r="C52" s="297"/>
      <c r="D52" s="298"/>
      <c r="E52" s="297"/>
      <c r="F52" s="299"/>
      <c r="G52" s="299"/>
      <c r="H52" s="300"/>
      <c r="I52" s="297"/>
      <c r="J52" s="297"/>
      <c r="K52" s="297"/>
      <c r="L52" s="297"/>
      <c r="M52" s="297"/>
      <c r="N52" s="301"/>
      <c r="O52" s="301"/>
      <c r="P52" s="301"/>
      <c r="Q52" s="301"/>
      <c r="R52" s="297"/>
      <c r="S52" s="301"/>
      <c r="T52" s="301"/>
      <c r="U52" s="301"/>
      <c r="V52" s="297"/>
      <c r="W52" s="297"/>
      <c r="X52" s="300"/>
      <c r="Y52" s="301"/>
      <c r="Z52" s="297"/>
      <c r="AA52" s="297"/>
      <c r="AB52" s="297"/>
      <c r="AC52" s="297"/>
      <c r="AD52" s="187"/>
      <c r="AE52" s="302"/>
    </row>
    <row r="53" spans="1:31" x14ac:dyDescent="0.25">
      <c r="B53" s="322">
        <v>49</v>
      </c>
      <c r="C53" s="297"/>
      <c r="D53" s="298"/>
      <c r="E53" s="297"/>
      <c r="F53" s="299"/>
      <c r="G53" s="299"/>
      <c r="H53" s="300"/>
      <c r="I53" s="297"/>
      <c r="J53" s="297"/>
      <c r="K53" s="297"/>
      <c r="L53" s="297"/>
      <c r="M53" s="297"/>
      <c r="N53" s="301"/>
      <c r="O53" s="301"/>
      <c r="P53" s="301"/>
      <c r="Q53" s="301"/>
      <c r="R53" s="297"/>
      <c r="S53" s="301"/>
      <c r="T53" s="301"/>
      <c r="U53" s="301"/>
      <c r="V53" s="297"/>
      <c r="W53" s="297"/>
      <c r="X53" s="300"/>
      <c r="Y53" s="301"/>
      <c r="Z53" s="297"/>
      <c r="AA53" s="297"/>
      <c r="AB53" s="297"/>
      <c r="AC53" s="297"/>
      <c r="AD53" s="187"/>
      <c r="AE53" s="302"/>
    </row>
    <row r="54" spans="1:31" x14ac:dyDescent="0.25">
      <c r="B54" s="322">
        <v>50</v>
      </c>
      <c r="C54" s="297"/>
      <c r="D54" s="298"/>
      <c r="E54" s="297"/>
      <c r="F54" s="299"/>
      <c r="G54" s="299"/>
      <c r="H54" s="300"/>
      <c r="I54" s="297"/>
      <c r="J54" s="297"/>
      <c r="K54" s="297"/>
      <c r="L54" s="297"/>
      <c r="M54" s="297"/>
      <c r="N54" s="301"/>
      <c r="O54" s="301"/>
      <c r="P54" s="301"/>
      <c r="Q54" s="301"/>
      <c r="R54" s="297"/>
      <c r="S54" s="301"/>
      <c r="T54" s="301"/>
      <c r="U54" s="301"/>
      <c r="V54" s="297"/>
      <c r="W54" s="297"/>
      <c r="X54" s="300"/>
      <c r="Y54" s="301"/>
      <c r="Z54" s="297"/>
      <c r="AA54" s="297"/>
      <c r="AB54" s="297"/>
      <c r="AC54" s="297"/>
      <c r="AD54" s="187"/>
      <c r="AE54" s="302"/>
    </row>
    <row r="55" spans="1:31" s="202" customFormat="1" x14ac:dyDescent="0.25">
      <c r="B55" s="219"/>
      <c r="C55" s="283"/>
      <c r="D55" s="323"/>
      <c r="E55" s="283"/>
      <c r="H55" s="324"/>
      <c r="I55" s="283"/>
      <c r="J55" s="283"/>
      <c r="K55" s="283"/>
      <c r="L55" s="283"/>
      <c r="M55" s="283"/>
      <c r="N55" s="325"/>
      <c r="O55" s="326"/>
      <c r="P55" s="326"/>
      <c r="Q55" s="327"/>
      <c r="R55" s="283"/>
      <c r="S55" s="327"/>
      <c r="T55" s="326"/>
      <c r="U55" s="326"/>
      <c r="V55" s="326"/>
      <c r="W55" s="326"/>
      <c r="X55" s="324"/>
      <c r="Y55" s="327"/>
      <c r="Z55" s="324"/>
      <c r="AA55" s="283"/>
      <c r="AB55" s="283"/>
      <c r="AC55" s="283"/>
      <c r="AD55" s="283"/>
      <c r="AE55" s="328"/>
    </row>
    <row r="56" spans="1:31" s="202" customFormat="1" ht="15.75" x14ac:dyDescent="0.25">
      <c r="B56" s="562" t="s">
        <v>383</v>
      </c>
      <c r="C56" s="563"/>
      <c r="D56" s="563"/>
      <c r="E56" s="563"/>
      <c r="F56" s="563"/>
      <c r="G56" s="563"/>
      <c r="H56" s="563"/>
      <c r="I56" s="563"/>
      <c r="J56" s="563"/>
      <c r="K56" s="563"/>
      <c r="L56" s="563"/>
      <c r="M56" s="563"/>
      <c r="N56" s="563"/>
      <c r="O56" s="563"/>
      <c r="P56" s="563"/>
      <c r="Q56" s="563"/>
      <c r="R56" s="563"/>
      <c r="S56" s="563"/>
      <c r="T56" s="563"/>
      <c r="U56" s="563"/>
      <c r="V56" s="563"/>
      <c r="W56" s="563"/>
      <c r="X56" s="563"/>
      <c r="Y56" s="563"/>
      <c r="Z56" s="563"/>
      <c r="AA56" s="563"/>
      <c r="AB56" s="563"/>
      <c r="AC56" s="563"/>
      <c r="AD56" s="563"/>
      <c r="AE56" s="564"/>
    </row>
    <row r="57" spans="1:31" s="202" customFormat="1" x14ac:dyDescent="0.25">
      <c r="B57" s="565" t="s">
        <v>382</v>
      </c>
      <c r="C57" s="566"/>
      <c r="D57" s="566"/>
      <c r="E57" s="566"/>
      <c r="F57" s="566"/>
      <c r="G57" s="566"/>
      <c r="H57" s="566"/>
      <c r="I57" s="566"/>
      <c r="J57" s="566"/>
      <c r="K57" s="566"/>
      <c r="L57" s="566"/>
      <c r="M57" s="566"/>
      <c r="N57" s="566"/>
      <c r="O57" s="566"/>
      <c r="P57" s="566"/>
      <c r="Q57" s="566"/>
      <c r="R57" s="566"/>
      <c r="S57" s="566"/>
      <c r="T57" s="566"/>
      <c r="U57" s="566"/>
      <c r="V57" s="566"/>
      <c r="W57" s="566"/>
      <c r="X57" s="566"/>
      <c r="Y57" s="566"/>
      <c r="Z57" s="566"/>
      <c r="AA57" s="566"/>
      <c r="AB57" s="566"/>
      <c r="AC57" s="566"/>
      <c r="AD57" s="566"/>
      <c r="AE57" s="567"/>
    </row>
    <row r="58" spans="1:31" s="202" customFormat="1" x14ac:dyDescent="0.25">
      <c r="A58" s="283"/>
      <c r="B58" s="329"/>
      <c r="C58" s="283"/>
      <c r="D58" s="283"/>
      <c r="E58" s="283"/>
      <c r="F58" s="283"/>
      <c r="G58" s="283"/>
      <c r="H58" s="283"/>
      <c r="I58" s="283"/>
      <c r="J58" s="283"/>
      <c r="K58" s="283"/>
      <c r="L58" s="283"/>
      <c r="M58" s="283"/>
      <c r="N58" s="283"/>
      <c r="O58" s="283"/>
      <c r="P58" s="283"/>
      <c r="Q58" s="283"/>
      <c r="R58" s="283"/>
      <c r="S58" s="283"/>
      <c r="T58" s="283"/>
      <c r="U58" s="283"/>
      <c r="V58" s="283"/>
      <c r="W58" s="283"/>
      <c r="X58" s="283"/>
      <c r="Y58" s="283"/>
      <c r="Z58" s="283"/>
      <c r="AA58" s="283"/>
      <c r="AB58" s="283"/>
      <c r="AC58" s="283"/>
      <c r="AD58" s="283"/>
      <c r="AE58" s="330"/>
    </row>
    <row r="59" spans="1:31" s="202" customFormat="1" x14ac:dyDescent="0.25">
      <c r="B59" s="219"/>
      <c r="C59" s="568" t="s">
        <v>276</v>
      </c>
      <c r="D59" s="569"/>
      <c r="E59" s="569"/>
      <c r="F59" s="569"/>
      <c r="G59" s="569"/>
      <c r="H59" s="570"/>
      <c r="I59" s="331" t="s">
        <v>277</v>
      </c>
      <c r="J59" s="571" t="s">
        <v>278</v>
      </c>
      <c r="K59" s="572"/>
      <c r="L59" s="572"/>
      <c r="M59" s="572"/>
      <c r="N59" s="572"/>
      <c r="O59" s="573"/>
      <c r="P59" s="326"/>
      <c r="Q59" s="327"/>
      <c r="R59" s="283"/>
      <c r="S59" s="327"/>
      <c r="T59" s="283"/>
      <c r="U59" s="283"/>
      <c r="V59" s="283"/>
      <c r="W59" s="283"/>
      <c r="X59" s="324"/>
      <c r="Y59" s="327"/>
      <c r="Z59" s="324"/>
      <c r="AA59" s="283"/>
      <c r="AB59" s="283"/>
      <c r="AC59" s="283"/>
      <c r="AD59" s="283"/>
      <c r="AE59" s="328"/>
    </row>
    <row r="60" spans="1:31" s="202" customFormat="1" x14ac:dyDescent="0.25">
      <c r="B60" s="219"/>
      <c r="C60" s="550" t="s">
        <v>279</v>
      </c>
      <c r="D60" s="551"/>
      <c r="E60" s="551"/>
      <c r="F60" s="551"/>
      <c r="G60" s="551"/>
      <c r="H60" s="552"/>
      <c r="I60" s="332">
        <f>'Tab 1-Development Info'!K24*0.5</f>
        <v>0</v>
      </c>
      <c r="J60" s="553"/>
      <c r="K60" s="554"/>
      <c r="L60" s="554"/>
      <c r="M60" s="554"/>
      <c r="N60" s="554"/>
      <c r="O60" s="555"/>
      <c r="P60" s="326"/>
      <c r="Q60" s="327"/>
      <c r="R60" s="283"/>
      <c r="S60" s="333"/>
      <c r="T60" s="283"/>
      <c r="U60" s="283"/>
      <c r="V60" s="283"/>
      <c r="W60" s="283"/>
      <c r="X60" s="324"/>
      <c r="Y60" s="327"/>
      <c r="Z60" s="324"/>
      <c r="AA60" s="283"/>
      <c r="AB60" s="283"/>
      <c r="AC60" s="283"/>
      <c r="AD60" s="283"/>
      <c r="AE60" s="328"/>
    </row>
    <row r="61" spans="1:31" s="202" customFormat="1" x14ac:dyDescent="0.25">
      <c r="B61" s="219"/>
      <c r="C61" s="550" t="s">
        <v>374</v>
      </c>
      <c r="D61" s="551"/>
      <c r="E61" s="551"/>
      <c r="F61" s="551"/>
      <c r="G61" s="551"/>
      <c r="H61" s="552"/>
      <c r="I61" s="332">
        <f>IF(I60="",0,MIN(50,ROUNDUP(0.2*I60,0)))</f>
        <v>0</v>
      </c>
      <c r="J61" s="553"/>
      <c r="K61" s="554"/>
      <c r="L61" s="554"/>
      <c r="M61" s="554"/>
      <c r="N61" s="554"/>
      <c r="O61" s="555"/>
      <c r="P61" s="326"/>
      <c r="Q61" s="327"/>
      <c r="R61" s="283"/>
      <c r="S61" s="327"/>
      <c r="T61" s="283"/>
      <c r="U61" s="283"/>
      <c r="V61" s="283"/>
      <c r="W61" s="283"/>
      <c r="X61" s="324"/>
      <c r="Y61" s="327"/>
      <c r="Z61" s="324"/>
      <c r="AA61" s="283"/>
      <c r="AB61" s="283"/>
      <c r="AC61" s="283"/>
      <c r="AD61" s="283"/>
      <c r="AE61" s="328"/>
    </row>
    <row r="62" spans="1:31" s="202" customFormat="1" x14ac:dyDescent="0.25">
      <c r="B62" s="219"/>
      <c r="C62" s="550" t="s">
        <v>280</v>
      </c>
      <c r="D62" s="551"/>
      <c r="E62" s="551"/>
      <c r="F62" s="551"/>
      <c r="G62" s="551"/>
      <c r="H62" s="552"/>
      <c r="I62" s="332">
        <f>COUNTIF(G5:G54,"Move-In")+COUNTIF(G5:G54,"Recert")</f>
        <v>0</v>
      </c>
      <c r="J62" s="553"/>
      <c r="K62" s="554"/>
      <c r="L62" s="554"/>
      <c r="M62" s="554"/>
      <c r="N62" s="554"/>
      <c r="O62" s="555"/>
      <c r="P62" s="326"/>
      <c r="Q62" s="327"/>
      <c r="R62" s="283"/>
      <c r="S62" s="327"/>
      <c r="T62" s="283"/>
      <c r="U62" s="283"/>
      <c r="V62" s="283"/>
      <c r="W62" s="283"/>
      <c r="X62" s="324"/>
      <c r="Y62" s="327"/>
      <c r="Z62" s="324"/>
      <c r="AA62" s="283"/>
      <c r="AB62" s="283"/>
      <c r="AC62" s="283"/>
      <c r="AD62" s="283"/>
      <c r="AE62" s="328"/>
    </row>
    <row r="63" spans="1:31" s="202" customFormat="1" x14ac:dyDescent="0.25">
      <c r="B63" s="219"/>
      <c r="C63" s="550" t="s">
        <v>281</v>
      </c>
      <c r="D63" s="551"/>
      <c r="E63" s="551"/>
      <c r="F63" s="551"/>
      <c r="G63" s="551"/>
      <c r="H63" s="552"/>
      <c r="I63" s="332" t="str">
        <f>IF(AND(I61&gt;0,I62&gt;0),"YES","NO")</f>
        <v>NO</v>
      </c>
      <c r="J63" s="553"/>
      <c r="K63" s="554"/>
      <c r="L63" s="554"/>
      <c r="M63" s="554"/>
      <c r="N63" s="554"/>
      <c r="O63" s="555"/>
      <c r="P63" s="326"/>
      <c r="Q63" s="327"/>
      <c r="R63" s="283"/>
      <c r="S63" s="327"/>
      <c r="T63" s="283"/>
      <c r="U63" s="283"/>
      <c r="V63" s="283"/>
      <c r="W63" s="283"/>
      <c r="X63" s="324"/>
      <c r="Y63" s="327"/>
      <c r="Z63" s="324"/>
      <c r="AA63" s="283"/>
      <c r="AB63" s="283"/>
      <c r="AC63" s="283"/>
      <c r="AD63" s="283"/>
      <c r="AE63" s="328"/>
    </row>
    <row r="64" spans="1:31" s="202" customFormat="1" x14ac:dyDescent="0.25">
      <c r="B64" s="219"/>
      <c r="C64" s="325"/>
      <c r="D64" s="334"/>
      <c r="E64" s="325"/>
      <c r="F64" s="303"/>
      <c r="G64" s="303"/>
      <c r="H64" s="335"/>
      <c r="I64" s="283"/>
      <c r="J64" s="283"/>
      <c r="K64" s="283"/>
      <c r="L64" s="283"/>
      <c r="M64" s="283"/>
      <c r="N64" s="283"/>
      <c r="O64" s="283"/>
      <c r="P64" s="326"/>
      <c r="Q64" s="327"/>
      <c r="R64" s="283"/>
      <c r="S64" s="327"/>
      <c r="T64" s="283"/>
      <c r="U64" s="283"/>
      <c r="V64" s="283"/>
      <c r="W64" s="283"/>
      <c r="X64" s="324"/>
      <c r="Y64" s="283"/>
      <c r="Z64" s="283"/>
      <c r="AA64" s="283"/>
      <c r="AB64" s="283"/>
      <c r="AC64" s="283"/>
      <c r="AD64" s="283"/>
      <c r="AE64" s="328"/>
    </row>
    <row r="65" spans="2:31" s="202" customFormat="1" x14ac:dyDescent="0.25">
      <c r="B65" s="219"/>
      <c r="C65" s="550" t="s">
        <v>282</v>
      </c>
      <c r="D65" s="551"/>
      <c r="E65" s="551"/>
      <c r="F65" s="551"/>
      <c r="G65" s="551"/>
      <c r="H65" s="552"/>
      <c r="I65" s="332">
        <f>COUNTIF(G5:G54,"Move-In")</f>
        <v>0</v>
      </c>
      <c r="J65" s="553" t="e" cm="1" vm="1">
        <f t="array" ref="J65">_xlfn.TEXTJOIN(", ", TRUE, _xlfn._xlws.FILTER(C5:C54, G5:G54="Move-In"))</f>
        <v>#VALUE!</v>
      </c>
      <c r="K65" s="554"/>
      <c r="L65" s="554"/>
      <c r="M65" s="554"/>
      <c r="N65" s="554"/>
      <c r="O65" s="555"/>
      <c r="P65" s="326"/>
      <c r="Q65" s="327"/>
      <c r="R65" s="283"/>
      <c r="S65" s="304"/>
      <c r="T65" s="283"/>
      <c r="U65" s="283"/>
      <c r="V65" s="283"/>
      <c r="W65" s="283"/>
      <c r="X65" s="324"/>
      <c r="Y65" s="327"/>
      <c r="Z65" s="324"/>
      <c r="AA65" s="283"/>
      <c r="AB65" s="283"/>
      <c r="AC65" s="283"/>
      <c r="AD65" s="283"/>
      <c r="AE65" s="328"/>
    </row>
    <row r="66" spans="2:31" s="202" customFormat="1" x14ac:dyDescent="0.25">
      <c r="B66" s="219"/>
      <c r="C66" s="550" t="s">
        <v>283</v>
      </c>
      <c r="D66" s="551"/>
      <c r="E66" s="551"/>
      <c r="F66" s="551"/>
      <c r="G66" s="551"/>
      <c r="H66" s="552"/>
      <c r="I66" s="332">
        <f>_xlfn.LET(
_xlpm.ru,I60,
_xlpm.req,IF(_xlpm.ru="",0,MIN(50,ROUNDUP(0.2*_xlpm.ru,0))),
_xlpm.rec,IF(_xlpm.req=0,0,ROUNDUP(0.1*_xlpm.req,0)),
MAX(0,_xlpm.req-_xlpm.rec)
)</f>
        <v>0</v>
      </c>
      <c r="J66" s="553"/>
      <c r="K66" s="554"/>
      <c r="L66" s="554"/>
      <c r="M66" s="554"/>
      <c r="N66" s="554"/>
      <c r="O66" s="555"/>
      <c r="P66" s="326"/>
      <c r="Q66" s="327"/>
      <c r="R66" s="283"/>
      <c r="S66" s="304"/>
      <c r="T66" s="324"/>
      <c r="U66" s="283"/>
      <c r="V66" s="324"/>
      <c r="W66" s="283"/>
      <c r="X66" s="324"/>
      <c r="Y66" s="327"/>
      <c r="Z66" s="324"/>
      <c r="AA66" s="283"/>
      <c r="AB66" s="283"/>
      <c r="AC66" s="283"/>
      <c r="AD66" s="283"/>
      <c r="AE66" s="328"/>
    </row>
    <row r="67" spans="2:31" s="202" customFormat="1" x14ac:dyDescent="0.25">
      <c r="B67" s="219"/>
      <c r="C67" s="550" t="s">
        <v>284</v>
      </c>
      <c r="D67" s="551"/>
      <c r="E67" s="551"/>
      <c r="F67" s="551"/>
      <c r="G67" s="551"/>
      <c r="H67" s="552"/>
      <c r="I67" s="332" t="str">
        <f>IF(I65&gt;=I66,"YES","NO")</f>
        <v>YES</v>
      </c>
      <c r="J67" s="553"/>
      <c r="K67" s="554"/>
      <c r="L67" s="554"/>
      <c r="M67" s="554"/>
      <c r="N67" s="554"/>
      <c r="O67" s="555"/>
      <c r="P67" s="326"/>
      <c r="Q67" s="327"/>
      <c r="R67" s="283"/>
      <c r="S67" s="304"/>
      <c r="T67" s="324"/>
      <c r="U67" s="283"/>
      <c r="V67" s="324"/>
      <c r="W67" s="283"/>
      <c r="X67" s="324"/>
      <c r="Y67" s="327"/>
      <c r="Z67" s="324"/>
      <c r="AA67" s="283"/>
      <c r="AB67" s="283"/>
      <c r="AC67" s="283"/>
      <c r="AD67" s="283"/>
      <c r="AE67" s="328"/>
    </row>
    <row r="68" spans="2:31" s="202" customFormat="1" x14ac:dyDescent="0.25">
      <c r="B68" s="219"/>
      <c r="C68" s="325"/>
      <c r="D68" s="334"/>
      <c r="E68" s="325"/>
      <c r="F68" s="303"/>
      <c r="G68" s="303"/>
      <c r="H68" s="335"/>
      <c r="I68" s="283"/>
      <c r="J68" s="283"/>
      <c r="K68" s="283"/>
      <c r="L68" s="283"/>
      <c r="M68" s="283"/>
      <c r="N68" s="283"/>
      <c r="O68" s="283"/>
      <c r="P68" s="326"/>
      <c r="Q68" s="327"/>
      <c r="R68" s="283"/>
      <c r="S68" s="327"/>
      <c r="T68" s="324"/>
      <c r="U68" s="283"/>
      <c r="V68" s="324"/>
      <c r="W68" s="283"/>
      <c r="X68" s="324"/>
      <c r="Y68" s="327"/>
      <c r="Z68" s="324"/>
      <c r="AA68" s="283"/>
      <c r="AB68" s="283"/>
      <c r="AC68" s="283"/>
      <c r="AD68" s="283"/>
      <c r="AE68" s="328"/>
    </row>
    <row r="69" spans="2:31" s="202" customFormat="1" x14ac:dyDescent="0.25">
      <c r="B69" s="219"/>
      <c r="C69" s="550" t="s">
        <v>285</v>
      </c>
      <c r="D69" s="551"/>
      <c r="E69" s="551"/>
      <c r="F69" s="551"/>
      <c r="G69" s="551"/>
      <c r="H69" s="552"/>
      <c r="I69" s="332">
        <f>COUNTIF(G5:G54,"Recert")</f>
        <v>0</v>
      </c>
      <c r="J69" s="553" t="e" cm="1" vm="1">
        <f t="array" ref="J69">_xlfn.TEXTJOIN(", ", TRUE, _xlfn._xlws.FILTER(C5:C54, G5:G54="Recert"))</f>
        <v>#VALUE!</v>
      </c>
      <c r="K69" s="554"/>
      <c r="L69" s="554"/>
      <c r="M69" s="554"/>
      <c r="N69" s="554"/>
      <c r="O69" s="555"/>
      <c r="P69" s="283"/>
      <c r="Q69" s="283"/>
      <c r="R69" s="283"/>
      <c r="S69" s="327"/>
      <c r="T69" s="324"/>
      <c r="U69" s="283"/>
      <c r="V69" s="324"/>
      <c r="W69" s="283"/>
      <c r="X69" s="324"/>
      <c r="Y69" s="327"/>
      <c r="Z69" s="324"/>
      <c r="AA69" s="283"/>
      <c r="AB69" s="283"/>
      <c r="AC69" s="283"/>
      <c r="AD69" s="283"/>
      <c r="AE69" s="328"/>
    </row>
    <row r="70" spans="2:31" s="202" customFormat="1" x14ac:dyDescent="0.25">
      <c r="B70" s="219"/>
      <c r="C70" s="550" t="s">
        <v>286</v>
      </c>
      <c r="D70" s="551"/>
      <c r="E70" s="551"/>
      <c r="F70" s="551"/>
      <c r="G70" s="551"/>
      <c r="H70" s="552"/>
      <c r="I70" s="332">
        <f>_xlfn.LET(
_xlpm.ru,I60,
_xlpm.req,IF(_xlpm.ru="",0,MIN(50,ROUNDUP(0.2*_xlpm.ru,0))),
IF(_xlpm.req=0,0,ROUNDUP(0.1*_xlpm.req,0))
)</f>
        <v>0</v>
      </c>
      <c r="J70" s="553"/>
      <c r="K70" s="554"/>
      <c r="L70" s="554"/>
      <c r="M70" s="554"/>
      <c r="N70" s="554"/>
      <c r="O70" s="555"/>
      <c r="P70" s="283"/>
      <c r="Q70" s="283"/>
      <c r="R70" s="283"/>
      <c r="S70" s="327"/>
      <c r="T70" s="324"/>
      <c r="U70" s="283"/>
      <c r="V70" s="324"/>
      <c r="W70" s="283"/>
      <c r="X70" s="324"/>
      <c r="Y70" s="327"/>
      <c r="Z70" s="324"/>
      <c r="AA70" s="283"/>
      <c r="AB70" s="283"/>
      <c r="AC70" s="283"/>
      <c r="AD70" s="283"/>
      <c r="AE70" s="328"/>
    </row>
    <row r="71" spans="2:31" s="202" customFormat="1" x14ac:dyDescent="0.25">
      <c r="B71" s="219"/>
      <c r="C71" s="550" t="s">
        <v>287</v>
      </c>
      <c r="D71" s="551"/>
      <c r="E71" s="551"/>
      <c r="F71" s="551"/>
      <c r="G71" s="551"/>
      <c r="H71" s="552"/>
      <c r="I71" s="332" t="str">
        <f>IF(I69&gt;=I70,"YES","NO")</f>
        <v>YES</v>
      </c>
      <c r="J71" s="553"/>
      <c r="K71" s="554"/>
      <c r="L71" s="554"/>
      <c r="M71" s="554"/>
      <c r="N71" s="554"/>
      <c r="O71" s="555"/>
      <c r="P71" s="283"/>
      <c r="Q71" s="283"/>
      <c r="R71" s="283"/>
      <c r="S71" s="327"/>
      <c r="T71" s="324"/>
      <c r="U71" s="283"/>
      <c r="V71" s="324"/>
      <c r="W71" s="283"/>
      <c r="X71" s="324"/>
      <c r="Y71" s="327"/>
      <c r="Z71" s="324"/>
      <c r="AA71" s="283"/>
      <c r="AB71" s="283"/>
      <c r="AC71" s="283"/>
      <c r="AD71" s="283"/>
      <c r="AE71" s="328"/>
    </row>
    <row r="72" spans="2:31" s="202" customFormat="1" x14ac:dyDescent="0.25">
      <c r="B72" s="219"/>
      <c r="C72" s="325"/>
      <c r="D72" s="334"/>
      <c r="E72" s="325"/>
      <c r="F72" s="303"/>
      <c r="G72" s="303"/>
      <c r="H72" s="335"/>
      <c r="I72" s="283"/>
      <c r="J72" s="283"/>
      <c r="K72" s="283"/>
      <c r="L72" s="283"/>
      <c r="M72" s="283"/>
      <c r="N72" s="283"/>
      <c r="O72" s="283"/>
      <c r="P72" s="326"/>
      <c r="Q72" s="327"/>
      <c r="R72" s="283"/>
      <c r="S72" s="327"/>
      <c r="T72" s="324"/>
      <c r="U72" s="283"/>
      <c r="V72" s="324"/>
      <c r="W72" s="283"/>
      <c r="X72" s="324"/>
      <c r="Y72" s="327"/>
      <c r="Z72" s="324"/>
      <c r="AA72" s="283"/>
      <c r="AB72" s="283"/>
      <c r="AC72" s="283"/>
      <c r="AD72" s="283"/>
      <c r="AE72" s="328"/>
    </row>
    <row r="73" spans="2:31" s="202" customFormat="1" x14ac:dyDescent="0.25">
      <c r="B73" s="219"/>
      <c r="C73" s="550" t="s">
        <v>288</v>
      </c>
      <c r="D73" s="551"/>
      <c r="E73" s="551"/>
      <c r="F73" s="551"/>
      <c r="G73" s="551"/>
      <c r="H73" s="551"/>
      <c r="I73" s="332">
        <f>COUNTIF(Y5:Y54,"Full")</f>
        <v>0</v>
      </c>
      <c r="J73" s="553" t="e" cm="1" vm="1">
        <f t="array" ref="J73">_xlfn.TEXTJOIN(", ", TRUE, _xlfn._xlws.FILTER(C5:C54, Y5:Y54="Full"))</f>
        <v>#VALUE!</v>
      </c>
      <c r="K73" s="554"/>
      <c r="L73" s="554"/>
      <c r="M73" s="554"/>
      <c r="N73" s="554"/>
      <c r="O73" s="555"/>
      <c r="P73" s="173"/>
      <c r="Q73" s="283"/>
      <c r="R73" s="283"/>
      <c r="S73" s="327"/>
      <c r="T73" s="324"/>
      <c r="U73" s="283"/>
      <c r="V73" s="324"/>
      <c r="W73" s="283"/>
      <c r="X73" s="324"/>
      <c r="Y73" s="327"/>
      <c r="Z73" s="324"/>
      <c r="AA73" s="283"/>
      <c r="AB73" s="283"/>
      <c r="AC73" s="283"/>
      <c r="AD73" s="283"/>
      <c r="AE73" s="328"/>
    </row>
    <row r="74" spans="2:31" s="202" customFormat="1" x14ac:dyDescent="0.25">
      <c r="B74" s="219"/>
      <c r="C74" s="550" t="s">
        <v>289</v>
      </c>
      <c r="D74" s="551"/>
      <c r="E74" s="551"/>
      <c r="F74" s="551"/>
      <c r="G74" s="551"/>
      <c r="H74" s="551"/>
      <c r="I74" s="332">
        <f>COUNTIF(Y5:Y54,"Self")</f>
        <v>0</v>
      </c>
      <c r="J74" s="553" t="e" cm="1" vm="1">
        <f t="array" ref="J74">_xlfn.TEXTJOIN(", ", TRUE, _xlfn._xlws.FILTER(C5:C54, Y5:Y54="Self"))</f>
        <v>#VALUE!</v>
      </c>
      <c r="K74" s="554"/>
      <c r="L74" s="554"/>
      <c r="M74" s="554"/>
      <c r="N74" s="554"/>
      <c r="O74" s="555"/>
      <c r="P74" s="283"/>
      <c r="Q74" s="283"/>
      <c r="R74" s="283"/>
      <c r="S74" s="327"/>
      <c r="T74" s="324"/>
      <c r="U74" s="283"/>
      <c r="V74" s="324"/>
      <c r="W74" s="283"/>
      <c r="X74" s="324"/>
      <c r="Y74" s="327"/>
      <c r="Z74" s="324"/>
      <c r="AA74" s="283"/>
      <c r="AB74" s="283"/>
      <c r="AC74" s="283"/>
      <c r="AD74" s="283"/>
      <c r="AE74" s="328"/>
    </row>
    <row r="75" spans="2:31" s="202" customFormat="1" x14ac:dyDescent="0.25">
      <c r="B75" s="219"/>
      <c r="C75" s="550" t="s">
        <v>290</v>
      </c>
      <c r="D75" s="551"/>
      <c r="E75" s="551"/>
      <c r="F75" s="551"/>
      <c r="G75" s="551"/>
      <c r="H75" s="551"/>
      <c r="I75" s="332">
        <f>COUNTIF(Y5:Y54,"None")</f>
        <v>0</v>
      </c>
      <c r="J75" s="553" t="e" cm="1" vm="1">
        <f t="array" ref="J75">_xlfn.TEXTJOIN(", ", TRUE, _xlfn._xlws.FILTER(C5:C54, Y5:Y54="None"))</f>
        <v>#VALUE!</v>
      </c>
      <c r="K75" s="554"/>
      <c r="L75" s="554"/>
      <c r="M75" s="554"/>
      <c r="N75" s="554"/>
      <c r="O75" s="555"/>
      <c r="P75" s="283"/>
      <c r="Q75" s="283"/>
      <c r="R75" s="283"/>
      <c r="S75" s="327"/>
      <c r="T75" s="324"/>
      <c r="U75" s="283"/>
      <c r="V75" s="324"/>
      <c r="W75" s="283"/>
      <c r="X75" s="324"/>
      <c r="Y75" s="327"/>
      <c r="Z75" s="324"/>
      <c r="AA75" s="283"/>
      <c r="AB75" s="283"/>
      <c r="AC75" s="283"/>
      <c r="AD75" s="283"/>
      <c r="AE75" s="328"/>
    </row>
    <row r="76" spans="2:31" s="202" customFormat="1" x14ac:dyDescent="0.25">
      <c r="B76" s="219"/>
      <c r="C76" s="325"/>
      <c r="D76" s="334"/>
      <c r="E76" s="325"/>
      <c r="F76" s="303"/>
      <c r="G76" s="303"/>
      <c r="H76" s="335"/>
      <c r="I76" s="283"/>
      <c r="J76" s="283"/>
      <c r="K76" s="283"/>
      <c r="L76" s="283"/>
      <c r="M76" s="283"/>
      <c r="N76" s="283"/>
      <c r="O76" s="283"/>
      <c r="P76" s="326"/>
      <c r="Q76" s="327"/>
      <c r="R76" s="283"/>
      <c r="S76" s="327"/>
      <c r="T76" s="324"/>
      <c r="U76" s="283"/>
      <c r="V76" s="324"/>
      <c r="W76" s="283"/>
      <c r="X76" s="324"/>
      <c r="Y76" s="327"/>
      <c r="Z76" s="324"/>
      <c r="AA76" s="283"/>
      <c r="AB76" s="283"/>
      <c r="AC76" s="283"/>
      <c r="AD76" s="283"/>
      <c r="AE76" s="328"/>
    </row>
    <row r="77" spans="2:31" s="202" customFormat="1" x14ac:dyDescent="0.25">
      <c r="B77" s="219"/>
      <c r="C77" s="550" t="s">
        <v>291</v>
      </c>
      <c r="D77" s="551"/>
      <c r="E77" s="551"/>
      <c r="F77" s="551"/>
      <c r="G77" s="551"/>
      <c r="H77" s="552"/>
      <c r="I77" s="332">
        <f>COUNTIF(L5:L54,"No")</f>
        <v>0</v>
      </c>
      <c r="J77" s="553" t="e" cm="1" vm="1">
        <f t="array" ref="J77">_xlfn.TEXTJOIN(", ", TRUE, _xlfn._xlws.FILTER(C5:C54, L5:L54="No"))</f>
        <v>#VALUE!</v>
      </c>
      <c r="K77" s="554"/>
      <c r="L77" s="554"/>
      <c r="M77" s="554"/>
      <c r="N77" s="554"/>
      <c r="O77" s="555"/>
      <c r="P77" s="283"/>
      <c r="Q77" s="283"/>
      <c r="R77" s="283"/>
      <c r="S77" s="327"/>
      <c r="T77" s="324"/>
      <c r="U77" s="283"/>
      <c r="V77" s="324"/>
      <c r="W77" s="283"/>
      <c r="X77" s="324"/>
      <c r="Y77" s="327"/>
      <c r="Z77" s="324"/>
      <c r="AA77" s="283"/>
      <c r="AB77" s="283"/>
      <c r="AC77" s="283"/>
      <c r="AD77" s="283"/>
      <c r="AE77" s="328"/>
    </row>
    <row r="78" spans="2:31" s="202" customFormat="1" x14ac:dyDescent="0.25">
      <c r="B78" s="219"/>
      <c r="C78" s="550" t="s">
        <v>292</v>
      </c>
      <c r="D78" s="551"/>
      <c r="E78" s="551"/>
      <c r="F78" s="551"/>
      <c r="G78" s="551"/>
      <c r="H78" s="552"/>
      <c r="I78" s="332">
        <f>COUNTIF(M5:M54,"No")</f>
        <v>0</v>
      </c>
      <c r="J78" s="553" t="e" cm="1" vm="1">
        <f t="array" ref="J78">_xlfn.TEXTJOIN(", ", TRUE, _xlfn._xlws.FILTER(C5:C54, M5:M54="No"))</f>
        <v>#VALUE!</v>
      </c>
      <c r="K78" s="554"/>
      <c r="L78" s="554"/>
      <c r="M78" s="554"/>
      <c r="N78" s="554"/>
      <c r="O78" s="555"/>
      <c r="P78" s="283"/>
      <c r="Q78" s="283"/>
      <c r="R78" s="283"/>
      <c r="S78" s="327"/>
      <c r="T78" s="324"/>
      <c r="U78" s="283"/>
      <c r="V78" s="324"/>
      <c r="W78" s="283"/>
      <c r="X78" s="324"/>
      <c r="Y78" s="327"/>
      <c r="Z78" s="324"/>
      <c r="AA78" s="283"/>
      <c r="AB78" s="283"/>
      <c r="AC78" s="283"/>
      <c r="AD78" s="283"/>
      <c r="AE78" s="328"/>
    </row>
    <row r="79" spans="2:31" s="202" customFormat="1" x14ac:dyDescent="0.25">
      <c r="B79" s="219"/>
      <c r="C79" s="550" t="s">
        <v>293</v>
      </c>
      <c r="D79" s="551"/>
      <c r="E79" s="551"/>
      <c r="F79" s="551"/>
      <c r="G79" s="551"/>
      <c r="H79" s="552"/>
      <c r="I79" s="332">
        <f>COUNTIF(R5:R54,"No")</f>
        <v>0</v>
      </c>
      <c r="J79" s="553" t="e" cm="1" vm="1">
        <f t="array" ref="J79">_xlfn.TEXTJOIN(", ", TRUE, _xlfn._xlws.FILTER(C5:C54, R5:R54="No"))</f>
        <v>#VALUE!</v>
      </c>
      <c r="K79" s="554"/>
      <c r="L79" s="554"/>
      <c r="M79" s="554"/>
      <c r="N79" s="554"/>
      <c r="O79" s="555"/>
      <c r="P79" s="283"/>
      <c r="Q79" s="283"/>
      <c r="R79" s="283"/>
      <c r="S79" s="327"/>
      <c r="T79" s="324"/>
      <c r="U79" s="283"/>
      <c r="V79" s="324"/>
      <c r="W79" s="283"/>
      <c r="X79" s="324"/>
      <c r="Y79" s="327"/>
      <c r="Z79" s="324"/>
      <c r="AA79" s="283"/>
      <c r="AB79" s="283"/>
      <c r="AC79" s="283"/>
      <c r="AD79" s="283"/>
      <c r="AE79" s="328"/>
    </row>
    <row r="80" spans="2:31" s="202" customFormat="1" x14ac:dyDescent="0.25">
      <c r="B80" s="219"/>
      <c r="C80" s="550" t="s">
        <v>294</v>
      </c>
      <c r="D80" s="551"/>
      <c r="E80" s="551"/>
      <c r="F80" s="551"/>
      <c r="G80" s="551"/>
      <c r="H80" s="552"/>
      <c r="I80" s="332">
        <f>COUNTIF(V5:V54,"No")</f>
        <v>0</v>
      </c>
      <c r="J80" s="553" t="e" cm="1" vm="1">
        <f t="array" ref="J80">_xlfn.TEXTJOIN(", ", TRUE, _xlfn._xlws.FILTER(C5:C54, V5:V54="No"))</f>
        <v>#VALUE!</v>
      </c>
      <c r="K80" s="554"/>
      <c r="L80" s="554"/>
      <c r="M80" s="554"/>
      <c r="N80" s="554"/>
      <c r="O80" s="555"/>
      <c r="P80" s="283"/>
      <c r="Q80" s="283"/>
      <c r="R80" s="283"/>
      <c r="S80" s="327"/>
      <c r="T80" s="324"/>
      <c r="U80" s="283"/>
      <c r="V80" s="324"/>
      <c r="W80" s="283"/>
      <c r="X80" s="324"/>
      <c r="Y80" s="327"/>
      <c r="Z80" s="324"/>
      <c r="AA80" s="283"/>
      <c r="AB80" s="283"/>
      <c r="AC80" s="283"/>
      <c r="AD80" s="283"/>
      <c r="AE80" s="328"/>
    </row>
    <row r="81" spans="2:31" s="202" customFormat="1" x14ac:dyDescent="0.25">
      <c r="B81" s="219"/>
      <c r="C81" s="325"/>
      <c r="D81" s="334"/>
      <c r="E81" s="325"/>
      <c r="F81" s="303"/>
      <c r="G81" s="303"/>
      <c r="H81" s="335"/>
      <c r="I81" s="283"/>
      <c r="J81" s="283"/>
      <c r="K81" s="283"/>
      <c r="L81" s="283"/>
      <c r="M81" s="283"/>
      <c r="N81" s="283"/>
      <c r="O81" s="283"/>
      <c r="P81" s="326"/>
      <c r="Q81" s="327"/>
      <c r="R81" s="283"/>
      <c r="S81" s="327"/>
      <c r="T81" s="324"/>
      <c r="U81" s="283"/>
      <c r="V81" s="324"/>
      <c r="W81" s="283"/>
      <c r="X81" s="324"/>
      <c r="Y81" s="327"/>
      <c r="Z81" s="324"/>
      <c r="AA81" s="283"/>
      <c r="AB81" s="283"/>
      <c r="AC81" s="283"/>
      <c r="AD81" s="283"/>
      <c r="AE81" s="328"/>
    </row>
    <row r="82" spans="2:31" s="202" customFormat="1" x14ac:dyDescent="0.25">
      <c r="B82" s="219"/>
      <c r="C82" s="550" t="s">
        <v>295</v>
      </c>
      <c r="D82" s="551"/>
      <c r="E82" s="551"/>
      <c r="F82" s="551"/>
      <c r="G82" s="551"/>
      <c r="H82" s="552"/>
      <c r="I82" s="336">
        <f>COUNTIF(I5:I54, "No")</f>
        <v>0</v>
      </c>
      <c r="J82" s="553" t="e" cm="1" vm="1">
        <f t="array" ref="J82">_xlfn.TEXTJOIN(", ", TRUE, _xlfn._xlws.FILTER(C5:C54, I5:I54="No"))</f>
        <v>#VALUE!</v>
      </c>
      <c r="K82" s="554"/>
      <c r="L82" s="554"/>
      <c r="M82" s="554"/>
      <c r="N82" s="554"/>
      <c r="O82" s="555"/>
      <c r="P82" s="283"/>
      <c r="Q82" s="283"/>
      <c r="R82" s="283"/>
      <c r="S82" s="327"/>
      <c r="T82" s="324"/>
      <c r="U82" s="283"/>
      <c r="V82" s="324"/>
      <c r="W82" s="283"/>
      <c r="X82" s="324"/>
      <c r="Y82" s="327"/>
      <c r="Z82" s="324"/>
      <c r="AA82" s="283"/>
      <c r="AB82" s="283"/>
      <c r="AC82" s="283"/>
      <c r="AD82" s="283"/>
      <c r="AE82" s="328"/>
    </row>
    <row r="83" spans="2:31" s="202" customFormat="1" x14ac:dyDescent="0.25">
      <c r="B83" s="219"/>
      <c r="C83" s="550" t="s">
        <v>296</v>
      </c>
      <c r="D83" s="551"/>
      <c r="E83" s="551"/>
      <c r="F83" s="551"/>
      <c r="G83" s="551"/>
      <c r="H83" s="552"/>
      <c r="I83" s="332">
        <f>COUNTIF(W5:W54,"No")</f>
        <v>0</v>
      </c>
      <c r="J83" s="553" t="e" cm="1" vm="1">
        <f t="array" ref="J83">_xlfn.TEXTJOIN(", ", TRUE, _xlfn._xlws.FILTER(C5:C54, W5:W54="No"))</f>
        <v>#VALUE!</v>
      </c>
      <c r="K83" s="554"/>
      <c r="L83" s="554"/>
      <c r="M83" s="554"/>
      <c r="N83" s="554"/>
      <c r="O83" s="555"/>
      <c r="P83" s="283"/>
      <c r="Q83" s="283"/>
      <c r="R83" s="283"/>
      <c r="S83" s="327"/>
      <c r="T83" s="324"/>
      <c r="U83" s="283"/>
      <c r="V83" s="324"/>
      <c r="W83" s="283"/>
      <c r="X83" s="324"/>
      <c r="Y83" s="327"/>
      <c r="Z83" s="324"/>
      <c r="AA83" s="283"/>
      <c r="AB83" s="283"/>
      <c r="AC83" s="283"/>
      <c r="AD83" s="283"/>
      <c r="AE83" s="328"/>
    </row>
    <row r="84" spans="2:31" s="202" customFormat="1" x14ac:dyDescent="0.25">
      <c r="B84" s="219"/>
      <c r="C84" s="550" t="s">
        <v>297</v>
      </c>
      <c r="D84" s="551"/>
      <c r="E84" s="551"/>
      <c r="F84" s="551"/>
      <c r="G84" s="551"/>
      <c r="H84" s="552"/>
      <c r="I84" s="332">
        <f>COUNTIF(K5:K54,"No")</f>
        <v>0</v>
      </c>
      <c r="J84" s="553" t="e" cm="1" vm="1">
        <f t="array" ref="J84">_xlfn.TEXTJOIN(", ", TRUE, _xlfn._xlws.FILTER(C5:C54, K5:K54="No"))</f>
        <v>#VALUE!</v>
      </c>
      <c r="K84" s="554"/>
      <c r="L84" s="554"/>
      <c r="M84" s="554"/>
      <c r="N84" s="554"/>
      <c r="O84" s="555"/>
      <c r="P84" s="283"/>
      <c r="Q84" s="283"/>
      <c r="R84" s="283"/>
      <c r="S84" s="327"/>
      <c r="T84" s="324"/>
      <c r="U84" s="283"/>
      <c r="V84" s="324"/>
      <c r="W84" s="283"/>
      <c r="X84" s="324"/>
      <c r="Y84" s="327"/>
      <c r="Z84" s="324"/>
      <c r="AA84" s="283"/>
      <c r="AB84" s="283"/>
      <c r="AC84" s="283"/>
      <c r="AD84" s="283"/>
      <c r="AE84" s="328"/>
    </row>
    <row r="85" spans="2:31" s="202" customFormat="1" x14ac:dyDescent="0.25">
      <c r="B85" s="219"/>
      <c r="C85" s="325"/>
      <c r="D85" s="334"/>
      <c r="E85" s="325"/>
      <c r="F85" s="303"/>
      <c r="G85" s="303"/>
      <c r="H85" s="335"/>
      <c r="I85" s="283"/>
      <c r="J85" s="283"/>
      <c r="K85" s="283"/>
      <c r="L85" s="283"/>
      <c r="M85" s="283"/>
      <c r="N85" s="283"/>
      <c r="O85" s="283"/>
      <c r="P85" s="326"/>
      <c r="Q85" s="327"/>
      <c r="R85" s="283"/>
      <c r="S85" s="327"/>
      <c r="T85" s="324"/>
      <c r="U85" s="283"/>
      <c r="V85" s="324"/>
      <c r="W85" s="283"/>
      <c r="X85" s="324"/>
      <c r="Y85" s="327"/>
      <c r="Z85" s="324"/>
      <c r="AA85" s="283"/>
      <c r="AB85" s="283"/>
      <c r="AC85" s="283"/>
      <c r="AD85" s="283"/>
      <c r="AE85" s="328"/>
    </row>
    <row r="86" spans="2:31" s="202" customFormat="1" x14ac:dyDescent="0.25">
      <c r="B86" s="219"/>
      <c r="C86" s="550" t="s">
        <v>298</v>
      </c>
      <c r="D86" s="551"/>
      <c r="E86" s="551"/>
      <c r="F86" s="551"/>
      <c r="G86" s="551"/>
      <c r="H86" s="552"/>
      <c r="I86" s="332">
        <f>COUNTIF(Z5:Z54,"No")</f>
        <v>0</v>
      </c>
      <c r="J86" s="553" t="e" cm="1" vm="1">
        <f t="array" ref="J86">_xlfn.TEXTJOIN(", ", TRUE, _xlfn._xlws.FILTER(C5:C54, Z5:Z54="No"))</f>
        <v>#VALUE!</v>
      </c>
      <c r="K86" s="554"/>
      <c r="L86" s="554"/>
      <c r="M86" s="554"/>
      <c r="N86" s="554"/>
      <c r="O86" s="555"/>
      <c r="P86" s="283"/>
      <c r="Q86" s="283"/>
      <c r="R86" s="283"/>
      <c r="S86" s="327"/>
      <c r="T86" s="324"/>
      <c r="U86" s="283"/>
      <c r="V86" s="324"/>
      <c r="W86" s="283"/>
      <c r="X86" s="324"/>
      <c r="Y86" s="327"/>
      <c r="Z86" s="324"/>
      <c r="AA86" s="283"/>
      <c r="AB86" s="283"/>
      <c r="AC86" s="283"/>
      <c r="AD86" s="283"/>
      <c r="AE86" s="328"/>
    </row>
    <row r="87" spans="2:31" s="202" customFormat="1" x14ac:dyDescent="0.25">
      <c r="B87" s="219"/>
      <c r="C87" s="550" t="s">
        <v>299</v>
      </c>
      <c r="D87" s="551"/>
      <c r="E87" s="551"/>
      <c r="F87" s="551"/>
      <c r="G87" s="551"/>
      <c r="H87" s="552"/>
      <c r="I87" s="332">
        <f>COUNTIF(AB5:AB54,"No")</f>
        <v>0</v>
      </c>
      <c r="J87" s="553" t="e" cm="1" vm="1">
        <f t="array" ref="J87">_xlfn.TEXTJOIN(", ", TRUE, _xlfn._xlws.FILTER(C5:C54, AB5:AB54="No"))</f>
        <v>#VALUE!</v>
      </c>
      <c r="K87" s="554"/>
      <c r="L87" s="554"/>
      <c r="M87" s="554"/>
      <c r="N87" s="554"/>
      <c r="O87" s="555"/>
      <c r="P87" s="283"/>
      <c r="Q87" s="283"/>
      <c r="R87" s="283"/>
      <c r="S87" s="327"/>
      <c r="T87" s="324"/>
      <c r="U87" s="283"/>
      <c r="V87" s="324"/>
      <c r="W87" s="283"/>
      <c r="X87" s="324"/>
      <c r="Y87" s="327"/>
      <c r="Z87" s="324"/>
      <c r="AA87" s="283"/>
      <c r="AB87" s="283"/>
      <c r="AC87" s="283"/>
      <c r="AD87" s="283"/>
      <c r="AE87" s="328"/>
    </row>
    <row r="88" spans="2:31" s="202" customFormat="1" x14ac:dyDescent="0.25">
      <c r="B88" s="219"/>
      <c r="C88" s="550" t="s">
        <v>300</v>
      </c>
      <c r="D88" s="551"/>
      <c r="E88" s="551"/>
      <c r="F88" s="551"/>
      <c r="G88" s="551"/>
      <c r="H88" s="552"/>
      <c r="I88" s="332">
        <f>COUNTIF(AA5:AA54,"No")</f>
        <v>0</v>
      </c>
      <c r="J88" s="553" t="e" cm="1" vm="1">
        <f t="array" ref="J88">_xlfn.TEXTJOIN(", ", TRUE, _xlfn._xlws.FILTER(C5:C54, AA5:AA54="No"))</f>
        <v>#VALUE!</v>
      </c>
      <c r="K88" s="554"/>
      <c r="L88" s="554"/>
      <c r="M88" s="554"/>
      <c r="N88" s="554"/>
      <c r="O88" s="555"/>
      <c r="P88" s="283"/>
      <c r="Q88" s="283"/>
      <c r="R88" s="283"/>
      <c r="S88" s="327"/>
      <c r="T88" s="324"/>
      <c r="U88" s="283"/>
      <c r="V88" s="324"/>
      <c r="W88" s="283"/>
      <c r="X88" s="324"/>
      <c r="Y88" s="327"/>
      <c r="Z88" s="324"/>
      <c r="AA88" s="283"/>
      <c r="AB88" s="283"/>
      <c r="AC88" s="283"/>
      <c r="AD88" s="283"/>
      <c r="AE88" s="328"/>
    </row>
    <row r="89" spans="2:31" s="202" customFormat="1" x14ac:dyDescent="0.25">
      <c r="B89" s="329"/>
      <c r="C89" s="550" t="s">
        <v>301</v>
      </c>
      <c r="D89" s="551"/>
      <c r="E89" s="551"/>
      <c r="F89" s="551"/>
      <c r="G89" s="551"/>
      <c r="H89" s="552"/>
      <c r="I89" s="332">
        <f>COUNTIF(AC5:AC54,"No")</f>
        <v>0</v>
      </c>
      <c r="J89" s="553" t="e" cm="1" vm="1">
        <f t="array" ref="J89">_xlfn.TEXTJOIN(", ", TRUE, _xlfn._xlws.FILTER(C5:C54, AC5:AC54="No"))</f>
        <v>#VALUE!</v>
      </c>
      <c r="K89" s="554"/>
      <c r="L89" s="554"/>
      <c r="M89" s="554"/>
      <c r="N89" s="554"/>
      <c r="O89" s="555"/>
      <c r="P89" s="283"/>
      <c r="Q89" s="327"/>
      <c r="R89" s="324"/>
      <c r="S89" s="283"/>
      <c r="T89" s="324"/>
      <c r="U89" s="326"/>
      <c r="V89" s="324"/>
      <c r="W89" s="283"/>
      <c r="X89" s="324"/>
      <c r="Y89" s="283"/>
      <c r="Z89" s="283"/>
      <c r="AA89" s="283"/>
      <c r="AB89" s="283"/>
      <c r="AC89" s="283"/>
      <c r="AD89" s="283"/>
      <c r="AE89" s="330"/>
    </row>
    <row r="90" spans="2:31" s="202" customFormat="1" ht="15.75" thickBot="1" x14ac:dyDescent="0.3">
      <c r="B90" s="276"/>
      <c r="C90" s="277"/>
      <c r="D90" s="337"/>
      <c r="E90" s="277"/>
      <c r="F90" s="338"/>
      <c r="G90" s="338"/>
      <c r="H90" s="339"/>
      <c r="I90" s="277"/>
      <c r="J90" s="277"/>
      <c r="K90" s="277"/>
      <c r="L90" s="277"/>
      <c r="M90" s="277"/>
      <c r="N90" s="277"/>
      <c r="O90" s="277"/>
      <c r="P90" s="277"/>
      <c r="Q90" s="340"/>
      <c r="R90" s="339"/>
      <c r="S90" s="277"/>
      <c r="T90" s="339"/>
      <c r="U90" s="341"/>
      <c r="V90" s="339"/>
      <c r="W90" s="340"/>
      <c r="X90" s="339"/>
      <c r="Y90" s="277"/>
      <c r="Z90" s="277"/>
      <c r="AA90" s="277"/>
      <c r="AB90" s="277"/>
      <c r="AC90" s="277"/>
      <c r="AD90" s="277"/>
      <c r="AE90" s="342"/>
    </row>
    <row r="91" spans="2:31" s="202" customFormat="1" x14ac:dyDescent="0.25">
      <c r="C91" s="283"/>
      <c r="D91" s="323"/>
      <c r="E91" s="283"/>
      <c r="H91" s="324"/>
      <c r="I91" s="283"/>
      <c r="J91" s="283"/>
      <c r="K91" s="283"/>
      <c r="L91" s="283"/>
      <c r="M91" s="283"/>
      <c r="N91" s="325"/>
      <c r="O91" s="326"/>
      <c r="P91" s="326"/>
      <c r="Q91" s="327"/>
      <c r="R91" s="283"/>
      <c r="S91" s="327"/>
      <c r="T91" s="326"/>
      <c r="U91" s="326"/>
      <c r="V91" s="326"/>
      <c r="W91" s="326"/>
      <c r="X91" s="324"/>
      <c r="Y91" s="327"/>
      <c r="Z91" s="324"/>
      <c r="AA91" s="283"/>
      <c r="AB91" s="283"/>
      <c r="AC91" s="283"/>
      <c r="AD91" s="283"/>
      <c r="AE91" s="343"/>
    </row>
  </sheetData>
  <sheetProtection algorithmName="SHA-512" hashValue="ptrz60EEtkLeN2ngAcgXLzsokscvJMIsPvSdoAU5R8lgAV7JWX1o7vY7M5GnHUJ81HUHc4HctszrvpCHMlvgdA==" saltValue="n469WLYBIxncNnacBzmt3w==" spinCount="100000" sheet="1" objects="1" scenarios="1" selectLockedCells="1"/>
  <mergeCells count="54">
    <mergeCell ref="B1:AE1"/>
    <mergeCell ref="B2:AE2"/>
    <mergeCell ref="B56:AE56"/>
    <mergeCell ref="B57:AE57"/>
    <mergeCell ref="C59:H59"/>
    <mergeCell ref="J59:O59"/>
    <mergeCell ref="C60:H60"/>
    <mergeCell ref="J60:O60"/>
    <mergeCell ref="C61:H61"/>
    <mergeCell ref="J61:O61"/>
    <mergeCell ref="C62:H62"/>
    <mergeCell ref="J62:O62"/>
    <mergeCell ref="C63:H63"/>
    <mergeCell ref="J63:O63"/>
    <mergeCell ref="C65:H65"/>
    <mergeCell ref="J65:O65"/>
    <mergeCell ref="C66:H66"/>
    <mergeCell ref="J66:O66"/>
    <mergeCell ref="C67:H67"/>
    <mergeCell ref="J67:O67"/>
    <mergeCell ref="C69:H69"/>
    <mergeCell ref="J69:O69"/>
    <mergeCell ref="C70:H70"/>
    <mergeCell ref="J70:O70"/>
    <mergeCell ref="C71:H71"/>
    <mergeCell ref="J71:O71"/>
    <mergeCell ref="C73:H73"/>
    <mergeCell ref="J73:O73"/>
    <mergeCell ref="C74:H74"/>
    <mergeCell ref="J74:O74"/>
    <mergeCell ref="C75:H75"/>
    <mergeCell ref="J75:O75"/>
    <mergeCell ref="C77:H77"/>
    <mergeCell ref="J77:O77"/>
    <mergeCell ref="C78:H78"/>
    <mergeCell ref="J78:O78"/>
    <mergeCell ref="C79:H79"/>
    <mergeCell ref="J79:O79"/>
    <mergeCell ref="C80:H80"/>
    <mergeCell ref="J80:O80"/>
    <mergeCell ref="C82:H82"/>
    <mergeCell ref="J82:O82"/>
    <mergeCell ref="C83:H83"/>
    <mergeCell ref="J83:O83"/>
    <mergeCell ref="C84:H84"/>
    <mergeCell ref="J84:O84"/>
    <mergeCell ref="C86:H86"/>
    <mergeCell ref="J86:O86"/>
    <mergeCell ref="C87:H87"/>
    <mergeCell ref="J87:O87"/>
    <mergeCell ref="C88:H88"/>
    <mergeCell ref="J88:O88"/>
    <mergeCell ref="C89:H89"/>
    <mergeCell ref="J89:O89"/>
  </mergeCells>
  <dataValidations count="6">
    <dataValidation type="list" allowBlank="1" showInputMessage="1" showErrorMessage="1" sqref="Y5:Y54" xr:uid="{61297D76-F824-4643-B777-039DB6CC3715}">
      <formula1>"Full, Self,None"</formula1>
    </dataValidation>
    <dataValidation type="list" allowBlank="1" showInputMessage="1" showErrorMessage="1" sqref="D5:D54" xr:uid="{4ADB6522-3552-4C5D-B5EB-F649E3A7447E}">
      <formula1>"20% AMI, 30% AMI,40% AMI,50% AMI,60% AMI,65% AMI,70% AMI,80% AMI,100% AMI,120% AMI,140% AMI,Other % AMI"</formula1>
    </dataValidation>
    <dataValidation type="list" allowBlank="1" showInputMessage="1" showErrorMessage="1" sqref="E5:E54" xr:uid="{D6EB6E9D-177D-40BA-A00F-1CD67EEC2E3C}">
      <formula1>"Efficiency,1,2,3,4"</formula1>
    </dataValidation>
    <dataValidation type="list" allowBlank="1" showInputMessage="1" showErrorMessage="1" sqref="G5:G54" xr:uid="{2FEEC916-8C84-449E-85D2-66AFB87A11CE}">
      <formula1>"Move-In, Recert"</formula1>
    </dataValidation>
    <dataValidation type="list" allowBlank="1" showInputMessage="1" showErrorMessage="1" sqref="I5:I54 R5:R54 K5:M54 Z5:AC54 V5:V54 W6 W8 W10 W12 W14 W16 W18 W20 W22 W24 W26 W28 W30 W32 W34 W36 W38 W40 W42 W44 W46 W48 W50 W52 W54" xr:uid="{52E12A2E-792B-453B-8D71-1DA91B9B6775}">
      <formula1>"Yes, No"</formula1>
    </dataValidation>
    <dataValidation type="list" allowBlank="1" showInputMessage="1" showErrorMessage="1" sqref="W5 W7 W9 W11 W13 W15 W17 W19 W21 W23 W25 W27 W29 W31 W33 W35 W37 W39 W41 W43 W45 W47 W49 W51 W53" xr:uid="{FEC6916F-E6D0-4CD9-A760-4E45A9A26AE8}">
      <formula1>"Yes, No,NA"</formula1>
    </dataValidation>
  </dataValidations>
  <pageMargins left="0.7" right="0.7" top="0.75" bottom="0.75" header="0.3" footer="0.3"/>
  <pageSetup orientation="portrait" horizontalDpi="1200" verticalDpi="1200" r:id="rId1"/>
  <ignoredErrors>
    <ignoredError sqref="J65" formulaRange="1"/>
    <ignoredError sqref="I60:I63 I65:I68 I69:I71 I73:I75 I77:I80 I82:I84 I86:I89" unlockedFormula="1"/>
  </ignoredErrors>
  <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K15"/>
  <sheetViews>
    <sheetView showGridLines="0" zoomScale="120" zoomScaleNormal="120" workbookViewId="0">
      <selection activeCell="L11" sqref="L11"/>
    </sheetView>
  </sheetViews>
  <sheetFormatPr defaultRowHeight="15" x14ac:dyDescent="0.25"/>
  <cols>
    <col min="1" max="1" width="1.42578125" style="96" customWidth="1"/>
    <col min="2" max="2" width="9.28515625" style="96" customWidth="1"/>
    <col min="3" max="3" width="8.7109375" style="96" customWidth="1"/>
    <col min="4" max="5" width="20" style="96" customWidth="1"/>
    <col min="6" max="6" width="24.7109375" style="96" customWidth="1"/>
    <col min="7" max="7" width="20" style="96" customWidth="1"/>
    <col min="8" max="8" width="23" style="96" customWidth="1"/>
    <col min="9" max="9" width="1.42578125" style="202" customWidth="1"/>
    <col min="10" max="11" width="9.140625" style="202"/>
    <col min="12" max="16384" width="9.140625" style="96"/>
  </cols>
  <sheetData>
    <row r="1" spans="2:8" s="344" customFormat="1" ht="21.95" customHeight="1" thickBot="1" x14ac:dyDescent="0.4">
      <c r="B1" s="579" t="s">
        <v>75</v>
      </c>
      <c r="C1" s="580"/>
      <c r="D1" s="580"/>
      <c r="E1" s="580"/>
      <c r="F1" s="580"/>
      <c r="G1" s="580"/>
      <c r="H1" s="581"/>
    </row>
    <row r="2" spans="2:8" s="202" customFormat="1" ht="20.25" customHeight="1" x14ac:dyDescent="0.25">
      <c r="B2" s="582" t="s">
        <v>380</v>
      </c>
      <c r="C2" s="583"/>
      <c r="D2" s="583"/>
      <c r="E2" s="583"/>
      <c r="F2" s="583"/>
      <c r="G2" s="583"/>
      <c r="H2" s="584"/>
    </row>
    <row r="3" spans="2:8" s="202" customFormat="1" x14ac:dyDescent="0.25">
      <c r="B3" s="345" t="s">
        <v>41</v>
      </c>
      <c r="C3" s="212" t="s">
        <v>9</v>
      </c>
      <c r="D3" s="585" t="s">
        <v>50</v>
      </c>
      <c r="E3" s="585"/>
      <c r="F3" s="585"/>
      <c r="G3" s="585"/>
      <c r="H3" s="586"/>
    </row>
    <row r="4" spans="2:8" ht="30" customHeight="1" x14ac:dyDescent="0.25">
      <c r="B4" s="187"/>
      <c r="C4" s="187"/>
      <c r="D4" s="449" t="s">
        <v>302</v>
      </c>
      <c r="E4" s="449"/>
      <c r="F4" s="449"/>
      <c r="G4" s="449"/>
      <c r="H4" s="449"/>
    </row>
    <row r="5" spans="2:8" ht="30" customHeight="1" x14ac:dyDescent="0.25">
      <c r="B5" s="187"/>
      <c r="C5" s="187"/>
      <c r="D5" s="449" t="s">
        <v>179</v>
      </c>
      <c r="E5" s="449"/>
      <c r="F5" s="449"/>
      <c r="G5" s="449"/>
      <c r="H5" s="449"/>
    </row>
    <row r="6" spans="2:8" ht="30" customHeight="1" x14ac:dyDescent="0.25">
      <c r="B6" s="187"/>
      <c r="C6" s="187"/>
      <c r="D6" s="449" t="s">
        <v>51</v>
      </c>
      <c r="E6" s="449"/>
      <c r="F6" s="449"/>
      <c r="G6" s="449"/>
      <c r="H6" s="449"/>
    </row>
    <row r="7" spans="2:8" ht="30" customHeight="1" x14ac:dyDescent="0.25">
      <c r="B7" s="187"/>
      <c r="C7" s="187"/>
      <c r="D7" s="449" t="s">
        <v>303</v>
      </c>
      <c r="E7" s="449"/>
      <c r="F7" s="449"/>
      <c r="G7" s="449"/>
      <c r="H7" s="449"/>
    </row>
    <row r="8" spans="2:8" ht="30" customHeight="1" x14ac:dyDescent="0.25">
      <c r="B8" s="187"/>
      <c r="C8" s="187"/>
      <c r="D8" s="575" t="s">
        <v>304</v>
      </c>
      <c r="E8" s="575"/>
      <c r="F8" s="575"/>
      <c r="G8" s="575"/>
      <c r="H8" s="575"/>
    </row>
    <row r="9" spans="2:8" ht="30" customHeight="1" x14ac:dyDescent="0.25">
      <c r="B9" s="187"/>
      <c r="C9" s="187"/>
      <c r="D9" s="576" t="s">
        <v>305</v>
      </c>
      <c r="E9" s="577"/>
      <c r="F9" s="577"/>
      <c r="G9" s="577"/>
      <c r="H9" s="578"/>
    </row>
    <row r="10" spans="2:8" ht="30" customHeight="1" x14ac:dyDescent="0.25">
      <c r="B10" s="187"/>
      <c r="C10" s="187"/>
      <c r="D10" s="449" t="s">
        <v>180</v>
      </c>
      <c r="E10" s="449"/>
      <c r="F10" s="449"/>
      <c r="G10" s="449"/>
      <c r="H10" s="449"/>
    </row>
    <row r="11" spans="2:8" ht="30" customHeight="1" x14ac:dyDescent="0.25">
      <c r="B11" s="187"/>
      <c r="C11" s="187"/>
      <c r="D11" s="449" t="s">
        <v>306</v>
      </c>
      <c r="E11" s="449"/>
      <c r="F11" s="449"/>
      <c r="G11" s="449"/>
      <c r="H11" s="449"/>
    </row>
    <row r="12" spans="2:8" ht="30" customHeight="1" x14ac:dyDescent="0.25">
      <c r="B12" s="187"/>
      <c r="C12" s="187"/>
      <c r="D12" s="574" t="s">
        <v>307</v>
      </c>
      <c r="E12" s="574"/>
      <c r="F12" s="574"/>
      <c r="G12" s="574"/>
      <c r="H12" s="574"/>
    </row>
    <row r="13" spans="2:8" s="202" customFormat="1" x14ac:dyDescent="0.25"/>
    <row r="14" spans="2:8" s="202" customFormat="1" x14ac:dyDescent="0.25"/>
    <row r="15" spans="2:8" s="202" customFormat="1" x14ac:dyDescent="0.25"/>
  </sheetData>
  <sheetProtection algorithmName="SHA-512" hashValue="Kgwdota4uGcMR3VMDoGumt7fl62wucCsAAMeybJGRbEV3h/4KGWrg4ia49qUA/PzBReAp3oo2Ic4nzH4lXwftg==" saltValue="H45r/b8jVJjMw9qcgwJFrQ==" spinCount="100000" sheet="1" objects="1" scenarios="1" selectLockedCells="1"/>
  <mergeCells count="12">
    <mergeCell ref="B1:H1"/>
    <mergeCell ref="B2:H2"/>
    <mergeCell ref="D3:H3"/>
    <mergeCell ref="D4:H4"/>
    <mergeCell ref="D5:H5"/>
    <mergeCell ref="D6:H6"/>
    <mergeCell ref="D7:H7"/>
    <mergeCell ref="D12:H12"/>
    <mergeCell ref="D8:H8"/>
    <mergeCell ref="D9:H9"/>
    <mergeCell ref="D10:H10"/>
    <mergeCell ref="D11:H11"/>
  </mergeCells>
  <pageMargins left="0.7" right="0.7" top="0.75" bottom="0.75" header="0.3" footer="0.3"/>
  <pageSetup scale="70" orientation="portrait" horizontalDpi="4294967293" verticalDpi="300" r:id="rId1"/>
  <drawing r:id="rId2"/>
  <legacyDrawing r:id="rId3"/>
  <mc:AlternateContent xmlns:mc="http://schemas.openxmlformats.org/markup-compatibility/2006">
    <mc:Choice Requires="x14">
      <controls>
        <mc:AlternateContent xmlns:mc="http://schemas.openxmlformats.org/markup-compatibility/2006">
          <mc:Choice Requires="x14">
            <control shapeId="4117" r:id="rId4" name="Check Box 21">
              <controlPr defaultSize="0" autoFill="0" autoLine="0" autoPict="0">
                <anchor moveWithCells="1">
                  <from>
                    <xdr:col>1</xdr:col>
                    <xdr:colOff>161925</xdr:colOff>
                    <xdr:row>3</xdr:row>
                    <xdr:rowOff>95250</xdr:rowOff>
                  </from>
                  <to>
                    <xdr:col>2</xdr:col>
                    <xdr:colOff>342900</xdr:colOff>
                    <xdr:row>3</xdr:row>
                    <xdr:rowOff>304800</xdr:rowOff>
                  </to>
                </anchor>
              </controlPr>
            </control>
          </mc:Choice>
        </mc:AlternateContent>
        <mc:AlternateContent xmlns:mc="http://schemas.openxmlformats.org/markup-compatibility/2006">
          <mc:Choice Requires="x14">
            <control shapeId="4118" r:id="rId5" name="Check Box 22">
              <controlPr defaultSize="0" autoFill="0" autoLine="0" autoPict="0">
                <anchor moveWithCells="1">
                  <from>
                    <xdr:col>1</xdr:col>
                    <xdr:colOff>180975</xdr:colOff>
                    <xdr:row>11</xdr:row>
                    <xdr:rowOff>85725</xdr:rowOff>
                  </from>
                  <to>
                    <xdr:col>2</xdr:col>
                    <xdr:colOff>361950</xdr:colOff>
                    <xdr:row>11</xdr:row>
                    <xdr:rowOff>295275</xdr:rowOff>
                  </to>
                </anchor>
              </controlPr>
            </control>
          </mc:Choice>
        </mc:AlternateContent>
        <mc:AlternateContent xmlns:mc="http://schemas.openxmlformats.org/markup-compatibility/2006">
          <mc:Choice Requires="x14">
            <control shapeId="4119" r:id="rId6" name="Check Box 23">
              <controlPr defaultSize="0" autoFill="0" autoLine="0" autoPict="0">
                <anchor moveWithCells="1">
                  <from>
                    <xdr:col>1</xdr:col>
                    <xdr:colOff>161925</xdr:colOff>
                    <xdr:row>6</xdr:row>
                    <xdr:rowOff>85725</xdr:rowOff>
                  </from>
                  <to>
                    <xdr:col>1</xdr:col>
                    <xdr:colOff>542925</xdr:colOff>
                    <xdr:row>6</xdr:row>
                    <xdr:rowOff>295275</xdr:rowOff>
                  </to>
                </anchor>
              </controlPr>
            </control>
          </mc:Choice>
        </mc:AlternateContent>
        <mc:AlternateContent xmlns:mc="http://schemas.openxmlformats.org/markup-compatibility/2006">
          <mc:Choice Requires="x14">
            <control shapeId="4120" r:id="rId7" name="Check Box 24">
              <controlPr defaultSize="0" autoFill="0" autoLine="0" autoPict="0">
                <anchor moveWithCells="1">
                  <from>
                    <xdr:col>1</xdr:col>
                    <xdr:colOff>171450</xdr:colOff>
                    <xdr:row>10</xdr:row>
                    <xdr:rowOff>85725</xdr:rowOff>
                  </from>
                  <to>
                    <xdr:col>1</xdr:col>
                    <xdr:colOff>476250</xdr:colOff>
                    <xdr:row>10</xdr:row>
                    <xdr:rowOff>304800</xdr:rowOff>
                  </to>
                </anchor>
              </controlPr>
            </control>
          </mc:Choice>
        </mc:AlternateContent>
        <mc:AlternateContent xmlns:mc="http://schemas.openxmlformats.org/markup-compatibility/2006">
          <mc:Choice Requires="x14">
            <control shapeId="4121" r:id="rId8" name="Check Box 25">
              <controlPr defaultSize="0" autoFill="0" autoLine="0" autoPict="0">
                <anchor moveWithCells="1">
                  <from>
                    <xdr:col>2</xdr:col>
                    <xdr:colOff>180975</xdr:colOff>
                    <xdr:row>4</xdr:row>
                    <xdr:rowOff>85725</xdr:rowOff>
                  </from>
                  <to>
                    <xdr:col>3</xdr:col>
                    <xdr:colOff>428625</xdr:colOff>
                    <xdr:row>4</xdr:row>
                    <xdr:rowOff>304800</xdr:rowOff>
                  </to>
                </anchor>
              </controlPr>
            </control>
          </mc:Choice>
        </mc:AlternateContent>
        <mc:AlternateContent xmlns:mc="http://schemas.openxmlformats.org/markup-compatibility/2006">
          <mc:Choice Requires="x14">
            <control shapeId="4122" r:id="rId9" name="Check Box 26">
              <controlPr defaultSize="0" autoFill="0" autoLine="0" autoPict="0">
                <anchor moveWithCells="1">
                  <from>
                    <xdr:col>1</xdr:col>
                    <xdr:colOff>171450</xdr:colOff>
                    <xdr:row>4</xdr:row>
                    <xdr:rowOff>85725</xdr:rowOff>
                  </from>
                  <to>
                    <xdr:col>1</xdr:col>
                    <xdr:colOff>581025</xdr:colOff>
                    <xdr:row>4</xdr:row>
                    <xdr:rowOff>295275</xdr:rowOff>
                  </to>
                </anchor>
              </controlPr>
            </control>
          </mc:Choice>
        </mc:AlternateContent>
        <mc:AlternateContent xmlns:mc="http://schemas.openxmlformats.org/markup-compatibility/2006">
          <mc:Choice Requires="x14">
            <control shapeId="4123" r:id="rId10" name="Check Box 27">
              <controlPr defaultSize="0" autoFill="0" autoLine="0" autoPict="0">
                <anchor moveWithCells="1">
                  <from>
                    <xdr:col>2</xdr:col>
                    <xdr:colOff>180975</xdr:colOff>
                    <xdr:row>6</xdr:row>
                    <xdr:rowOff>95250</xdr:rowOff>
                  </from>
                  <to>
                    <xdr:col>3</xdr:col>
                    <xdr:colOff>419100</xdr:colOff>
                    <xdr:row>6</xdr:row>
                    <xdr:rowOff>304800</xdr:rowOff>
                  </to>
                </anchor>
              </controlPr>
            </control>
          </mc:Choice>
        </mc:AlternateContent>
        <mc:AlternateContent xmlns:mc="http://schemas.openxmlformats.org/markup-compatibility/2006">
          <mc:Choice Requires="x14">
            <control shapeId="4124" r:id="rId11" name="Check Box 28">
              <controlPr defaultSize="0" autoFill="0" autoLine="0" autoPict="0">
                <anchor moveWithCells="1">
                  <from>
                    <xdr:col>1</xdr:col>
                    <xdr:colOff>161925</xdr:colOff>
                    <xdr:row>5</xdr:row>
                    <xdr:rowOff>85725</xdr:rowOff>
                  </from>
                  <to>
                    <xdr:col>1</xdr:col>
                    <xdr:colOff>533400</xdr:colOff>
                    <xdr:row>5</xdr:row>
                    <xdr:rowOff>304800</xdr:rowOff>
                  </to>
                </anchor>
              </controlPr>
            </control>
          </mc:Choice>
        </mc:AlternateContent>
        <mc:AlternateContent xmlns:mc="http://schemas.openxmlformats.org/markup-compatibility/2006">
          <mc:Choice Requires="x14">
            <control shapeId="4125" r:id="rId12" name="Check Box 29">
              <controlPr defaultSize="0" autoFill="0" autoLine="0" autoPict="0">
                <anchor moveWithCells="1">
                  <from>
                    <xdr:col>2</xdr:col>
                    <xdr:colOff>190500</xdr:colOff>
                    <xdr:row>5</xdr:row>
                    <xdr:rowOff>85725</xdr:rowOff>
                  </from>
                  <to>
                    <xdr:col>3</xdr:col>
                    <xdr:colOff>409575</xdr:colOff>
                    <xdr:row>5</xdr:row>
                    <xdr:rowOff>304800</xdr:rowOff>
                  </to>
                </anchor>
              </controlPr>
            </control>
          </mc:Choice>
        </mc:AlternateContent>
        <mc:AlternateContent xmlns:mc="http://schemas.openxmlformats.org/markup-compatibility/2006">
          <mc:Choice Requires="x14">
            <control shapeId="4126" r:id="rId13" name="Check Box 30">
              <controlPr defaultSize="0" autoFill="0" autoLine="0" autoPict="0">
                <anchor moveWithCells="1">
                  <from>
                    <xdr:col>1</xdr:col>
                    <xdr:colOff>161925</xdr:colOff>
                    <xdr:row>9</xdr:row>
                    <xdr:rowOff>85725</xdr:rowOff>
                  </from>
                  <to>
                    <xdr:col>2</xdr:col>
                    <xdr:colOff>295275</xdr:colOff>
                    <xdr:row>9</xdr:row>
                    <xdr:rowOff>304800</xdr:rowOff>
                  </to>
                </anchor>
              </controlPr>
            </control>
          </mc:Choice>
        </mc:AlternateContent>
        <mc:AlternateContent xmlns:mc="http://schemas.openxmlformats.org/markup-compatibility/2006">
          <mc:Choice Requires="x14">
            <control shapeId="4127" r:id="rId14" name="Check Box 31">
              <controlPr defaultSize="0" autoFill="0" autoLine="0" autoPict="0">
                <anchor moveWithCells="1">
                  <from>
                    <xdr:col>2</xdr:col>
                    <xdr:colOff>180975</xdr:colOff>
                    <xdr:row>10</xdr:row>
                    <xdr:rowOff>85725</xdr:rowOff>
                  </from>
                  <to>
                    <xdr:col>3</xdr:col>
                    <xdr:colOff>419100</xdr:colOff>
                    <xdr:row>10</xdr:row>
                    <xdr:rowOff>304800</xdr:rowOff>
                  </to>
                </anchor>
              </controlPr>
            </control>
          </mc:Choice>
        </mc:AlternateContent>
        <mc:AlternateContent xmlns:mc="http://schemas.openxmlformats.org/markup-compatibility/2006">
          <mc:Choice Requires="x14">
            <control shapeId="4130" r:id="rId15" name="Check Box 34">
              <controlPr defaultSize="0" autoFill="0" autoLine="0" autoPict="0">
                <anchor moveWithCells="1">
                  <from>
                    <xdr:col>1</xdr:col>
                    <xdr:colOff>161925</xdr:colOff>
                    <xdr:row>8</xdr:row>
                    <xdr:rowOff>85725</xdr:rowOff>
                  </from>
                  <to>
                    <xdr:col>1</xdr:col>
                    <xdr:colOff>447675</xdr:colOff>
                    <xdr:row>8</xdr:row>
                    <xdr:rowOff>304800</xdr:rowOff>
                  </to>
                </anchor>
              </controlPr>
            </control>
          </mc:Choice>
        </mc:AlternateContent>
        <mc:AlternateContent xmlns:mc="http://schemas.openxmlformats.org/markup-compatibility/2006">
          <mc:Choice Requires="x14">
            <control shapeId="4131" r:id="rId16" name="Check Box 35">
              <controlPr defaultSize="0" autoFill="0" autoLine="0" autoPict="0">
                <anchor moveWithCells="1">
                  <from>
                    <xdr:col>1</xdr:col>
                    <xdr:colOff>161925</xdr:colOff>
                    <xdr:row>7</xdr:row>
                    <xdr:rowOff>104775</xdr:rowOff>
                  </from>
                  <to>
                    <xdr:col>2</xdr:col>
                    <xdr:colOff>371475</xdr:colOff>
                    <xdr:row>7</xdr:row>
                    <xdr:rowOff>314325</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FB00F9-CF05-42BC-8194-C74BA97D633E}">
  <sheetPr>
    <pageSetUpPr fitToPage="1"/>
  </sheetPr>
  <dimension ref="A1:X299"/>
  <sheetViews>
    <sheetView showGridLines="0" zoomScale="70" zoomScaleNormal="70" workbookViewId="0">
      <selection activeCell="H18" sqref="H18"/>
    </sheetView>
  </sheetViews>
  <sheetFormatPr defaultColWidth="9.140625" defaultRowHeight="12.75" x14ac:dyDescent="0.2"/>
  <cols>
    <col min="1" max="1" width="8.7109375" style="1" customWidth="1"/>
    <col min="2" max="2" width="4.7109375" style="1" customWidth="1"/>
    <col min="3" max="3" width="31.5703125" style="1" customWidth="1"/>
    <col min="4" max="4" width="30.7109375" style="1" customWidth="1"/>
    <col min="5" max="5" width="32.7109375" style="1" customWidth="1"/>
    <col min="6" max="6" width="37.28515625" style="1" customWidth="1"/>
    <col min="7" max="10" width="30.7109375" style="1" customWidth="1"/>
    <col min="11" max="11" width="4.7109375" style="1" customWidth="1"/>
    <col min="12" max="12" width="9.5703125" style="111" customWidth="1"/>
    <col min="13" max="16384" width="9.140625" style="111"/>
  </cols>
  <sheetData>
    <row r="1" spans="1:15" ht="50.25" customHeight="1" thickBot="1" x14ac:dyDescent="0.25">
      <c r="B1" s="599" t="s">
        <v>64</v>
      </c>
      <c r="C1" s="600"/>
      <c r="D1" s="600"/>
      <c r="E1" s="600"/>
      <c r="F1" s="600"/>
      <c r="G1" s="600"/>
      <c r="H1" s="600"/>
      <c r="I1" s="600"/>
      <c r="J1" s="600"/>
      <c r="K1" s="601"/>
    </row>
    <row r="2" spans="1:15" ht="78.75" customHeight="1" thickBot="1" x14ac:dyDescent="0.25">
      <c r="B2" s="608" t="s">
        <v>375</v>
      </c>
      <c r="C2" s="609"/>
      <c r="D2" s="609"/>
      <c r="E2" s="609"/>
      <c r="F2" s="609"/>
      <c r="G2" s="609"/>
      <c r="H2" s="609"/>
      <c r="I2" s="609"/>
      <c r="J2" s="609"/>
      <c r="K2" s="610"/>
    </row>
    <row r="3" spans="1:15" s="112" customFormat="1" ht="19.5" customHeight="1" x14ac:dyDescent="0.2">
      <c r="A3" s="4"/>
      <c r="B3" s="588" t="s">
        <v>376</v>
      </c>
      <c r="C3" s="589"/>
      <c r="D3" s="589"/>
      <c r="E3" s="589"/>
      <c r="F3" s="589"/>
      <c r="G3" s="589"/>
      <c r="H3" s="589"/>
      <c r="I3" s="589"/>
      <c r="J3" s="589"/>
      <c r="K3" s="590"/>
      <c r="L3" s="434"/>
      <c r="M3" s="434"/>
    </row>
    <row r="4" spans="1:15" ht="9" customHeight="1" x14ac:dyDescent="0.2">
      <c r="B4" s="3"/>
      <c r="C4" s="4"/>
      <c r="D4" s="4"/>
      <c r="E4" s="4"/>
      <c r="F4" s="4"/>
      <c r="G4" s="4"/>
      <c r="H4" s="4"/>
      <c r="I4" s="4"/>
      <c r="J4" s="4"/>
      <c r="K4" s="6"/>
    </row>
    <row r="5" spans="1:15" ht="18.75" customHeight="1" x14ac:dyDescent="0.2">
      <c r="B5" s="611" t="s">
        <v>65</v>
      </c>
      <c r="C5" s="612"/>
      <c r="D5" s="612"/>
      <c r="E5" s="612"/>
      <c r="F5" s="612"/>
      <c r="G5" s="612"/>
      <c r="H5" s="612"/>
      <c r="I5" s="612"/>
      <c r="J5" s="612"/>
      <c r="K5" s="613"/>
      <c r="N5" s="427"/>
    </row>
    <row r="6" spans="1:15" ht="9.9499999999999993" customHeight="1" x14ac:dyDescent="0.3">
      <c r="B6" s="80"/>
      <c r="C6" s="60"/>
      <c r="D6" s="60"/>
      <c r="E6" s="60"/>
      <c r="F6" s="60"/>
      <c r="G6" s="60"/>
      <c r="H6" s="60"/>
      <c r="I6" s="60"/>
      <c r="J6" s="60"/>
      <c r="K6" s="81"/>
    </row>
    <row r="7" spans="1:15" ht="15" customHeight="1" x14ac:dyDescent="0.3">
      <c r="B7" s="80"/>
      <c r="C7" s="408" t="s">
        <v>25</v>
      </c>
      <c r="D7" s="61">
        <f>'Tab 1-Development Info'!E5</f>
        <v>46174</v>
      </c>
      <c r="E7" s="62"/>
      <c r="F7" s="408" t="s">
        <v>23</v>
      </c>
      <c r="G7" s="63">
        <f>'Tab 1-Development Info'!H5</f>
        <v>2026</v>
      </c>
      <c r="H7" s="60"/>
      <c r="I7" s="408" t="s">
        <v>22</v>
      </c>
      <c r="J7" s="64">
        <f>'Tab 1-Development Info'!K5</f>
        <v>0</v>
      </c>
      <c r="K7" s="81"/>
    </row>
    <row r="8" spans="1:15" ht="15" customHeight="1" x14ac:dyDescent="0.3">
      <c r="B8" s="80"/>
      <c r="C8" s="60"/>
      <c r="D8" s="60"/>
      <c r="E8" s="60"/>
      <c r="F8" s="60"/>
      <c r="G8" s="60"/>
      <c r="H8" s="60"/>
      <c r="I8" s="408" t="s">
        <v>21</v>
      </c>
      <c r="J8" s="65">
        <f>'Tab 1-Development Info'!K6</f>
        <v>0</v>
      </c>
      <c r="K8" s="81"/>
    </row>
    <row r="9" spans="1:15" ht="9.9499999999999993" customHeight="1" x14ac:dyDescent="0.3">
      <c r="B9" s="80"/>
      <c r="C9" s="60"/>
      <c r="D9" s="60"/>
      <c r="E9" s="60"/>
      <c r="F9" s="60"/>
      <c r="G9" s="60"/>
      <c r="H9" s="60"/>
      <c r="I9" s="60"/>
      <c r="J9" s="60"/>
      <c r="K9" s="81"/>
    </row>
    <row r="10" spans="1:15" ht="18.75" customHeight="1" x14ac:dyDescent="0.2">
      <c r="B10" s="470" t="s">
        <v>143</v>
      </c>
      <c r="C10" s="471"/>
      <c r="D10" s="471"/>
      <c r="E10" s="471"/>
      <c r="F10" s="471"/>
      <c r="G10" s="471"/>
      <c r="H10" s="471"/>
      <c r="I10" s="471"/>
      <c r="J10" s="471"/>
      <c r="K10" s="472"/>
      <c r="N10" s="427"/>
    </row>
    <row r="11" spans="1:15" ht="8.25" customHeight="1" x14ac:dyDescent="0.3">
      <c r="B11" s="80"/>
      <c r="C11" s="60"/>
      <c r="D11" s="60"/>
      <c r="E11" s="67"/>
      <c r="F11" s="60"/>
      <c r="G11" s="60"/>
      <c r="H11" s="60"/>
      <c r="I11" s="67"/>
      <c r="J11" s="60"/>
      <c r="K11" s="81"/>
    </row>
    <row r="12" spans="1:15" ht="15" customHeight="1" x14ac:dyDescent="0.3">
      <c r="B12" s="80"/>
      <c r="C12" s="408" t="s">
        <v>95</v>
      </c>
      <c r="D12" s="363">
        <f>'Tab 1-Development Info'!E10</f>
        <v>0</v>
      </c>
      <c r="E12" s="62"/>
      <c r="F12" s="408" t="s">
        <v>228</v>
      </c>
      <c r="G12" s="66" t="str">
        <f>'Tab 1-Development Info'!H18</f>
        <v>PRE</v>
      </c>
      <c r="H12" s="60"/>
      <c r="I12" s="364" t="s">
        <v>11</v>
      </c>
      <c r="J12" s="66" t="str">
        <f>'Tab 1-Development Info'!K18</f>
        <v>Select One</v>
      </c>
      <c r="K12" s="81"/>
    </row>
    <row r="13" spans="1:15" ht="15" customHeight="1" x14ac:dyDescent="0.3">
      <c r="B13" s="80"/>
      <c r="C13" s="365" t="s">
        <v>311</v>
      </c>
      <c r="D13" s="366">
        <f>'Tab 1-Development Info'!E12</f>
        <v>0</v>
      </c>
      <c r="E13" s="62"/>
      <c r="F13" s="62"/>
      <c r="G13" s="62"/>
      <c r="H13" s="60"/>
      <c r="I13" s="60"/>
      <c r="J13" s="60"/>
      <c r="K13" s="81"/>
    </row>
    <row r="14" spans="1:15" ht="15" customHeight="1" x14ac:dyDescent="0.3">
      <c r="B14" s="80"/>
      <c r="C14" s="365" t="s">
        <v>312</v>
      </c>
      <c r="D14" s="366">
        <f>'Tab 1-Development Info'!E14</f>
        <v>0</v>
      </c>
      <c r="E14" s="62"/>
      <c r="F14" s="367" t="s">
        <v>12</v>
      </c>
      <c r="G14" s="64">
        <f>'Tab 1-Development Info'!E20</f>
        <v>0</v>
      </c>
      <c r="H14" s="368"/>
      <c r="I14" s="369" t="s">
        <v>350</v>
      </c>
      <c r="J14" s="64">
        <f>'Tab 1-Development Info'!K20</f>
        <v>0</v>
      </c>
      <c r="K14" s="81"/>
    </row>
    <row r="15" spans="1:15" ht="15" customHeight="1" x14ac:dyDescent="0.3">
      <c r="B15" s="80"/>
      <c r="C15" s="62"/>
      <c r="D15" s="62"/>
      <c r="E15" s="62"/>
      <c r="F15" s="409" t="s">
        <v>160</v>
      </c>
      <c r="G15" s="64">
        <f>'Tab 1-Development Info'!E22</f>
        <v>0</v>
      </c>
      <c r="H15" s="368"/>
      <c r="I15" s="370"/>
      <c r="J15" s="371"/>
      <c r="K15" s="81"/>
    </row>
    <row r="16" spans="1:15" ht="15" customHeight="1" x14ac:dyDescent="0.3">
      <c r="B16" s="80"/>
      <c r="C16" s="408" t="s">
        <v>173</v>
      </c>
      <c r="D16" s="363">
        <f>'Tab 1-Development Info'!H10</f>
        <v>0</v>
      </c>
      <c r="E16" s="67"/>
      <c r="F16" s="60"/>
      <c r="G16" s="60"/>
      <c r="H16" s="368"/>
      <c r="I16" s="369" t="s">
        <v>81</v>
      </c>
      <c r="J16" s="66" t="str">
        <f>'Tab 1-Development Info'!K22</f>
        <v>Select One</v>
      </c>
      <c r="K16" s="81"/>
      <c r="O16" s="435"/>
    </row>
    <row r="17" spans="1:14" ht="15" customHeight="1" x14ac:dyDescent="0.3">
      <c r="B17" s="80"/>
      <c r="C17" s="62"/>
      <c r="D17" s="62"/>
      <c r="E17" s="409"/>
      <c r="F17" s="409" t="s">
        <v>72</v>
      </c>
      <c r="G17" s="66" t="str">
        <f>'Tab 1-Development Info'!H22</f>
        <v>Select One</v>
      </c>
      <c r="H17" s="60"/>
      <c r="I17" s="60"/>
      <c r="J17" s="60"/>
      <c r="K17" s="81"/>
    </row>
    <row r="18" spans="1:14" ht="15" customHeight="1" x14ac:dyDescent="0.3">
      <c r="B18" s="80"/>
      <c r="C18" s="408" t="s">
        <v>0</v>
      </c>
      <c r="D18" s="366">
        <f>'Tab 1-Development Info'!H12</f>
        <v>0</v>
      </c>
      <c r="E18" s="62"/>
      <c r="F18" s="62"/>
      <c r="G18" s="62"/>
      <c r="H18" s="60"/>
      <c r="I18" s="60"/>
      <c r="J18" s="60"/>
      <c r="K18" s="81"/>
    </row>
    <row r="19" spans="1:14" ht="15" customHeight="1" x14ac:dyDescent="0.3">
      <c r="B19" s="80"/>
      <c r="C19" s="408" t="s">
        <v>4</v>
      </c>
      <c r="D19" s="372">
        <f>'Tab 1-Development Info'!H14</f>
        <v>0</v>
      </c>
      <c r="E19" s="607" t="s">
        <v>351</v>
      </c>
      <c r="F19" s="607"/>
      <c r="G19" s="66" t="str">
        <f>'Tab 1-Development Info'!E28</f>
        <v>Select One</v>
      </c>
      <c r="H19" s="60"/>
      <c r="I19" s="60"/>
      <c r="J19" s="60"/>
      <c r="K19" s="81"/>
    </row>
    <row r="20" spans="1:14" s="436" customFormat="1" ht="9.9499999999999993" customHeight="1" x14ac:dyDescent="0.3">
      <c r="A20" s="23"/>
      <c r="B20" s="80"/>
      <c r="C20" s="60"/>
      <c r="D20" s="60"/>
      <c r="E20" s="60"/>
      <c r="F20" s="60"/>
      <c r="G20" s="60"/>
      <c r="H20" s="60"/>
      <c r="I20" s="60"/>
      <c r="J20" s="82"/>
      <c r="K20" s="81"/>
    </row>
    <row r="21" spans="1:14" ht="18.75" customHeight="1" x14ac:dyDescent="0.2">
      <c r="B21" s="470" t="s">
        <v>40</v>
      </c>
      <c r="C21" s="471"/>
      <c r="D21" s="471"/>
      <c r="E21" s="471"/>
      <c r="F21" s="471"/>
      <c r="G21" s="471"/>
      <c r="H21" s="471"/>
      <c r="I21" s="471"/>
      <c r="J21" s="471"/>
      <c r="K21" s="472"/>
      <c r="N21" s="427"/>
    </row>
    <row r="22" spans="1:14" ht="9.9499999999999993" customHeight="1" x14ac:dyDescent="0.3">
      <c r="B22" s="80"/>
      <c r="C22" s="60"/>
      <c r="D22" s="60"/>
      <c r="E22" s="60"/>
      <c r="F22" s="60"/>
      <c r="G22" s="60"/>
      <c r="H22" s="60"/>
      <c r="I22" s="60"/>
      <c r="J22" s="60"/>
      <c r="K22" s="81"/>
    </row>
    <row r="23" spans="1:14" s="437" customFormat="1" ht="15" customHeight="1" x14ac:dyDescent="0.3">
      <c r="A23" s="17"/>
      <c r="B23" s="80"/>
      <c r="C23" s="60"/>
      <c r="D23" s="60"/>
      <c r="E23" s="408"/>
      <c r="F23" s="68" t="s">
        <v>218</v>
      </c>
      <c r="G23" s="68" t="s">
        <v>5</v>
      </c>
      <c r="H23" s="60"/>
      <c r="I23" s="60"/>
      <c r="J23" s="60"/>
      <c r="K23" s="81"/>
    </row>
    <row r="24" spans="1:14" s="437" customFormat="1" ht="15" customHeight="1" x14ac:dyDescent="0.3">
      <c r="A24" s="17"/>
      <c r="B24" s="80"/>
      <c r="C24" s="60"/>
      <c r="D24" s="605" t="s">
        <v>70</v>
      </c>
      <c r="E24" s="606"/>
      <c r="F24" s="69">
        <f>'Tab 1-Development Info'!D36</f>
        <v>0</v>
      </c>
      <c r="G24" s="70" t="str">
        <f>'Tab 1-Development Info'!G36</f>
        <v>Austin, TX 78753</v>
      </c>
      <c r="H24" s="60"/>
      <c r="I24" s="60"/>
      <c r="J24" s="60"/>
      <c r="K24" s="81"/>
    </row>
    <row r="25" spans="1:14" s="437" customFormat="1" ht="15" customHeight="1" x14ac:dyDescent="0.3">
      <c r="A25" s="17"/>
      <c r="B25" s="80"/>
      <c r="C25" s="60"/>
      <c r="D25" s="603" t="s">
        <v>10</v>
      </c>
      <c r="E25" s="604"/>
      <c r="F25" s="69">
        <f>'Tab 1-Development Info'!D37</f>
        <v>0</v>
      </c>
      <c r="G25" s="70">
        <f>'Tab 1-Development Info'!G37</f>
        <v>0</v>
      </c>
      <c r="H25" s="60"/>
      <c r="I25" s="60"/>
      <c r="J25" s="60"/>
      <c r="K25" s="81"/>
    </row>
    <row r="26" spans="1:14" s="437" customFormat="1" ht="15" customHeight="1" x14ac:dyDescent="0.3">
      <c r="A26" s="17"/>
      <c r="B26" s="80"/>
      <c r="C26" s="60"/>
      <c r="D26" s="603" t="s">
        <v>140</v>
      </c>
      <c r="E26" s="604"/>
      <c r="F26" s="69">
        <f>'Tab 1-Development Info'!E38</f>
        <v>0</v>
      </c>
      <c r="G26" s="70">
        <f>'Tab 1-Development Info'!G38</f>
        <v>0</v>
      </c>
      <c r="H26" s="60"/>
      <c r="I26" s="60"/>
      <c r="J26" s="60"/>
      <c r="K26" s="81"/>
    </row>
    <row r="27" spans="1:14" s="437" customFormat="1" ht="15" customHeight="1" x14ac:dyDescent="0.3">
      <c r="A27" s="17"/>
      <c r="B27" s="80"/>
      <c r="C27" s="60"/>
      <c r="D27" s="603" t="s">
        <v>192</v>
      </c>
      <c r="E27" s="604" t="s">
        <v>71</v>
      </c>
      <c r="F27" s="69">
        <f>'Tab 1-Development Info'!D40</f>
        <v>0</v>
      </c>
      <c r="G27" s="70">
        <f>'Tab 1-Development Info'!G40</f>
        <v>0</v>
      </c>
      <c r="H27" s="60"/>
      <c r="I27" s="60"/>
      <c r="J27" s="60"/>
      <c r="K27" s="81"/>
    </row>
    <row r="28" spans="1:14" s="437" customFormat="1" ht="15" customHeight="1" x14ac:dyDescent="0.3">
      <c r="A28" s="17"/>
      <c r="B28" s="80"/>
      <c r="C28" s="60"/>
      <c r="D28" s="603" t="s">
        <v>220</v>
      </c>
      <c r="E28" s="604"/>
      <c r="F28" s="69">
        <f>'Tab 1-Development Info'!D39</f>
        <v>0</v>
      </c>
      <c r="G28" s="70">
        <f>'Tab 1-Development Info'!G39</f>
        <v>0</v>
      </c>
      <c r="H28" s="60"/>
      <c r="I28" s="60"/>
      <c r="J28" s="60"/>
      <c r="K28" s="81"/>
    </row>
    <row r="29" spans="1:14" s="437" customFormat="1" ht="15" customHeight="1" x14ac:dyDescent="0.3">
      <c r="A29" s="17"/>
      <c r="B29" s="80"/>
      <c r="C29" s="60"/>
      <c r="D29" s="603" t="s">
        <v>193</v>
      </c>
      <c r="E29" s="604"/>
      <c r="F29" s="69">
        <f>'Tab 1-Development Info'!D41</f>
        <v>0</v>
      </c>
      <c r="G29" s="70">
        <f>'Tab 1-Development Info'!G41</f>
        <v>0</v>
      </c>
      <c r="H29" s="60"/>
      <c r="I29" s="60"/>
      <c r="J29" s="60"/>
      <c r="K29" s="81"/>
    </row>
    <row r="30" spans="1:14" ht="9.9499999999999993" customHeight="1" x14ac:dyDescent="0.3">
      <c r="B30" s="80"/>
      <c r="C30" s="60"/>
      <c r="D30" s="60"/>
      <c r="E30" s="60"/>
      <c r="F30" s="60"/>
      <c r="G30" s="60"/>
      <c r="H30" s="60"/>
      <c r="I30" s="60"/>
      <c r="J30" s="60"/>
      <c r="K30" s="81"/>
    </row>
    <row r="31" spans="1:14" ht="18.75" customHeight="1" x14ac:dyDescent="0.2">
      <c r="B31" s="470" t="s">
        <v>190</v>
      </c>
      <c r="C31" s="471"/>
      <c r="D31" s="471"/>
      <c r="E31" s="471"/>
      <c r="F31" s="471"/>
      <c r="G31" s="471"/>
      <c r="H31" s="471"/>
      <c r="I31" s="471"/>
      <c r="J31" s="471"/>
      <c r="K31" s="472"/>
      <c r="N31" s="427"/>
    </row>
    <row r="32" spans="1:14" ht="9.9499999999999993" customHeight="1" x14ac:dyDescent="0.3">
      <c r="B32" s="80"/>
      <c r="C32" s="60"/>
      <c r="D32" s="60"/>
      <c r="E32" s="60"/>
      <c r="F32" s="60"/>
      <c r="G32" s="60"/>
      <c r="H32" s="60"/>
      <c r="I32" s="60"/>
      <c r="J32" s="60"/>
      <c r="K32" s="81"/>
    </row>
    <row r="33" spans="1:14" s="437" customFormat="1" ht="15" customHeight="1" x14ac:dyDescent="0.3">
      <c r="A33" s="17"/>
      <c r="B33" s="80"/>
      <c r="C33" s="60"/>
      <c r="D33" s="60"/>
      <c r="E33" s="591" t="s">
        <v>42</v>
      </c>
      <c r="F33" s="591"/>
      <c r="G33" s="591"/>
      <c r="H33" s="591"/>
      <c r="I33" s="591"/>
      <c r="J33" s="66" t="str">
        <f>'Tab 2-Auditor Info'!H4</f>
        <v>Select One</v>
      </c>
      <c r="K33" s="81"/>
    </row>
    <row r="34" spans="1:14" s="437" customFormat="1" ht="9.9499999999999993" customHeight="1" x14ac:dyDescent="0.3">
      <c r="A34" s="17"/>
      <c r="B34" s="80"/>
      <c r="C34" s="60"/>
      <c r="D34" s="60"/>
      <c r="E34" s="408"/>
      <c r="F34" s="408"/>
      <c r="G34" s="408"/>
      <c r="H34" s="408"/>
      <c r="I34" s="408"/>
      <c r="J34" s="83"/>
      <c r="K34" s="81"/>
    </row>
    <row r="35" spans="1:14" s="437" customFormat="1" ht="15" customHeight="1" x14ac:dyDescent="0.3">
      <c r="A35" s="17"/>
      <c r="B35" s="80"/>
      <c r="C35" s="60"/>
      <c r="D35" s="60"/>
      <c r="E35" s="408"/>
      <c r="F35" s="591" t="s">
        <v>43</v>
      </c>
      <c r="G35" s="591"/>
      <c r="H35" s="591"/>
      <c r="I35" s="591"/>
      <c r="J35" s="66" t="str">
        <f>'Tab 2-Auditor Info'!H6</f>
        <v>Select One</v>
      </c>
      <c r="K35" s="81"/>
    </row>
    <row r="36" spans="1:14" s="437" customFormat="1" ht="9.9499999999999993" customHeight="1" x14ac:dyDescent="0.3">
      <c r="A36" s="17"/>
      <c r="B36" s="80"/>
      <c r="C36" s="60"/>
      <c r="D36" s="60"/>
      <c r="E36" s="84"/>
      <c r="F36" s="84"/>
      <c r="G36" s="85"/>
      <c r="H36" s="85"/>
      <c r="I36" s="85"/>
      <c r="J36" s="83"/>
      <c r="K36" s="81"/>
    </row>
    <row r="37" spans="1:14" s="437" customFormat="1" ht="15" customHeight="1" x14ac:dyDescent="0.3">
      <c r="A37" s="17"/>
      <c r="B37" s="80"/>
      <c r="C37" s="60"/>
      <c r="D37" s="591" t="s">
        <v>44</v>
      </c>
      <c r="E37" s="591"/>
      <c r="F37" s="591"/>
      <c r="G37" s="591"/>
      <c r="H37" s="591"/>
      <c r="I37" s="591"/>
      <c r="J37" s="66" t="str">
        <f>'Tab 2-Auditor Info'!H8</f>
        <v>Select One</v>
      </c>
      <c r="K37" s="81"/>
    </row>
    <row r="38" spans="1:14" s="437" customFormat="1" ht="9.9499999999999993" customHeight="1" x14ac:dyDescent="0.3">
      <c r="A38" s="17"/>
      <c r="B38" s="80"/>
      <c r="C38" s="60"/>
      <c r="D38" s="60"/>
      <c r="E38" s="84"/>
      <c r="F38" s="84"/>
      <c r="G38" s="85"/>
      <c r="H38" s="85"/>
      <c r="I38" s="85"/>
      <c r="J38" s="83"/>
      <c r="K38" s="81"/>
    </row>
    <row r="39" spans="1:14" s="437" customFormat="1" ht="15.95" customHeight="1" x14ac:dyDescent="0.3">
      <c r="A39" s="17"/>
      <c r="B39" s="80"/>
      <c r="C39" s="60"/>
      <c r="D39" s="60"/>
      <c r="E39" s="591" t="s">
        <v>45</v>
      </c>
      <c r="F39" s="591"/>
      <c r="G39" s="591"/>
      <c r="H39" s="591"/>
      <c r="I39" s="591"/>
      <c r="J39" s="66" t="str">
        <f>'Tab 2-Auditor Info'!H10</f>
        <v>Select One</v>
      </c>
      <c r="K39" s="81"/>
    </row>
    <row r="40" spans="1:14" s="437" customFormat="1" ht="9.9499999999999993" customHeight="1" x14ac:dyDescent="0.3">
      <c r="A40" s="17"/>
      <c r="B40" s="80"/>
      <c r="C40" s="60"/>
      <c r="D40" s="60"/>
      <c r="E40" s="84"/>
      <c r="F40" s="84"/>
      <c r="G40" s="85"/>
      <c r="H40" s="85"/>
      <c r="I40" s="85"/>
      <c r="J40" s="83"/>
      <c r="K40" s="81"/>
    </row>
    <row r="41" spans="1:14" s="437" customFormat="1" ht="15.95" customHeight="1" x14ac:dyDescent="0.3">
      <c r="A41" s="17"/>
      <c r="B41" s="80"/>
      <c r="C41" s="60"/>
      <c r="D41" s="60"/>
      <c r="E41" s="591" t="s">
        <v>46</v>
      </c>
      <c r="F41" s="591"/>
      <c r="G41" s="591"/>
      <c r="H41" s="591"/>
      <c r="I41" s="591"/>
      <c r="J41" s="66" t="str">
        <f>'Tab 2-Auditor Info'!H12</f>
        <v>Select One</v>
      </c>
      <c r="K41" s="81"/>
    </row>
    <row r="42" spans="1:14" ht="9.9499999999999993" customHeight="1" x14ac:dyDescent="0.3">
      <c r="B42" s="80"/>
      <c r="C42" s="60"/>
      <c r="D42" s="60"/>
      <c r="E42" s="60"/>
      <c r="F42" s="60"/>
      <c r="G42" s="60"/>
      <c r="H42" s="60"/>
      <c r="I42" s="60"/>
      <c r="J42" s="60"/>
      <c r="K42" s="81"/>
    </row>
    <row r="43" spans="1:14" ht="18.75" customHeight="1" x14ac:dyDescent="0.2">
      <c r="B43" s="470" t="s">
        <v>14</v>
      </c>
      <c r="C43" s="471"/>
      <c r="D43" s="471"/>
      <c r="E43" s="471"/>
      <c r="F43" s="471"/>
      <c r="G43" s="471"/>
      <c r="H43" s="471"/>
      <c r="I43" s="471"/>
      <c r="J43" s="471"/>
      <c r="K43" s="472"/>
      <c r="N43" s="427"/>
    </row>
    <row r="44" spans="1:14" ht="9.9499999999999993" customHeight="1" x14ac:dyDescent="0.3">
      <c r="B44" s="80"/>
      <c r="C44" s="60"/>
      <c r="D44" s="60"/>
      <c r="E44" s="60"/>
      <c r="F44" s="60"/>
      <c r="G44" s="60"/>
      <c r="H44" s="60"/>
      <c r="I44" s="60"/>
      <c r="J44" s="60"/>
      <c r="K44" s="81"/>
      <c r="N44" s="427"/>
    </row>
    <row r="45" spans="1:14" s="437" customFormat="1" ht="15" hidden="1" customHeight="1" x14ac:dyDescent="0.3">
      <c r="A45" s="17"/>
      <c r="B45" s="80"/>
      <c r="C45" s="60"/>
      <c r="D45" s="602" t="s">
        <v>13</v>
      </c>
      <c r="E45" s="602"/>
      <c r="F45" s="602"/>
      <c r="G45" s="602"/>
      <c r="H45" s="602"/>
      <c r="I45" s="602"/>
      <c r="J45" s="602"/>
      <c r="K45" s="81"/>
      <c r="N45" s="438"/>
    </row>
    <row r="46" spans="1:14" s="437" customFormat="1" ht="15" hidden="1" customHeight="1" x14ac:dyDescent="0.3">
      <c r="A46" s="17"/>
      <c r="B46" s="80"/>
      <c r="C46" s="373"/>
      <c r="D46" s="374" t="s">
        <v>17</v>
      </c>
      <c r="E46" s="374">
        <v>1</v>
      </c>
      <c r="F46" s="374">
        <v>2</v>
      </c>
      <c r="G46" s="374">
        <v>3</v>
      </c>
      <c r="H46" s="374">
        <v>4</v>
      </c>
      <c r="I46" s="374">
        <v>5</v>
      </c>
      <c r="J46" s="375">
        <v>6</v>
      </c>
      <c r="K46" s="81"/>
      <c r="N46" s="438"/>
    </row>
    <row r="47" spans="1:14" s="437" customFormat="1" ht="15" hidden="1" customHeight="1" x14ac:dyDescent="0.3">
      <c r="A47" s="17"/>
      <c r="B47" s="80"/>
      <c r="C47" s="373"/>
      <c r="D47" s="376">
        <v>0.8</v>
      </c>
      <c r="E47" s="377">
        <f>'Tab 3-Income &amp; Rent Limits'!F6</f>
        <v>0</v>
      </c>
      <c r="F47" s="377">
        <f>'Tab 3-Income &amp; Rent Limits'!G6</f>
        <v>0</v>
      </c>
      <c r="G47" s="377">
        <f>'Tab 3-Income &amp; Rent Limits'!H6</f>
        <v>0</v>
      </c>
      <c r="H47" s="377">
        <f>'Tab 3-Income &amp; Rent Limits'!I6</f>
        <v>0</v>
      </c>
      <c r="I47" s="377">
        <f>'Tab 3-Income &amp; Rent Limits'!J6</f>
        <v>0</v>
      </c>
      <c r="J47" s="378">
        <f>'Tab 3-Income &amp; Rent Limits'!K6</f>
        <v>0</v>
      </c>
      <c r="K47" s="81"/>
      <c r="N47" s="438"/>
    </row>
    <row r="48" spans="1:14" s="437" customFormat="1" ht="15" hidden="1" customHeight="1" x14ac:dyDescent="0.3">
      <c r="A48" s="17"/>
      <c r="B48" s="80"/>
      <c r="C48" s="373"/>
      <c r="D48" s="376">
        <v>0.6</v>
      </c>
      <c r="E48" s="377">
        <f>'Tab 3-Income &amp; Rent Limits'!F7</f>
        <v>0</v>
      </c>
      <c r="F48" s="377">
        <f>'Tab 3-Income &amp; Rent Limits'!G7</f>
        <v>0</v>
      </c>
      <c r="G48" s="377">
        <f>'Tab 3-Income &amp; Rent Limits'!H7</f>
        <v>0</v>
      </c>
      <c r="H48" s="377">
        <f>'Tab 3-Income &amp; Rent Limits'!I7</f>
        <v>0</v>
      </c>
      <c r="I48" s="377">
        <f>'Tab 3-Income &amp; Rent Limits'!J7</f>
        <v>0</v>
      </c>
      <c r="J48" s="378">
        <f>'Tab 3-Income &amp; Rent Limits'!K7</f>
        <v>0</v>
      </c>
      <c r="K48" s="81"/>
      <c r="L48" s="439"/>
      <c r="N48" s="438"/>
    </row>
    <row r="49" spans="1:14" s="437" customFormat="1" ht="15" hidden="1" customHeight="1" x14ac:dyDescent="0.3">
      <c r="A49" s="17"/>
      <c r="B49" s="80"/>
      <c r="C49" s="86" t="s">
        <v>184</v>
      </c>
      <c r="D49" s="72">
        <f>'Tab 3-Income &amp; Rent Limits'!E8</f>
        <v>0</v>
      </c>
      <c r="E49" s="377">
        <f>'Tab 3-Income &amp; Rent Limits'!F8</f>
        <v>0</v>
      </c>
      <c r="F49" s="377">
        <f>'Tab 3-Income &amp; Rent Limits'!G8</f>
        <v>0</v>
      </c>
      <c r="G49" s="377">
        <f>'Tab 3-Income &amp; Rent Limits'!H8</f>
        <v>0</v>
      </c>
      <c r="H49" s="377">
        <f>'Tab 3-Income &amp; Rent Limits'!I8</f>
        <v>0</v>
      </c>
      <c r="I49" s="377">
        <f>'Tab 3-Income &amp; Rent Limits'!J8</f>
        <v>0</v>
      </c>
      <c r="J49" s="378">
        <f>'Tab 3-Income &amp; Rent Limits'!K8</f>
        <v>0</v>
      </c>
      <c r="K49" s="81"/>
      <c r="N49" s="438"/>
    </row>
    <row r="50" spans="1:14" s="437" customFormat="1" ht="15" hidden="1" customHeight="1" x14ac:dyDescent="0.3">
      <c r="A50" s="17"/>
      <c r="B50" s="80"/>
      <c r="C50" s="86" t="s">
        <v>184</v>
      </c>
      <c r="D50" s="72">
        <f>'Tab 3-Income &amp; Rent Limits'!E9</f>
        <v>0</v>
      </c>
      <c r="E50" s="377">
        <f>'Tab 3-Income &amp; Rent Limits'!F9</f>
        <v>0</v>
      </c>
      <c r="F50" s="377">
        <f>'Tab 3-Income &amp; Rent Limits'!G9</f>
        <v>0</v>
      </c>
      <c r="G50" s="377">
        <f>'Tab 3-Income &amp; Rent Limits'!H9</f>
        <v>0</v>
      </c>
      <c r="H50" s="377">
        <f>'Tab 3-Income &amp; Rent Limits'!I9</f>
        <v>0</v>
      </c>
      <c r="I50" s="377">
        <f>'Tab 3-Income &amp; Rent Limits'!J9</f>
        <v>0</v>
      </c>
      <c r="J50" s="378">
        <f>'Tab 3-Income &amp; Rent Limits'!K9</f>
        <v>0</v>
      </c>
      <c r="K50" s="81"/>
      <c r="N50" s="438"/>
    </row>
    <row r="51" spans="1:14" s="437" customFormat="1" ht="15" hidden="1" customHeight="1" x14ac:dyDescent="0.3">
      <c r="A51" s="17"/>
      <c r="B51" s="80"/>
      <c r="C51" s="86" t="s">
        <v>184</v>
      </c>
      <c r="D51" s="72">
        <f>'Tab 3-Income &amp; Rent Limits'!E10</f>
        <v>0</v>
      </c>
      <c r="E51" s="377">
        <f>'Tab 3-Income &amp; Rent Limits'!F10</f>
        <v>0</v>
      </c>
      <c r="F51" s="377">
        <f>'Tab 3-Income &amp; Rent Limits'!G10</f>
        <v>0</v>
      </c>
      <c r="G51" s="377">
        <f>'Tab 3-Income &amp; Rent Limits'!H10</f>
        <v>0</v>
      </c>
      <c r="H51" s="377">
        <f>'Tab 3-Income &amp; Rent Limits'!I10</f>
        <v>0</v>
      </c>
      <c r="I51" s="377">
        <f>'Tab 3-Income &amp; Rent Limits'!J10</f>
        <v>0</v>
      </c>
      <c r="J51" s="378">
        <f>'Tab 3-Income &amp; Rent Limits'!K10</f>
        <v>0</v>
      </c>
      <c r="K51" s="81"/>
    </row>
    <row r="52" spans="1:14" s="437" customFormat="1" ht="9.9499999999999993" hidden="1" customHeight="1" x14ac:dyDescent="0.3">
      <c r="A52" s="17"/>
      <c r="B52" s="80"/>
      <c r="C52" s="86"/>
      <c r="D52" s="60"/>
      <c r="E52" s="60"/>
      <c r="F52" s="60"/>
      <c r="G52" s="60"/>
      <c r="H52" s="60"/>
      <c r="I52" s="60"/>
      <c r="J52" s="60"/>
      <c r="K52" s="81"/>
    </row>
    <row r="53" spans="1:14" s="437" customFormat="1" ht="15" hidden="1" customHeight="1" x14ac:dyDescent="0.3">
      <c r="A53" s="17"/>
      <c r="B53" s="80"/>
      <c r="C53" s="86"/>
      <c r="D53" s="60"/>
      <c r="E53" s="60"/>
      <c r="F53" s="60"/>
      <c r="G53" s="60"/>
      <c r="H53" s="62"/>
      <c r="I53" s="408" t="s">
        <v>230</v>
      </c>
      <c r="J53" s="64">
        <f>'Tab 3-Income &amp; Rent Limits'!K12</f>
        <v>0</v>
      </c>
      <c r="K53" s="81"/>
    </row>
    <row r="54" spans="1:14" s="437" customFormat="1" ht="9.9499999999999993" hidden="1" customHeight="1" x14ac:dyDescent="0.3">
      <c r="A54" s="17"/>
      <c r="B54" s="80"/>
      <c r="C54" s="86"/>
      <c r="D54" s="60"/>
      <c r="E54" s="60"/>
      <c r="F54" s="60"/>
      <c r="G54" s="60"/>
      <c r="H54" s="60"/>
      <c r="I54" s="60"/>
      <c r="J54" s="60"/>
      <c r="K54" s="81"/>
    </row>
    <row r="55" spans="1:14" s="437" customFormat="1" ht="15" customHeight="1" x14ac:dyDescent="0.3">
      <c r="A55" s="17"/>
      <c r="B55" s="80"/>
      <c r="C55" s="60"/>
      <c r="D55" s="60"/>
      <c r="E55" s="60"/>
      <c r="F55" s="60"/>
      <c r="G55" s="591" t="s">
        <v>20</v>
      </c>
      <c r="H55" s="591"/>
      <c r="I55" s="591"/>
      <c r="J55" s="66" t="str">
        <f>'Tab 3-Income &amp; Rent Limits'!K14</f>
        <v>Select One</v>
      </c>
      <c r="K55" s="81"/>
      <c r="M55" s="587"/>
      <c r="N55" s="587"/>
    </row>
    <row r="56" spans="1:14" s="437" customFormat="1" ht="9.9499999999999993" customHeight="1" x14ac:dyDescent="0.3">
      <c r="A56" s="17"/>
      <c r="B56" s="80"/>
      <c r="C56" s="60"/>
      <c r="D56" s="60"/>
      <c r="E56" s="60"/>
      <c r="F56" s="60"/>
      <c r="G56" s="60"/>
      <c r="H56" s="60"/>
      <c r="I56" s="60"/>
      <c r="J56" s="60"/>
      <c r="K56" s="81"/>
      <c r="N56" s="440"/>
    </row>
    <row r="57" spans="1:14" s="437" customFormat="1" ht="15" customHeight="1" x14ac:dyDescent="0.3">
      <c r="A57" s="17"/>
      <c r="B57" s="80"/>
      <c r="C57" s="60"/>
      <c r="D57" s="60"/>
      <c r="E57" s="60"/>
      <c r="F57" s="60"/>
      <c r="G57" s="591" t="s">
        <v>185</v>
      </c>
      <c r="H57" s="591"/>
      <c r="I57" s="591"/>
      <c r="J57" s="66" t="str">
        <f>'Tab 3-Income &amp; Rent Limits'!K16</f>
        <v>Select One</v>
      </c>
      <c r="K57" s="81"/>
      <c r="N57" s="441"/>
    </row>
    <row r="58" spans="1:14" s="437" customFormat="1" ht="9.9499999999999993" customHeight="1" x14ac:dyDescent="0.3">
      <c r="A58" s="17"/>
      <c r="B58" s="80"/>
      <c r="C58" s="60"/>
      <c r="D58" s="60"/>
      <c r="E58" s="60"/>
      <c r="F58" s="60"/>
      <c r="G58" s="60"/>
      <c r="H58" s="60"/>
      <c r="I58" s="60"/>
      <c r="J58" s="71"/>
      <c r="K58" s="81"/>
      <c r="N58" s="440"/>
    </row>
    <row r="59" spans="1:14" s="437" customFormat="1" ht="15" customHeight="1" x14ac:dyDescent="0.3">
      <c r="A59" s="17"/>
      <c r="B59" s="80"/>
      <c r="C59" s="60"/>
      <c r="D59" s="60"/>
      <c r="E59" s="60"/>
      <c r="F59" s="60"/>
      <c r="G59" s="591" t="s">
        <v>216</v>
      </c>
      <c r="H59" s="591"/>
      <c r="I59" s="591"/>
      <c r="J59" s="66" t="str">
        <f>'Tab 3-Income &amp; Rent Limits'!K18</f>
        <v>Select One</v>
      </c>
      <c r="K59" s="81"/>
    </row>
    <row r="60" spans="1:14" s="437" customFormat="1" ht="9.9499999999999993" hidden="1" customHeight="1" x14ac:dyDescent="0.3">
      <c r="A60" s="17"/>
      <c r="B60" s="80"/>
      <c r="C60" s="60"/>
      <c r="D60" s="60"/>
      <c r="E60" s="60"/>
      <c r="F60" s="60"/>
      <c r="G60" s="60"/>
      <c r="H60" s="60"/>
      <c r="I60" s="60"/>
      <c r="J60" s="60"/>
      <c r="K60" s="81"/>
      <c r="N60" s="438"/>
    </row>
    <row r="61" spans="1:14" s="437" customFormat="1" ht="15" hidden="1" customHeight="1" x14ac:dyDescent="0.3">
      <c r="A61" s="17"/>
      <c r="B61" s="80"/>
      <c r="C61" s="60"/>
      <c r="D61" s="593" t="s">
        <v>16</v>
      </c>
      <c r="E61" s="594"/>
      <c r="F61" s="594"/>
      <c r="G61" s="594"/>
      <c r="H61" s="595"/>
      <c r="I61" s="60"/>
      <c r="J61" s="60"/>
      <c r="K61" s="81"/>
      <c r="M61" s="438"/>
    </row>
    <row r="62" spans="1:14" s="437" customFormat="1" ht="15" hidden="1" customHeight="1" x14ac:dyDescent="0.3">
      <c r="A62" s="17"/>
      <c r="B62" s="80"/>
      <c r="C62" s="373"/>
      <c r="D62" s="374" t="s">
        <v>17</v>
      </c>
      <c r="E62" s="374">
        <v>1</v>
      </c>
      <c r="F62" s="374">
        <v>2</v>
      </c>
      <c r="G62" s="374">
        <v>3</v>
      </c>
      <c r="H62" s="374">
        <v>4</v>
      </c>
      <c r="I62" s="60"/>
      <c r="J62" s="60"/>
      <c r="K62" s="81"/>
      <c r="L62" s="438"/>
    </row>
    <row r="63" spans="1:14" s="437" customFormat="1" ht="15" hidden="1" customHeight="1" x14ac:dyDescent="0.3">
      <c r="A63" s="17"/>
      <c r="B63" s="80"/>
      <c r="C63" s="373"/>
      <c r="D63" s="376">
        <v>0.8</v>
      </c>
      <c r="E63" s="377">
        <f>'Tab 3-Income &amp; Rent Limits'!F22</f>
        <v>0</v>
      </c>
      <c r="F63" s="377">
        <f>'Tab 3-Income &amp; Rent Limits'!G22</f>
        <v>0</v>
      </c>
      <c r="G63" s="377">
        <f>'Tab 3-Income &amp; Rent Limits'!H22</f>
        <v>0</v>
      </c>
      <c r="H63" s="377">
        <f>'Tab 3-Income &amp; Rent Limits'!I22</f>
        <v>0</v>
      </c>
      <c r="I63" s="60"/>
      <c r="J63" s="60"/>
      <c r="K63" s="81"/>
      <c r="L63" s="439"/>
    </row>
    <row r="64" spans="1:14" s="437" customFormat="1" ht="15" hidden="1" customHeight="1" x14ac:dyDescent="0.3">
      <c r="A64" s="17"/>
      <c r="B64" s="80"/>
      <c r="C64" s="373"/>
      <c r="D64" s="376">
        <v>0.6</v>
      </c>
      <c r="E64" s="377">
        <f>'Tab 3-Income &amp; Rent Limits'!F23</f>
        <v>0</v>
      </c>
      <c r="F64" s="377">
        <f>'Tab 3-Income &amp; Rent Limits'!G23</f>
        <v>0</v>
      </c>
      <c r="G64" s="377">
        <f>'Tab 3-Income &amp; Rent Limits'!H23</f>
        <v>0</v>
      </c>
      <c r="H64" s="377">
        <f>'Tab 3-Income &amp; Rent Limits'!I23</f>
        <v>0</v>
      </c>
      <c r="I64" s="60"/>
      <c r="J64" s="60"/>
      <c r="K64" s="81"/>
      <c r="L64" s="438"/>
    </row>
    <row r="65" spans="1:14" s="437" customFormat="1" ht="15" hidden="1" customHeight="1" x14ac:dyDescent="0.3">
      <c r="A65" s="17"/>
      <c r="B65" s="80"/>
      <c r="C65" s="86" t="s">
        <v>184</v>
      </c>
      <c r="D65" s="72">
        <f>'Tab 3-Income &amp; Rent Limits'!E24</f>
        <v>0</v>
      </c>
      <c r="E65" s="377">
        <f>'Tab 3-Income &amp; Rent Limits'!F24</f>
        <v>0</v>
      </c>
      <c r="F65" s="377">
        <f>'Tab 3-Income &amp; Rent Limits'!G24</f>
        <v>0</v>
      </c>
      <c r="G65" s="377">
        <f>'Tab 3-Income &amp; Rent Limits'!H24</f>
        <v>0</v>
      </c>
      <c r="H65" s="377">
        <f>'Tab 3-Income &amp; Rent Limits'!I24</f>
        <v>0</v>
      </c>
      <c r="I65" s="60"/>
      <c r="J65" s="60"/>
      <c r="K65" s="81"/>
    </row>
    <row r="66" spans="1:14" s="437" customFormat="1" ht="15" hidden="1" customHeight="1" x14ac:dyDescent="0.3">
      <c r="A66" s="17"/>
      <c r="B66" s="80"/>
      <c r="C66" s="86" t="s">
        <v>184</v>
      </c>
      <c r="D66" s="72">
        <f>'Tab 3-Income &amp; Rent Limits'!E25</f>
        <v>0</v>
      </c>
      <c r="E66" s="377">
        <f>'Tab 3-Income &amp; Rent Limits'!F25</f>
        <v>0</v>
      </c>
      <c r="F66" s="377">
        <f>'Tab 3-Income &amp; Rent Limits'!G25</f>
        <v>0</v>
      </c>
      <c r="G66" s="377">
        <f>'Tab 3-Income &amp; Rent Limits'!H25</f>
        <v>0</v>
      </c>
      <c r="H66" s="377">
        <f>'Tab 3-Income &amp; Rent Limits'!I25</f>
        <v>0</v>
      </c>
      <c r="I66" s="60"/>
      <c r="J66" s="60"/>
      <c r="K66" s="81"/>
    </row>
    <row r="67" spans="1:14" s="437" customFormat="1" ht="15" hidden="1" customHeight="1" x14ac:dyDescent="0.3">
      <c r="A67" s="17"/>
      <c r="B67" s="80"/>
      <c r="C67" s="86" t="s">
        <v>184</v>
      </c>
      <c r="D67" s="72">
        <f>'Tab 3-Income &amp; Rent Limits'!E26</f>
        <v>0</v>
      </c>
      <c r="E67" s="377">
        <f>'Tab 3-Income &amp; Rent Limits'!F26</f>
        <v>0</v>
      </c>
      <c r="F67" s="377">
        <f>'Tab 3-Income &amp; Rent Limits'!G26</f>
        <v>0</v>
      </c>
      <c r="G67" s="377">
        <f>'Tab 3-Income &amp; Rent Limits'!H26</f>
        <v>0</v>
      </c>
      <c r="H67" s="377">
        <f>'Tab 3-Income &amp; Rent Limits'!I26</f>
        <v>0</v>
      </c>
      <c r="I67" s="60"/>
      <c r="J67" s="60"/>
      <c r="K67" s="81"/>
    </row>
    <row r="68" spans="1:14" s="437" customFormat="1" ht="9.9499999999999993" hidden="1" customHeight="1" x14ac:dyDescent="0.3">
      <c r="A68" s="17"/>
      <c r="B68" s="80"/>
      <c r="C68" s="86"/>
      <c r="D68" s="60"/>
      <c r="E68" s="60"/>
      <c r="F68" s="60"/>
      <c r="G68" s="60"/>
      <c r="H68" s="60"/>
      <c r="I68" s="60"/>
      <c r="J68" s="60"/>
      <c r="K68" s="81"/>
    </row>
    <row r="69" spans="1:14" s="437" customFormat="1" ht="18.75" hidden="1" x14ac:dyDescent="0.3">
      <c r="A69" s="17"/>
      <c r="B69" s="80"/>
      <c r="C69" s="86"/>
      <c r="D69" s="60"/>
      <c r="E69" s="60"/>
      <c r="F69" s="60"/>
      <c r="G69" s="60"/>
      <c r="H69" s="60"/>
      <c r="I69" s="408" t="s">
        <v>231</v>
      </c>
      <c r="J69" s="64">
        <f>'Tab 3-Income &amp; Rent Limits'!K28</f>
        <v>0</v>
      </c>
      <c r="K69" s="81"/>
    </row>
    <row r="70" spans="1:14" s="437" customFormat="1" ht="9.9499999999999993" customHeight="1" x14ac:dyDescent="0.3">
      <c r="A70" s="17"/>
      <c r="B70" s="80"/>
      <c r="C70" s="86"/>
      <c r="D70" s="60"/>
      <c r="E70" s="60"/>
      <c r="F70" s="60"/>
      <c r="G70" s="60"/>
      <c r="H70" s="60"/>
      <c r="I70" s="60"/>
      <c r="J70" s="60"/>
      <c r="K70" s="81"/>
    </row>
    <row r="71" spans="1:14" s="437" customFormat="1" ht="15" customHeight="1" x14ac:dyDescent="0.3">
      <c r="A71" s="17"/>
      <c r="B71" s="80"/>
      <c r="C71" s="60"/>
      <c r="D71" s="60"/>
      <c r="E71" s="60"/>
      <c r="F71" s="60"/>
      <c r="G71" s="592" t="s">
        <v>215</v>
      </c>
      <c r="H71" s="592"/>
      <c r="I71" s="592"/>
      <c r="J71" s="66" t="str">
        <f>'Tab 3-Income &amp; Rent Limits'!K30</f>
        <v>Select One</v>
      </c>
      <c r="K71" s="81"/>
    </row>
    <row r="72" spans="1:14" s="437" customFormat="1" ht="7.5" customHeight="1" x14ac:dyDescent="0.3">
      <c r="A72" s="17"/>
      <c r="B72" s="80"/>
      <c r="C72" s="60"/>
      <c r="D72" s="60"/>
      <c r="E72" s="60"/>
      <c r="F72" s="60"/>
      <c r="G72" s="60"/>
      <c r="H72" s="60"/>
      <c r="I72" s="60"/>
      <c r="J72" s="71"/>
      <c r="K72" s="81"/>
    </row>
    <row r="73" spans="1:14" s="437" customFormat="1" ht="15" customHeight="1" x14ac:dyDescent="0.3">
      <c r="A73" s="17"/>
      <c r="B73" s="80"/>
      <c r="C73" s="60"/>
      <c r="D73" s="60"/>
      <c r="E73" s="60"/>
      <c r="F73" s="60"/>
      <c r="G73" s="592" t="s">
        <v>217</v>
      </c>
      <c r="H73" s="592"/>
      <c r="I73" s="592"/>
      <c r="J73" s="66" t="str">
        <f>'Tab 3-Income &amp; Rent Limits'!K32</f>
        <v>Select One</v>
      </c>
      <c r="K73" s="81"/>
    </row>
    <row r="74" spans="1:14" ht="9.9499999999999993" customHeight="1" x14ac:dyDescent="0.3">
      <c r="B74" s="80"/>
      <c r="C74" s="60"/>
      <c r="D74" s="60"/>
      <c r="E74" s="60"/>
      <c r="F74" s="60"/>
      <c r="G74" s="60"/>
      <c r="H74" s="60"/>
      <c r="I74" s="60"/>
      <c r="J74" s="60"/>
      <c r="K74" s="81"/>
    </row>
    <row r="75" spans="1:14" ht="18.75" customHeight="1" x14ac:dyDescent="0.2">
      <c r="B75" s="470" t="s">
        <v>212</v>
      </c>
      <c r="C75" s="471"/>
      <c r="D75" s="471"/>
      <c r="E75" s="471"/>
      <c r="F75" s="471"/>
      <c r="G75" s="471"/>
      <c r="H75" s="471"/>
      <c r="I75" s="471"/>
      <c r="J75" s="471"/>
      <c r="K75" s="472"/>
      <c r="N75" s="427"/>
    </row>
    <row r="76" spans="1:14" ht="9.9499999999999993" customHeight="1" x14ac:dyDescent="0.3">
      <c r="B76" s="80"/>
      <c r="C76" s="60"/>
      <c r="D76" s="60"/>
      <c r="E76" s="60"/>
      <c r="F76" s="60"/>
      <c r="G76" s="60"/>
      <c r="H76" s="60"/>
      <c r="I76" s="60"/>
      <c r="J76" s="60"/>
      <c r="K76" s="81"/>
    </row>
    <row r="77" spans="1:14" s="443" customFormat="1" ht="56.25" hidden="1" x14ac:dyDescent="0.3">
      <c r="A77" s="49"/>
      <c r="B77" s="87"/>
      <c r="C77" s="88"/>
      <c r="D77" s="379" t="s">
        <v>129</v>
      </c>
      <c r="E77" s="379" t="s">
        <v>33</v>
      </c>
      <c r="F77" s="380" t="s">
        <v>35</v>
      </c>
      <c r="G77" s="380" t="s">
        <v>36</v>
      </c>
      <c r="H77" s="381" t="s">
        <v>168</v>
      </c>
      <c r="I77" s="382" t="s">
        <v>169</v>
      </c>
      <c r="J77" s="382" t="s">
        <v>232</v>
      </c>
      <c r="K77" s="89"/>
      <c r="L77" s="442"/>
      <c r="M77" s="442"/>
    </row>
    <row r="78" spans="1:14" s="443" customFormat="1" ht="18.75" hidden="1" x14ac:dyDescent="0.3">
      <c r="A78" s="49"/>
      <c r="B78" s="87"/>
      <c r="C78" s="88"/>
      <c r="D78" s="383">
        <v>1</v>
      </c>
      <c r="E78" s="384" t="str">
        <f>'Tab 4-Units &amp; Rent Difference'!F19</f>
        <v>Select One</v>
      </c>
      <c r="F78" s="384">
        <f>'Tab 4-Units &amp; Rent Difference'!H19</f>
        <v>0</v>
      </c>
      <c r="G78" s="384" t="str">
        <f>'Tab 4-Units &amp; Rent Difference'!I19</f>
        <v>Select One</v>
      </c>
      <c r="H78" s="385">
        <f>'Tab 4-Units &amp; Rent Difference'!J19</f>
        <v>0</v>
      </c>
      <c r="I78" s="385">
        <f>'Tab 4-Units &amp; Rent Difference'!K19</f>
        <v>0</v>
      </c>
      <c r="J78" s="385">
        <f>'Tab 4-Units &amp; Rent Difference'!L19</f>
        <v>0</v>
      </c>
      <c r="K78" s="89"/>
    </row>
    <row r="79" spans="1:14" s="443" customFormat="1" ht="18.75" hidden="1" x14ac:dyDescent="0.3">
      <c r="A79" s="49"/>
      <c r="B79" s="87"/>
      <c r="C79" s="88"/>
      <c r="D79" s="383">
        <v>2</v>
      </c>
      <c r="E79" s="384" t="str">
        <f>'Tab 4-Units &amp; Rent Difference'!F20</f>
        <v>Select One</v>
      </c>
      <c r="F79" s="384">
        <f>'Tab 4-Units &amp; Rent Difference'!H20</f>
        <v>0</v>
      </c>
      <c r="G79" s="384" t="str">
        <f>'Tab 4-Units &amp; Rent Difference'!I20</f>
        <v>Select One</v>
      </c>
      <c r="H79" s="385">
        <f>'Tab 4-Units &amp; Rent Difference'!J20</f>
        <v>0</v>
      </c>
      <c r="I79" s="385">
        <f>'Tab 4-Units &amp; Rent Difference'!K20</f>
        <v>0</v>
      </c>
      <c r="J79" s="385">
        <f>'Tab 4-Units &amp; Rent Difference'!L20</f>
        <v>0</v>
      </c>
      <c r="K79" s="89"/>
    </row>
    <row r="80" spans="1:14" s="443" customFormat="1" ht="18.75" hidden="1" x14ac:dyDescent="0.3">
      <c r="A80" s="49"/>
      <c r="B80" s="87"/>
      <c r="C80" s="88"/>
      <c r="D80" s="383">
        <v>3</v>
      </c>
      <c r="E80" s="384" t="str">
        <f>'Tab 4-Units &amp; Rent Difference'!F21</f>
        <v>Select One</v>
      </c>
      <c r="F80" s="384">
        <f>'Tab 4-Units &amp; Rent Difference'!H21</f>
        <v>0</v>
      </c>
      <c r="G80" s="384" t="str">
        <f>'Tab 4-Units &amp; Rent Difference'!I21</f>
        <v>Select One</v>
      </c>
      <c r="H80" s="385">
        <f>'Tab 4-Units &amp; Rent Difference'!J21</f>
        <v>0</v>
      </c>
      <c r="I80" s="385">
        <f>'Tab 4-Units &amp; Rent Difference'!K21</f>
        <v>0</v>
      </c>
      <c r="J80" s="385">
        <f>'Tab 4-Units &amp; Rent Difference'!L21</f>
        <v>0</v>
      </c>
      <c r="K80" s="89"/>
    </row>
    <row r="81" spans="1:13" s="443" customFormat="1" ht="18.75" hidden="1" x14ac:dyDescent="0.3">
      <c r="A81" s="49"/>
      <c r="B81" s="87"/>
      <c r="C81" s="88"/>
      <c r="D81" s="383">
        <v>4</v>
      </c>
      <c r="E81" s="384" t="str">
        <f>'Tab 4-Units &amp; Rent Difference'!F22</f>
        <v>Select One</v>
      </c>
      <c r="F81" s="384">
        <f>'Tab 4-Units &amp; Rent Difference'!H22</f>
        <v>0</v>
      </c>
      <c r="G81" s="384" t="str">
        <f>'Tab 4-Units &amp; Rent Difference'!I22</f>
        <v>Select One</v>
      </c>
      <c r="H81" s="385">
        <f>'Tab 4-Units &amp; Rent Difference'!J22</f>
        <v>0</v>
      </c>
      <c r="I81" s="385">
        <f>'Tab 4-Units &amp; Rent Difference'!K22</f>
        <v>0</v>
      </c>
      <c r="J81" s="385">
        <f>'Tab 4-Units &amp; Rent Difference'!L22</f>
        <v>0</v>
      </c>
      <c r="K81" s="89"/>
    </row>
    <row r="82" spans="1:13" s="443" customFormat="1" ht="18.75" hidden="1" x14ac:dyDescent="0.3">
      <c r="A82" s="49"/>
      <c r="B82" s="87"/>
      <c r="C82" s="88"/>
      <c r="D82" s="383">
        <v>5</v>
      </c>
      <c r="E82" s="384" t="str">
        <f>'Tab 4-Units &amp; Rent Difference'!F23</f>
        <v>Select One</v>
      </c>
      <c r="F82" s="384">
        <f>'Tab 4-Units &amp; Rent Difference'!H23</f>
        <v>0</v>
      </c>
      <c r="G82" s="384" t="str">
        <f>'Tab 4-Units &amp; Rent Difference'!I23</f>
        <v>Select One</v>
      </c>
      <c r="H82" s="385">
        <f>'Tab 4-Units &amp; Rent Difference'!J23</f>
        <v>0</v>
      </c>
      <c r="I82" s="385">
        <f>'Tab 4-Units &amp; Rent Difference'!K23</f>
        <v>0</v>
      </c>
      <c r="J82" s="385">
        <f>'Tab 4-Units &amp; Rent Difference'!L23</f>
        <v>0</v>
      </c>
      <c r="K82" s="89"/>
      <c r="L82" s="444"/>
    </row>
    <row r="83" spans="1:13" s="443" customFormat="1" ht="18.75" hidden="1" x14ac:dyDescent="0.3">
      <c r="A83" s="49"/>
      <c r="B83" s="87"/>
      <c r="C83" s="88"/>
      <c r="D83" s="383">
        <v>6</v>
      </c>
      <c r="E83" s="384" t="str">
        <f>'Tab 4-Units &amp; Rent Difference'!F24</f>
        <v>Select One</v>
      </c>
      <c r="F83" s="384">
        <f>'Tab 4-Units &amp; Rent Difference'!H24</f>
        <v>0</v>
      </c>
      <c r="G83" s="384" t="str">
        <f>'Tab 4-Units &amp; Rent Difference'!I24</f>
        <v>Select One</v>
      </c>
      <c r="H83" s="385">
        <f>'Tab 4-Units &amp; Rent Difference'!J24</f>
        <v>0</v>
      </c>
      <c r="I83" s="385">
        <f>'Tab 4-Units &amp; Rent Difference'!K24</f>
        <v>0</v>
      </c>
      <c r="J83" s="385">
        <f>'Tab 4-Units &amp; Rent Difference'!L24</f>
        <v>0</v>
      </c>
      <c r="K83" s="89"/>
    </row>
    <row r="84" spans="1:13" s="443" customFormat="1" ht="18.75" hidden="1" x14ac:dyDescent="0.3">
      <c r="A84" s="49"/>
      <c r="B84" s="87"/>
      <c r="C84" s="88"/>
      <c r="D84" s="383">
        <v>7</v>
      </c>
      <c r="E84" s="384" t="str">
        <f>'Tab 4-Units &amp; Rent Difference'!F25</f>
        <v>Select One</v>
      </c>
      <c r="F84" s="384">
        <f>'Tab 4-Units &amp; Rent Difference'!H25</f>
        <v>0</v>
      </c>
      <c r="G84" s="384" t="str">
        <f>'Tab 4-Units &amp; Rent Difference'!I25</f>
        <v>Select One</v>
      </c>
      <c r="H84" s="385">
        <f>'Tab 4-Units &amp; Rent Difference'!J25</f>
        <v>0</v>
      </c>
      <c r="I84" s="385">
        <f>'Tab 4-Units &amp; Rent Difference'!K25</f>
        <v>0</v>
      </c>
      <c r="J84" s="385">
        <f>'Tab 4-Units &amp; Rent Difference'!L25</f>
        <v>0</v>
      </c>
      <c r="K84" s="89"/>
    </row>
    <row r="85" spans="1:13" s="443" customFormat="1" ht="18.75" hidden="1" x14ac:dyDescent="0.3">
      <c r="A85" s="49"/>
      <c r="B85" s="87"/>
      <c r="C85" s="88"/>
      <c r="D85" s="383">
        <v>8</v>
      </c>
      <c r="E85" s="384" t="str">
        <f>'Tab 4-Units &amp; Rent Difference'!F26</f>
        <v>Select One</v>
      </c>
      <c r="F85" s="384">
        <f>'Tab 4-Units &amp; Rent Difference'!H26</f>
        <v>0</v>
      </c>
      <c r="G85" s="384" t="str">
        <f>'Tab 4-Units &amp; Rent Difference'!I26</f>
        <v>Select One</v>
      </c>
      <c r="H85" s="385">
        <f>'Tab 4-Units &amp; Rent Difference'!J26</f>
        <v>0</v>
      </c>
      <c r="I85" s="385">
        <f>'Tab 4-Units &amp; Rent Difference'!K26</f>
        <v>0</v>
      </c>
      <c r="J85" s="385">
        <f>'Tab 4-Units &amp; Rent Difference'!L26</f>
        <v>0</v>
      </c>
      <c r="K85" s="89"/>
    </row>
    <row r="86" spans="1:13" s="443" customFormat="1" ht="18.75" hidden="1" x14ac:dyDescent="0.3">
      <c r="A86" s="49"/>
      <c r="B86" s="87"/>
      <c r="C86" s="88"/>
      <c r="D86" s="383">
        <v>9</v>
      </c>
      <c r="E86" s="384" t="str">
        <f>'Tab 4-Units &amp; Rent Difference'!F27</f>
        <v>Select One</v>
      </c>
      <c r="F86" s="384">
        <f>'Tab 4-Units &amp; Rent Difference'!H27</f>
        <v>0</v>
      </c>
      <c r="G86" s="384" t="str">
        <f>'Tab 4-Units &amp; Rent Difference'!I27</f>
        <v>Select One</v>
      </c>
      <c r="H86" s="385">
        <f>'Tab 4-Units &amp; Rent Difference'!J27</f>
        <v>0</v>
      </c>
      <c r="I86" s="385">
        <f>'Tab 4-Units &amp; Rent Difference'!K27</f>
        <v>0</v>
      </c>
      <c r="J86" s="385">
        <f>'Tab 4-Units &amp; Rent Difference'!L27</f>
        <v>0</v>
      </c>
      <c r="K86" s="89"/>
    </row>
    <row r="87" spans="1:13" s="443" customFormat="1" ht="18.75" hidden="1" x14ac:dyDescent="0.3">
      <c r="A87" s="49"/>
      <c r="B87" s="87"/>
      <c r="C87" s="88"/>
      <c r="D87" s="383">
        <v>10</v>
      </c>
      <c r="E87" s="384" t="str">
        <f>'Tab 4-Units &amp; Rent Difference'!F28</f>
        <v>Select One</v>
      </c>
      <c r="F87" s="384">
        <f>'Tab 4-Units &amp; Rent Difference'!H28</f>
        <v>0</v>
      </c>
      <c r="G87" s="384" t="str">
        <f>'Tab 4-Units &amp; Rent Difference'!I28</f>
        <v>Select One</v>
      </c>
      <c r="H87" s="385">
        <f>'Tab 4-Units &amp; Rent Difference'!J28</f>
        <v>0</v>
      </c>
      <c r="I87" s="385">
        <f>'Tab 4-Units &amp; Rent Difference'!K28</f>
        <v>0</v>
      </c>
      <c r="J87" s="385">
        <f>'Tab 4-Units &amp; Rent Difference'!L28</f>
        <v>0</v>
      </c>
      <c r="K87" s="89"/>
      <c r="L87" s="442"/>
      <c r="M87" s="442"/>
    </row>
    <row r="88" spans="1:13" s="443" customFormat="1" ht="18.75" hidden="1" x14ac:dyDescent="0.3">
      <c r="A88" s="49"/>
      <c r="B88" s="87"/>
      <c r="C88" s="88"/>
      <c r="D88" s="383">
        <v>11</v>
      </c>
      <c r="E88" s="384" t="str">
        <f>'Tab 4-Units &amp; Rent Difference'!F29</f>
        <v>Select One</v>
      </c>
      <c r="F88" s="384">
        <f>'Tab 4-Units &amp; Rent Difference'!H29</f>
        <v>0</v>
      </c>
      <c r="G88" s="384" t="str">
        <f>'Tab 4-Units &amp; Rent Difference'!I29</f>
        <v>Select One</v>
      </c>
      <c r="H88" s="385">
        <f>'Tab 4-Units &amp; Rent Difference'!J29</f>
        <v>0</v>
      </c>
      <c r="I88" s="385">
        <f>'Tab 4-Units &amp; Rent Difference'!K29</f>
        <v>0</v>
      </c>
      <c r="J88" s="385">
        <f>'Tab 4-Units &amp; Rent Difference'!L29</f>
        <v>0</v>
      </c>
      <c r="K88" s="89"/>
    </row>
    <row r="89" spans="1:13" s="443" customFormat="1" ht="18.75" hidden="1" x14ac:dyDescent="0.3">
      <c r="A89" s="49"/>
      <c r="B89" s="87"/>
      <c r="C89" s="88"/>
      <c r="D89" s="383">
        <v>12</v>
      </c>
      <c r="E89" s="384" t="str">
        <f>'Tab 4-Units &amp; Rent Difference'!F30</f>
        <v>Select One</v>
      </c>
      <c r="F89" s="384">
        <f>'Tab 4-Units &amp; Rent Difference'!H30</f>
        <v>0</v>
      </c>
      <c r="G89" s="384" t="str">
        <f>'Tab 4-Units &amp; Rent Difference'!I30</f>
        <v>Select One</v>
      </c>
      <c r="H89" s="385">
        <f>'Tab 4-Units &amp; Rent Difference'!J30</f>
        <v>0</v>
      </c>
      <c r="I89" s="385">
        <f>'Tab 4-Units &amp; Rent Difference'!K30</f>
        <v>0</v>
      </c>
      <c r="J89" s="385">
        <f>'Tab 4-Units &amp; Rent Difference'!L30</f>
        <v>0</v>
      </c>
      <c r="K89" s="89"/>
    </row>
    <row r="90" spans="1:13" s="443" customFormat="1" ht="18.75" hidden="1" x14ac:dyDescent="0.3">
      <c r="A90" s="49"/>
      <c r="B90" s="87"/>
      <c r="C90" s="88"/>
      <c r="D90" s="383">
        <v>13</v>
      </c>
      <c r="E90" s="384" t="str">
        <f>'Tab 4-Units &amp; Rent Difference'!F31</f>
        <v>Select One</v>
      </c>
      <c r="F90" s="384">
        <f>'Tab 4-Units &amp; Rent Difference'!H31</f>
        <v>0</v>
      </c>
      <c r="G90" s="384" t="str">
        <f>'Tab 4-Units &amp; Rent Difference'!I31</f>
        <v>Select One</v>
      </c>
      <c r="H90" s="385">
        <f>'Tab 4-Units &amp; Rent Difference'!J31</f>
        <v>0</v>
      </c>
      <c r="I90" s="385">
        <f>'Tab 4-Units &amp; Rent Difference'!K31</f>
        <v>0</v>
      </c>
      <c r="J90" s="385">
        <f>'Tab 4-Units &amp; Rent Difference'!L31</f>
        <v>0</v>
      </c>
      <c r="K90" s="89"/>
    </row>
    <row r="91" spans="1:13" s="443" customFormat="1" ht="18.75" hidden="1" x14ac:dyDescent="0.3">
      <c r="A91" s="49"/>
      <c r="B91" s="87"/>
      <c r="C91" s="88"/>
      <c r="D91" s="383">
        <v>14</v>
      </c>
      <c r="E91" s="384" t="str">
        <f>'Tab 4-Units &amp; Rent Difference'!F32</f>
        <v>Select One</v>
      </c>
      <c r="F91" s="384">
        <f>'Tab 4-Units &amp; Rent Difference'!H32</f>
        <v>0</v>
      </c>
      <c r="G91" s="384" t="str">
        <f>'Tab 4-Units &amp; Rent Difference'!I32</f>
        <v>Select One</v>
      </c>
      <c r="H91" s="385">
        <f>'Tab 4-Units &amp; Rent Difference'!J32</f>
        <v>0</v>
      </c>
      <c r="I91" s="385">
        <f>'Tab 4-Units &amp; Rent Difference'!K32</f>
        <v>0</v>
      </c>
      <c r="J91" s="385">
        <f>'Tab 4-Units &amp; Rent Difference'!L32</f>
        <v>0</v>
      </c>
      <c r="K91" s="89"/>
    </row>
    <row r="92" spans="1:13" s="443" customFormat="1" ht="18.75" hidden="1" x14ac:dyDescent="0.3">
      <c r="A92" s="49"/>
      <c r="B92" s="87"/>
      <c r="C92" s="88"/>
      <c r="D92" s="383">
        <v>15</v>
      </c>
      <c r="E92" s="384" t="str">
        <f>'Tab 4-Units &amp; Rent Difference'!F33</f>
        <v>Select One</v>
      </c>
      <c r="F92" s="384">
        <f>'Tab 4-Units &amp; Rent Difference'!H33</f>
        <v>0</v>
      </c>
      <c r="G92" s="384" t="str">
        <f>'Tab 4-Units &amp; Rent Difference'!I33</f>
        <v>Select One</v>
      </c>
      <c r="H92" s="385">
        <f>'Tab 4-Units &amp; Rent Difference'!J33</f>
        <v>0</v>
      </c>
      <c r="I92" s="385">
        <f>'Tab 4-Units &amp; Rent Difference'!K33</f>
        <v>0</v>
      </c>
      <c r="J92" s="385">
        <f>'Tab 4-Units &amp; Rent Difference'!L33</f>
        <v>0</v>
      </c>
      <c r="K92" s="89"/>
      <c r="L92" s="442"/>
      <c r="M92" s="442"/>
    </row>
    <row r="93" spans="1:13" s="443" customFormat="1" ht="18.75" hidden="1" x14ac:dyDescent="0.3">
      <c r="A93" s="49"/>
      <c r="B93" s="87"/>
      <c r="C93" s="88"/>
      <c r="D93" s="383">
        <v>16</v>
      </c>
      <c r="E93" s="384" t="str">
        <f>'Tab 4-Units &amp; Rent Difference'!F34</f>
        <v>Select One</v>
      </c>
      <c r="F93" s="384">
        <f>'Tab 4-Units &amp; Rent Difference'!H34</f>
        <v>0</v>
      </c>
      <c r="G93" s="384" t="str">
        <f>'Tab 4-Units &amp; Rent Difference'!I34</f>
        <v>Select One</v>
      </c>
      <c r="H93" s="385">
        <f>'Tab 4-Units &amp; Rent Difference'!J34</f>
        <v>0</v>
      </c>
      <c r="I93" s="385">
        <f>'Tab 4-Units &amp; Rent Difference'!K34</f>
        <v>0</v>
      </c>
      <c r="J93" s="385">
        <f>'Tab 4-Units &amp; Rent Difference'!L34</f>
        <v>0</v>
      </c>
      <c r="K93" s="89"/>
    </row>
    <row r="94" spans="1:13" s="443" customFormat="1" ht="18.75" hidden="1" x14ac:dyDescent="0.3">
      <c r="A94" s="49"/>
      <c r="B94" s="87"/>
      <c r="C94" s="88"/>
      <c r="D94" s="383">
        <v>17</v>
      </c>
      <c r="E94" s="384" t="str">
        <f>'Tab 4-Units &amp; Rent Difference'!F35</f>
        <v>Select One</v>
      </c>
      <c r="F94" s="384">
        <f>'Tab 4-Units &amp; Rent Difference'!H35</f>
        <v>0</v>
      </c>
      <c r="G94" s="384" t="str">
        <f>'Tab 4-Units &amp; Rent Difference'!I35</f>
        <v>Select One</v>
      </c>
      <c r="H94" s="385">
        <f>'Tab 4-Units &amp; Rent Difference'!J35</f>
        <v>0</v>
      </c>
      <c r="I94" s="385">
        <f>'Tab 4-Units &amp; Rent Difference'!K35</f>
        <v>0</v>
      </c>
      <c r="J94" s="385">
        <f>'Tab 4-Units &amp; Rent Difference'!L35</f>
        <v>0</v>
      </c>
      <c r="K94" s="89"/>
    </row>
    <row r="95" spans="1:13" s="443" customFormat="1" ht="18.75" hidden="1" x14ac:dyDescent="0.3">
      <c r="A95" s="49"/>
      <c r="B95" s="87"/>
      <c r="C95" s="88"/>
      <c r="D95" s="383">
        <v>18</v>
      </c>
      <c r="E95" s="384" t="str">
        <f>'Tab 4-Units &amp; Rent Difference'!F36</f>
        <v>Select One</v>
      </c>
      <c r="F95" s="384">
        <f>'Tab 4-Units &amp; Rent Difference'!H36</f>
        <v>0</v>
      </c>
      <c r="G95" s="384" t="str">
        <f>'Tab 4-Units &amp; Rent Difference'!I36</f>
        <v>Select One</v>
      </c>
      <c r="H95" s="385">
        <f>'Tab 4-Units &amp; Rent Difference'!J36</f>
        <v>0</v>
      </c>
      <c r="I95" s="385">
        <f>'Tab 4-Units &amp; Rent Difference'!K36</f>
        <v>0</v>
      </c>
      <c r="J95" s="385">
        <f>'Tab 4-Units &amp; Rent Difference'!L36</f>
        <v>0</v>
      </c>
      <c r="K95" s="89"/>
    </row>
    <row r="96" spans="1:13" s="443" customFormat="1" ht="18.75" hidden="1" x14ac:dyDescent="0.3">
      <c r="A96" s="49"/>
      <c r="B96" s="87"/>
      <c r="C96" s="88"/>
      <c r="D96" s="383">
        <v>19</v>
      </c>
      <c r="E96" s="384" t="str">
        <f>'Tab 4-Units &amp; Rent Difference'!F37</f>
        <v>Select One</v>
      </c>
      <c r="F96" s="384">
        <f>'Tab 4-Units &amp; Rent Difference'!H37</f>
        <v>0</v>
      </c>
      <c r="G96" s="384" t="str">
        <f>'Tab 4-Units &amp; Rent Difference'!I37</f>
        <v>Select One</v>
      </c>
      <c r="H96" s="385">
        <f>'Tab 4-Units &amp; Rent Difference'!J37</f>
        <v>0</v>
      </c>
      <c r="I96" s="385">
        <f>'Tab 4-Units &amp; Rent Difference'!K37</f>
        <v>0</v>
      </c>
      <c r="J96" s="385">
        <f>'Tab 4-Units &amp; Rent Difference'!L37</f>
        <v>0</v>
      </c>
      <c r="K96" s="89"/>
    </row>
    <row r="97" spans="1:13" s="443" customFormat="1" ht="18.75" hidden="1" x14ac:dyDescent="0.3">
      <c r="A97" s="49"/>
      <c r="B97" s="87"/>
      <c r="C97" s="88"/>
      <c r="D97" s="383">
        <v>20</v>
      </c>
      <c r="E97" s="384" t="str">
        <f>'Tab 4-Units &amp; Rent Difference'!F38</f>
        <v>Select One</v>
      </c>
      <c r="F97" s="384">
        <f>'Tab 4-Units &amp; Rent Difference'!H38</f>
        <v>0</v>
      </c>
      <c r="G97" s="384" t="str">
        <f>'Tab 4-Units &amp; Rent Difference'!I38</f>
        <v>Select One</v>
      </c>
      <c r="H97" s="385">
        <f>'Tab 4-Units &amp; Rent Difference'!J38</f>
        <v>0</v>
      </c>
      <c r="I97" s="385">
        <f>'Tab 4-Units &amp; Rent Difference'!K38</f>
        <v>0</v>
      </c>
      <c r="J97" s="385">
        <f>'Tab 4-Units &amp; Rent Difference'!L38</f>
        <v>0</v>
      </c>
      <c r="K97" s="89"/>
      <c r="L97" s="442"/>
      <c r="M97" s="442"/>
    </row>
    <row r="98" spans="1:13" s="443" customFormat="1" ht="18.75" hidden="1" x14ac:dyDescent="0.3">
      <c r="A98" s="49"/>
      <c r="B98" s="87"/>
      <c r="C98" s="88"/>
      <c r="D98" s="383">
        <v>21</v>
      </c>
      <c r="E98" s="384" t="str">
        <f>'Tab 4-Units &amp; Rent Difference'!F39</f>
        <v>Select One</v>
      </c>
      <c r="F98" s="384">
        <f>'Tab 4-Units &amp; Rent Difference'!H39</f>
        <v>0</v>
      </c>
      <c r="G98" s="384" t="str">
        <f>'Tab 4-Units &amp; Rent Difference'!I39</f>
        <v>Select One</v>
      </c>
      <c r="H98" s="385">
        <f>'Tab 4-Units &amp; Rent Difference'!J39</f>
        <v>0</v>
      </c>
      <c r="I98" s="385">
        <f>'Tab 4-Units &amp; Rent Difference'!K39</f>
        <v>0</v>
      </c>
      <c r="J98" s="385">
        <f>'Tab 4-Units &amp; Rent Difference'!L39</f>
        <v>0</v>
      </c>
      <c r="K98" s="89"/>
    </row>
    <row r="99" spans="1:13" s="443" customFormat="1" ht="18.75" hidden="1" x14ac:dyDescent="0.3">
      <c r="A99" s="49"/>
      <c r="B99" s="87"/>
      <c r="C99" s="88"/>
      <c r="D99" s="383">
        <v>22</v>
      </c>
      <c r="E99" s="384" t="str">
        <f>'Tab 4-Units &amp; Rent Difference'!F40</f>
        <v>Select One</v>
      </c>
      <c r="F99" s="384">
        <f>'Tab 4-Units &amp; Rent Difference'!H40</f>
        <v>0</v>
      </c>
      <c r="G99" s="384" t="str">
        <f>'Tab 4-Units &amp; Rent Difference'!I40</f>
        <v>Select One</v>
      </c>
      <c r="H99" s="385">
        <f>'Tab 4-Units &amp; Rent Difference'!J40</f>
        <v>0</v>
      </c>
      <c r="I99" s="385">
        <f>'Tab 4-Units &amp; Rent Difference'!K40</f>
        <v>0</v>
      </c>
      <c r="J99" s="385">
        <f>'Tab 4-Units &amp; Rent Difference'!L40</f>
        <v>0</v>
      </c>
      <c r="K99" s="89"/>
    </row>
    <row r="100" spans="1:13" s="443" customFormat="1" ht="18.75" hidden="1" x14ac:dyDescent="0.3">
      <c r="A100" s="49"/>
      <c r="B100" s="87"/>
      <c r="C100" s="88"/>
      <c r="D100" s="383">
        <v>23</v>
      </c>
      <c r="E100" s="384" t="str">
        <f>'Tab 4-Units &amp; Rent Difference'!F41</f>
        <v>Select One</v>
      </c>
      <c r="F100" s="384">
        <f>'Tab 4-Units &amp; Rent Difference'!H41</f>
        <v>0</v>
      </c>
      <c r="G100" s="384" t="str">
        <f>'Tab 4-Units &amp; Rent Difference'!I41</f>
        <v>Select One</v>
      </c>
      <c r="H100" s="385">
        <f>'Tab 4-Units &amp; Rent Difference'!J41</f>
        <v>0</v>
      </c>
      <c r="I100" s="385">
        <f>'Tab 4-Units &amp; Rent Difference'!K41</f>
        <v>0</v>
      </c>
      <c r="J100" s="385">
        <f>'Tab 4-Units &amp; Rent Difference'!L41</f>
        <v>0</v>
      </c>
      <c r="K100" s="89"/>
    </row>
    <row r="101" spans="1:13" s="443" customFormat="1" ht="18.75" hidden="1" x14ac:dyDescent="0.3">
      <c r="A101" s="49"/>
      <c r="B101" s="87"/>
      <c r="C101" s="88"/>
      <c r="D101" s="383">
        <v>24</v>
      </c>
      <c r="E101" s="384" t="str">
        <f>'Tab 4-Units &amp; Rent Difference'!F42</f>
        <v>Select One</v>
      </c>
      <c r="F101" s="384">
        <f>'Tab 4-Units &amp; Rent Difference'!H42</f>
        <v>0</v>
      </c>
      <c r="G101" s="384" t="str">
        <f>'Tab 4-Units &amp; Rent Difference'!I42</f>
        <v>Select One</v>
      </c>
      <c r="H101" s="385">
        <f>'Tab 4-Units &amp; Rent Difference'!J42</f>
        <v>0</v>
      </c>
      <c r="I101" s="385">
        <f>'Tab 4-Units &amp; Rent Difference'!K42</f>
        <v>0</v>
      </c>
      <c r="J101" s="385">
        <f>'Tab 4-Units &amp; Rent Difference'!L42</f>
        <v>0</v>
      </c>
      <c r="K101" s="89"/>
    </row>
    <row r="102" spans="1:13" s="443" customFormat="1" ht="18.75" hidden="1" x14ac:dyDescent="0.3">
      <c r="A102" s="49"/>
      <c r="B102" s="87"/>
      <c r="C102" s="88"/>
      <c r="D102" s="383">
        <v>25</v>
      </c>
      <c r="E102" s="384" t="str">
        <f>'Tab 4-Units &amp; Rent Difference'!F43</f>
        <v>Select One</v>
      </c>
      <c r="F102" s="384">
        <f>'Tab 4-Units &amp; Rent Difference'!H43</f>
        <v>0</v>
      </c>
      <c r="G102" s="384" t="str">
        <f>'Tab 4-Units &amp; Rent Difference'!I43</f>
        <v>Select One</v>
      </c>
      <c r="H102" s="385">
        <f>'Tab 4-Units &amp; Rent Difference'!J43</f>
        <v>0</v>
      </c>
      <c r="I102" s="385">
        <f>'Tab 4-Units &amp; Rent Difference'!K43</f>
        <v>0</v>
      </c>
      <c r="J102" s="385">
        <f>'Tab 4-Units &amp; Rent Difference'!L43</f>
        <v>0</v>
      </c>
      <c r="K102" s="89"/>
      <c r="L102" s="442"/>
      <c r="M102" s="442"/>
    </row>
    <row r="103" spans="1:13" s="443" customFormat="1" ht="18.75" hidden="1" x14ac:dyDescent="0.3">
      <c r="A103" s="49"/>
      <c r="B103" s="87"/>
      <c r="C103" s="88"/>
      <c r="D103" s="383">
        <v>26</v>
      </c>
      <c r="E103" s="384" t="str">
        <f>'Tab 4-Units &amp; Rent Difference'!F44</f>
        <v>Select One</v>
      </c>
      <c r="F103" s="384">
        <f>'Tab 4-Units &amp; Rent Difference'!H44</f>
        <v>0</v>
      </c>
      <c r="G103" s="384" t="str">
        <f>'Tab 4-Units &amp; Rent Difference'!I44</f>
        <v>Select One</v>
      </c>
      <c r="H103" s="385">
        <f>'Tab 4-Units &amp; Rent Difference'!J44</f>
        <v>0</v>
      </c>
      <c r="I103" s="385">
        <f>'Tab 4-Units &amp; Rent Difference'!K44</f>
        <v>0</v>
      </c>
      <c r="J103" s="385">
        <f>'Tab 4-Units &amp; Rent Difference'!L44</f>
        <v>0</v>
      </c>
      <c r="K103" s="89"/>
    </row>
    <row r="104" spans="1:13" s="443" customFormat="1" ht="18.75" hidden="1" x14ac:dyDescent="0.3">
      <c r="A104" s="49"/>
      <c r="B104" s="87"/>
      <c r="C104" s="88"/>
      <c r="D104" s="383">
        <v>27</v>
      </c>
      <c r="E104" s="384" t="str">
        <f>'Tab 4-Units &amp; Rent Difference'!F45</f>
        <v>Select One</v>
      </c>
      <c r="F104" s="384">
        <f>'Tab 4-Units &amp; Rent Difference'!H45</f>
        <v>0</v>
      </c>
      <c r="G104" s="384" t="str">
        <f>'Tab 4-Units &amp; Rent Difference'!I45</f>
        <v>Select One</v>
      </c>
      <c r="H104" s="385">
        <f>'Tab 4-Units &amp; Rent Difference'!J45</f>
        <v>0</v>
      </c>
      <c r="I104" s="385">
        <f>'Tab 4-Units &amp; Rent Difference'!K45</f>
        <v>0</v>
      </c>
      <c r="J104" s="385">
        <f>'Tab 4-Units &amp; Rent Difference'!L45</f>
        <v>0</v>
      </c>
      <c r="K104" s="89"/>
    </row>
    <row r="105" spans="1:13" s="443" customFormat="1" ht="18.75" hidden="1" x14ac:dyDescent="0.3">
      <c r="A105" s="49"/>
      <c r="B105" s="87"/>
      <c r="C105" s="88"/>
      <c r="D105" s="383">
        <v>28</v>
      </c>
      <c r="E105" s="384" t="str">
        <f>'Tab 4-Units &amp; Rent Difference'!F46</f>
        <v>Select One</v>
      </c>
      <c r="F105" s="384">
        <f>'Tab 4-Units &amp; Rent Difference'!H46</f>
        <v>0</v>
      </c>
      <c r="G105" s="384" t="str">
        <f>'Tab 4-Units &amp; Rent Difference'!I46</f>
        <v>Select One</v>
      </c>
      <c r="H105" s="385">
        <f>'Tab 4-Units &amp; Rent Difference'!J46</f>
        <v>0</v>
      </c>
      <c r="I105" s="385">
        <f>'Tab 4-Units &amp; Rent Difference'!K46</f>
        <v>0</v>
      </c>
      <c r="J105" s="385">
        <f>'Tab 4-Units &amp; Rent Difference'!L46</f>
        <v>0</v>
      </c>
      <c r="K105" s="89"/>
    </row>
    <row r="106" spans="1:13" s="443" customFormat="1" ht="18.75" hidden="1" x14ac:dyDescent="0.3">
      <c r="A106" s="49"/>
      <c r="B106" s="87"/>
      <c r="C106" s="88"/>
      <c r="D106" s="383">
        <v>29</v>
      </c>
      <c r="E106" s="384" t="str">
        <f>'Tab 4-Units &amp; Rent Difference'!F47</f>
        <v>Select One</v>
      </c>
      <c r="F106" s="384">
        <f>'Tab 4-Units &amp; Rent Difference'!H47</f>
        <v>0</v>
      </c>
      <c r="G106" s="384" t="str">
        <f>'Tab 4-Units &amp; Rent Difference'!I47</f>
        <v>Select One</v>
      </c>
      <c r="H106" s="385">
        <f>'Tab 4-Units &amp; Rent Difference'!J47</f>
        <v>0</v>
      </c>
      <c r="I106" s="385">
        <f>'Tab 4-Units &amp; Rent Difference'!K47</f>
        <v>0</v>
      </c>
      <c r="J106" s="385">
        <f>'Tab 4-Units &amp; Rent Difference'!L47</f>
        <v>0</v>
      </c>
      <c r="K106" s="89"/>
    </row>
    <row r="107" spans="1:13" s="443" customFormat="1" ht="18.75" hidden="1" x14ac:dyDescent="0.3">
      <c r="A107" s="49"/>
      <c r="B107" s="87"/>
      <c r="C107" s="88"/>
      <c r="D107" s="383">
        <v>30</v>
      </c>
      <c r="E107" s="384" t="str">
        <f>'Tab 4-Units &amp; Rent Difference'!F48</f>
        <v>Select One</v>
      </c>
      <c r="F107" s="384">
        <f>'Tab 4-Units &amp; Rent Difference'!H48</f>
        <v>0</v>
      </c>
      <c r="G107" s="384" t="str">
        <f>'Tab 4-Units &amp; Rent Difference'!I48</f>
        <v>Select One</v>
      </c>
      <c r="H107" s="385">
        <f>'Tab 4-Units &amp; Rent Difference'!J48</f>
        <v>0</v>
      </c>
      <c r="I107" s="385">
        <f>'Tab 4-Units &amp; Rent Difference'!K48</f>
        <v>0</v>
      </c>
      <c r="J107" s="385">
        <f>'Tab 4-Units &amp; Rent Difference'!L48</f>
        <v>0</v>
      </c>
      <c r="K107" s="89"/>
      <c r="L107" s="442"/>
      <c r="M107" s="442"/>
    </row>
    <row r="108" spans="1:13" s="443" customFormat="1" ht="18.75" hidden="1" x14ac:dyDescent="0.3">
      <c r="A108" s="49"/>
      <c r="B108" s="87"/>
      <c r="C108" s="88"/>
      <c r="D108" s="383">
        <v>31</v>
      </c>
      <c r="E108" s="384" t="str">
        <f>'Tab 4-Units &amp; Rent Difference'!F49</f>
        <v>Select One</v>
      </c>
      <c r="F108" s="384">
        <f>'Tab 4-Units &amp; Rent Difference'!H49</f>
        <v>0</v>
      </c>
      <c r="G108" s="384" t="str">
        <f>'Tab 4-Units &amp; Rent Difference'!I49</f>
        <v>Select One</v>
      </c>
      <c r="H108" s="385">
        <f>'Tab 4-Units &amp; Rent Difference'!J49</f>
        <v>0</v>
      </c>
      <c r="I108" s="385">
        <f>'Tab 4-Units &amp; Rent Difference'!K49</f>
        <v>0</v>
      </c>
      <c r="J108" s="385">
        <f>'Tab 4-Units &amp; Rent Difference'!L49</f>
        <v>0</v>
      </c>
      <c r="K108" s="89"/>
    </row>
    <row r="109" spans="1:13" s="443" customFormat="1" ht="18.75" hidden="1" x14ac:dyDescent="0.3">
      <c r="A109" s="49"/>
      <c r="B109" s="87"/>
      <c r="C109" s="88"/>
      <c r="D109" s="383">
        <v>32</v>
      </c>
      <c r="E109" s="384" t="str">
        <f>'Tab 4-Units &amp; Rent Difference'!F50</f>
        <v>Select One</v>
      </c>
      <c r="F109" s="384">
        <f>'Tab 4-Units &amp; Rent Difference'!H50</f>
        <v>0</v>
      </c>
      <c r="G109" s="384" t="str">
        <f>'Tab 4-Units &amp; Rent Difference'!I50</f>
        <v>Select One</v>
      </c>
      <c r="H109" s="385">
        <f>'Tab 4-Units &amp; Rent Difference'!J50</f>
        <v>0</v>
      </c>
      <c r="I109" s="385">
        <f>'Tab 4-Units &amp; Rent Difference'!K50</f>
        <v>0</v>
      </c>
      <c r="J109" s="385">
        <f>'Tab 4-Units &amp; Rent Difference'!L50</f>
        <v>0</v>
      </c>
      <c r="K109" s="89"/>
    </row>
    <row r="110" spans="1:13" s="443" customFormat="1" ht="18.75" hidden="1" x14ac:dyDescent="0.3">
      <c r="A110" s="49"/>
      <c r="B110" s="87"/>
      <c r="C110" s="88"/>
      <c r="D110" s="383">
        <v>33</v>
      </c>
      <c r="E110" s="384" t="str">
        <f>'Tab 4-Units &amp; Rent Difference'!F51</f>
        <v>Select One</v>
      </c>
      <c r="F110" s="384">
        <f>'Tab 4-Units &amp; Rent Difference'!H51</f>
        <v>0</v>
      </c>
      <c r="G110" s="384" t="str">
        <f>'Tab 4-Units &amp; Rent Difference'!I51</f>
        <v>Select One</v>
      </c>
      <c r="H110" s="385">
        <f>'Tab 4-Units &amp; Rent Difference'!J51</f>
        <v>0</v>
      </c>
      <c r="I110" s="385">
        <f>'Tab 4-Units &amp; Rent Difference'!K51</f>
        <v>0</v>
      </c>
      <c r="J110" s="385">
        <f>'Tab 4-Units &amp; Rent Difference'!L51</f>
        <v>0</v>
      </c>
      <c r="K110" s="89"/>
    </row>
    <row r="111" spans="1:13" s="443" customFormat="1" ht="18.75" hidden="1" x14ac:dyDescent="0.3">
      <c r="A111" s="49"/>
      <c r="B111" s="87"/>
      <c r="C111" s="88"/>
      <c r="D111" s="383">
        <v>34</v>
      </c>
      <c r="E111" s="384" t="str">
        <f>'Tab 4-Units &amp; Rent Difference'!F52</f>
        <v>Select One</v>
      </c>
      <c r="F111" s="384">
        <f>'Tab 4-Units &amp; Rent Difference'!H52</f>
        <v>0</v>
      </c>
      <c r="G111" s="384" t="str">
        <f>'Tab 4-Units &amp; Rent Difference'!I52</f>
        <v>Select One</v>
      </c>
      <c r="H111" s="385">
        <f>'Tab 4-Units &amp; Rent Difference'!J52</f>
        <v>0</v>
      </c>
      <c r="I111" s="385">
        <f>'Tab 4-Units &amp; Rent Difference'!K52</f>
        <v>0</v>
      </c>
      <c r="J111" s="385">
        <f>'Tab 4-Units &amp; Rent Difference'!L52</f>
        <v>0</v>
      </c>
      <c r="K111" s="89"/>
    </row>
    <row r="112" spans="1:13" s="443" customFormat="1" ht="18.75" hidden="1" x14ac:dyDescent="0.3">
      <c r="A112" s="49"/>
      <c r="B112" s="87"/>
      <c r="C112" s="88"/>
      <c r="D112" s="383">
        <v>35</v>
      </c>
      <c r="E112" s="384" t="str">
        <f>'Tab 4-Units &amp; Rent Difference'!F53</f>
        <v>Select One</v>
      </c>
      <c r="F112" s="384">
        <f>'Tab 4-Units &amp; Rent Difference'!H53</f>
        <v>0</v>
      </c>
      <c r="G112" s="384" t="str">
        <f>'Tab 4-Units &amp; Rent Difference'!I53</f>
        <v>Select One</v>
      </c>
      <c r="H112" s="385">
        <f>'Tab 4-Units &amp; Rent Difference'!J53</f>
        <v>0</v>
      </c>
      <c r="I112" s="385">
        <f>'Tab 4-Units &amp; Rent Difference'!K53</f>
        <v>0</v>
      </c>
      <c r="J112" s="385">
        <f>'Tab 4-Units &amp; Rent Difference'!L53</f>
        <v>0</v>
      </c>
      <c r="K112" s="89"/>
      <c r="L112" s="442"/>
      <c r="M112" s="442"/>
    </row>
    <row r="113" spans="1:13" s="443" customFormat="1" ht="18.75" hidden="1" x14ac:dyDescent="0.3">
      <c r="A113" s="49"/>
      <c r="B113" s="87"/>
      <c r="C113" s="88"/>
      <c r="D113" s="383">
        <v>36</v>
      </c>
      <c r="E113" s="384" t="str">
        <f>'Tab 4-Units &amp; Rent Difference'!F54</f>
        <v>Select One</v>
      </c>
      <c r="F113" s="384">
        <f>'Tab 4-Units &amp; Rent Difference'!H54</f>
        <v>0</v>
      </c>
      <c r="G113" s="384" t="str">
        <f>'Tab 4-Units &amp; Rent Difference'!I54</f>
        <v>Select One</v>
      </c>
      <c r="H113" s="385">
        <f>'Tab 4-Units &amp; Rent Difference'!J54</f>
        <v>0</v>
      </c>
      <c r="I113" s="385">
        <f>'Tab 4-Units &amp; Rent Difference'!K54</f>
        <v>0</v>
      </c>
      <c r="J113" s="385">
        <f>'Tab 4-Units &amp; Rent Difference'!L54</f>
        <v>0</v>
      </c>
      <c r="K113" s="89"/>
    </row>
    <row r="114" spans="1:13" s="443" customFormat="1" ht="18.75" hidden="1" x14ac:dyDescent="0.3">
      <c r="A114" s="49"/>
      <c r="B114" s="87"/>
      <c r="C114" s="88"/>
      <c r="D114" s="383">
        <v>37</v>
      </c>
      <c r="E114" s="384" t="str">
        <f>'Tab 4-Units &amp; Rent Difference'!F55</f>
        <v>Select One</v>
      </c>
      <c r="F114" s="384">
        <f>'Tab 4-Units &amp; Rent Difference'!H55</f>
        <v>0</v>
      </c>
      <c r="G114" s="384" t="str">
        <f>'Tab 4-Units &amp; Rent Difference'!I55</f>
        <v>Select One</v>
      </c>
      <c r="H114" s="385">
        <f>'Tab 4-Units &amp; Rent Difference'!J55</f>
        <v>0</v>
      </c>
      <c r="I114" s="385">
        <f>'Tab 4-Units &amp; Rent Difference'!K55</f>
        <v>0</v>
      </c>
      <c r="J114" s="385">
        <f>'Tab 4-Units &amp; Rent Difference'!L55</f>
        <v>0</v>
      </c>
      <c r="K114" s="89"/>
    </row>
    <row r="115" spans="1:13" s="443" customFormat="1" ht="18.75" hidden="1" x14ac:dyDescent="0.3">
      <c r="A115" s="49"/>
      <c r="B115" s="87"/>
      <c r="C115" s="88"/>
      <c r="D115" s="383">
        <v>38</v>
      </c>
      <c r="E115" s="384" t="str">
        <f>'Tab 4-Units &amp; Rent Difference'!F56</f>
        <v>Select One</v>
      </c>
      <c r="F115" s="384">
        <f>'Tab 4-Units &amp; Rent Difference'!H56</f>
        <v>0</v>
      </c>
      <c r="G115" s="384" t="str">
        <f>'Tab 4-Units &amp; Rent Difference'!I56</f>
        <v>Select One</v>
      </c>
      <c r="H115" s="385">
        <f>'Tab 4-Units &amp; Rent Difference'!J56</f>
        <v>0</v>
      </c>
      <c r="I115" s="385">
        <f>'Tab 4-Units &amp; Rent Difference'!K56</f>
        <v>0</v>
      </c>
      <c r="J115" s="385">
        <f>'Tab 4-Units &amp; Rent Difference'!L56</f>
        <v>0</v>
      </c>
      <c r="K115" s="89"/>
    </row>
    <row r="116" spans="1:13" s="443" customFormat="1" ht="18.75" hidden="1" x14ac:dyDescent="0.3">
      <c r="A116" s="49"/>
      <c r="B116" s="87"/>
      <c r="C116" s="88"/>
      <c r="D116" s="383">
        <v>39</v>
      </c>
      <c r="E116" s="384" t="str">
        <f>'Tab 4-Units &amp; Rent Difference'!F57</f>
        <v>Select One</v>
      </c>
      <c r="F116" s="384">
        <f>'Tab 4-Units &amp; Rent Difference'!H57</f>
        <v>0</v>
      </c>
      <c r="G116" s="384" t="str">
        <f>'Tab 4-Units &amp; Rent Difference'!I57</f>
        <v>Select One</v>
      </c>
      <c r="H116" s="385">
        <f>'Tab 4-Units &amp; Rent Difference'!J57</f>
        <v>0</v>
      </c>
      <c r="I116" s="385">
        <f>'Tab 4-Units &amp; Rent Difference'!K57</f>
        <v>0</v>
      </c>
      <c r="J116" s="385">
        <f>'Tab 4-Units &amp; Rent Difference'!L57</f>
        <v>0</v>
      </c>
      <c r="K116" s="89"/>
    </row>
    <row r="117" spans="1:13" s="443" customFormat="1" ht="18.75" hidden="1" x14ac:dyDescent="0.3">
      <c r="A117" s="49"/>
      <c r="B117" s="87"/>
      <c r="C117" s="88"/>
      <c r="D117" s="383">
        <v>40</v>
      </c>
      <c r="E117" s="384" t="str">
        <f>'Tab 4-Units &amp; Rent Difference'!F58</f>
        <v>Select One</v>
      </c>
      <c r="F117" s="384">
        <f>'Tab 4-Units &amp; Rent Difference'!H58</f>
        <v>0</v>
      </c>
      <c r="G117" s="384" t="str">
        <f>'Tab 4-Units &amp; Rent Difference'!I58</f>
        <v>Select One</v>
      </c>
      <c r="H117" s="385">
        <f>'Tab 4-Units &amp; Rent Difference'!J58</f>
        <v>0</v>
      </c>
      <c r="I117" s="385">
        <f>'Tab 4-Units &amp; Rent Difference'!K58</f>
        <v>0</v>
      </c>
      <c r="J117" s="385">
        <f>'Tab 4-Units &amp; Rent Difference'!L58</f>
        <v>0</v>
      </c>
      <c r="K117" s="89"/>
      <c r="L117" s="442"/>
      <c r="M117" s="442"/>
    </row>
    <row r="118" spans="1:13" s="443" customFormat="1" ht="18.75" hidden="1" x14ac:dyDescent="0.3">
      <c r="A118" s="49"/>
      <c r="B118" s="87"/>
      <c r="C118" s="88"/>
      <c r="D118" s="383">
        <v>41</v>
      </c>
      <c r="E118" s="384" t="str">
        <f>'Tab 4-Units &amp; Rent Difference'!F59</f>
        <v>Select One</v>
      </c>
      <c r="F118" s="384">
        <f>'Tab 4-Units &amp; Rent Difference'!H59</f>
        <v>0</v>
      </c>
      <c r="G118" s="384" t="str">
        <f>'Tab 4-Units &amp; Rent Difference'!I59</f>
        <v>Select One</v>
      </c>
      <c r="H118" s="385">
        <f>'Tab 4-Units &amp; Rent Difference'!J59</f>
        <v>0</v>
      </c>
      <c r="I118" s="385">
        <f>'Tab 4-Units &amp; Rent Difference'!K59</f>
        <v>0</v>
      </c>
      <c r="J118" s="385">
        <f>'Tab 4-Units &amp; Rent Difference'!L59</f>
        <v>0</v>
      </c>
      <c r="K118" s="89"/>
    </row>
    <row r="119" spans="1:13" s="443" customFormat="1" ht="18.75" hidden="1" x14ac:dyDescent="0.3">
      <c r="A119" s="49"/>
      <c r="B119" s="87"/>
      <c r="C119" s="88"/>
      <c r="D119" s="383">
        <v>42</v>
      </c>
      <c r="E119" s="384" t="str">
        <f>'Tab 4-Units &amp; Rent Difference'!F60</f>
        <v>Select One</v>
      </c>
      <c r="F119" s="384">
        <f>'Tab 4-Units &amp; Rent Difference'!H60</f>
        <v>0</v>
      </c>
      <c r="G119" s="384" t="str">
        <f>'Tab 4-Units &amp; Rent Difference'!I60</f>
        <v>Select One</v>
      </c>
      <c r="H119" s="385">
        <f>'Tab 4-Units &amp; Rent Difference'!J60</f>
        <v>0</v>
      </c>
      <c r="I119" s="385">
        <f>'Tab 4-Units &amp; Rent Difference'!K60</f>
        <v>0</v>
      </c>
      <c r="J119" s="385">
        <f>'Tab 4-Units &amp; Rent Difference'!L60</f>
        <v>0</v>
      </c>
      <c r="K119" s="89"/>
    </row>
    <row r="120" spans="1:13" s="443" customFormat="1" ht="18.75" hidden="1" x14ac:dyDescent="0.3">
      <c r="A120" s="49"/>
      <c r="B120" s="87"/>
      <c r="C120" s="88"/>
      <c r="D120" s="383">
        <v>43</v>
      </c>
      <c r="E120" s="384" t="str">
        <f>'Tab 4-Units &amp; Rent Difference'!F61</f>
        <v>Select One</v>
      </c>
      <c r="F120" s="384">
        <f>'Tab 4-Units &amp; Rent Difference'!H61</f>
        <v>0</v>
      </c>
      <c r="G120" s="384" t="str">
        <f>'Tab 4-Units &amp; Rent Difference'!I61</f>
        <v>Select One</v>
      </c>
      <c r="H120" s="385">
        <f>'Tab 4-Units &amp; Rent Difference'!J61</f>
        <v>0</v>
      </c>
      <c r="I120" s="385">
        <f>'Tab 4-Units &amp; Rent Difference'!K61</f>
        <v>0</v>
      </c>
      <c r="J120" s="385">
        <f>'Tab 4-Units &amp; Rent Difference'!L61</f>
        <v>0</v>
      </c>
      <c r="K120" s="89"/>
    </row>
    <row r="121" spans="1:13" s="443" customFormat="1" ht="18.75" hidden="1" x14ac:dyDescent="0.3">
      <c r="A121" s="49"/>
      <c r="B121" s="87"/>
      <c r="C121" s="88"/>
      <c r="D121" s="383">
        <v>44</v>
      </c>
      <c r="E121" s="384" t="str">
        <f>'Tab 4-Units &amp; Rent Difference'!F62</f>
        <v>Select One</v>
      </c>
      <c r="F121" s="384">
        <f>'Tab 4-Units &amp; Rent Difference'!H62</f>
        <v>0</v>
      </c>
      <c r="G121" s="384" t="str">
        <f>'Tab 4-Units &amp; Rent Difference'!I62</f>
        <v>Select One</v>
      </c>
      <c r="H121" s="385">
        <f>'Tab 4-Units &amp; Rent Difference'!J62</f>
        <v>0</v>
      </c>
      <c r="I121" s="385">
        <f>'Tab 4-Units &amp; Rent Difference'!K62</f>
        <v>0</v>
      </c>
      <c r="J121" s="385">
        <f>'Tab 4-Units &amp; Rent Difference'!L62</f>
        <v>0</v>
      </c>
      <c r="K121" s="89"/>
    </row>
    <row r="122" spans="1:13" s="443" customFormat="1" ht="18.75" hidden="1" x14ac:dyDescent="0.3">
      <c r="A122" s="49"/>
      <c r="B122" s="87"/>
      <c r="C122" s="88"/>
      <c r="D122" s="383">
        <v>45</v>
      </c>
      <c r="E122" s="384" t="str">
        <f>'Tab 4-Units &amp; Rent Difference'!F63</f>
        <v>Select One</v>
      </c>
      <c r="F122" s="384">
        <f>'Tab 4-Units &amp; Rent Difference'!H63</f>
        <v>0</v>
      </c>
      <c r="G122" s="384" t="str">
        <f>'Tab 4-Units &amp; Rent Difference'!I63</f>
        <v>Select One</v>
      </c>
      <c r="H122" s="385">
        <f>'Tab 4-Units &amp; Rent Difference'!J63</f>
        <v>0</v>
      </c>
      <c r="I122" s="385">
        <f>'Tab 4-Units &amp; Rent Difference'!K63</f>
        <v>0</v>
      </c>
      <c r="J122" s="385">
        <f>'Tab 4-Units &amp; Rent Difference'!L63</f>
        <v>0</v>
      </c>
      <c r="K122" s="89"/>
      <c r="L122" s="442"/>
      <c r="M122" s="442"/>
    </row>
    <row r="123" spans="1:13" s="443" customFormat="1" ht="18.75" hidden="1" x14ac:dyDescent="0.3">
      <c r="A123" s="49"/>
      <c r="B123" s="87"/>
      <c r="C123" s="88"/>
      <c r="D123" s="383">
        <v>46</v>
      </c>
      <c r="E123" s="384" t="str">
        <f>'Tab 4-Units &amp; Rent Difference'!F64</f>
        <v>Select One</v>
      </c>
      <c r="F123" s="384">
        <f>'Tab 4-Units &amp; Rent Difference'!H64</f>
        <v>0</v>
      </c>
      <c r="G123" s="384" t="str">
        <f>'Tab 4-Units &amp; Rent Difference'!I64</f>
        <v>Select One</v>
      </c>
      <c r="H123" s="385">
        <f>'Tab 4-Units &amp; Rent Difference'!J64</f>
        <v>0</v>
      </c>
      <c r="I123" s="385">
        <f>'Tab 4-Units &amp; Rent Difference'!K64</f>
        <v>0</v>
      </c>
      <c r="J123" s="385">
        <f>'Tab 4-Units &amp; Rent Difference'!L64</f>
        <v>0</v>
      </c>
      <c r="K123" s="89"/>
    </row>
    <row r="124" spans="1:13" s="443" customFormat="1" ht="18.75" hidden="1" x14ac:dyDescent="0.3">
      <c r="A124" s="49"/>
      <c r="B124" s="87"/>
      <c r="C124" s="88"/>
      <c r="D124" s="383">
        <v>47</v>
      </c>
      <c r="E124" s="384" t="str">
        <f>'Tab 4-Units &amp; Rent Difference'!F65</f>
        <v>Select One</v>
      </c>
      <c r="F124" s="384">
        <f>'Tab 4-Units &amp; Rent Difference'!H65</f>
        <v>0</v>
      </c>
      <c r="G124" s="384" t="str">
        <f>'Tab 4-Units &amp; Rent Difference'!I65</f>
        <v>Select One</v>
      </c>
      <c r="H124" s="385">
        <f>'Tab 4-Units &amp; Rent Difference'!J65</f>
        <v>0</v>
      </c>
      <c r="I124" s="385">
        <f>'Tab 4-Units &amp; Rent Difference'!K65</f>
        <v>0</v>
      </c>
      <c r="J124" s="385">
        <f>'Tab 4-Units &amp; Rent Difference'!L65</f>
        <v>0</v>
      </c>
      <c r="K124" s="89"/>
    </row>
    <row r="125" spans="1:13" s="443" customFormat="1" ht="18.75" hidden="1" x14ac:dyDescent="0.3">
      <c r="A125" s="49"/>
      <c r="B125" s="87"/>
      <c r="C125" s="88"/>
      <c r="D125" s="383">
        <v>48</v>
      </c>
      <c r="E125" s="384" t="str">
        <f>'Tab 4-Units &amp; Rent Difference'!F66</f>
        <v>Select One</v>
      </c>
      <c r="F125" s="384">
        <f>'Tab 4-Units &amp; Rent Difference'!H66</f>
        <v>0</v>
      </c>
      <c r="G125" s="384" t="str">
        <f>'Tab 4-Units &amp; Rent Difference'!I66</f>
        <v>Select One</v>
      </c>
      <c r="H125" s="385">
        <f>'Tab 4-Units &amp; Rent Difference'!J66</f>
        <v>0</v>
      </c>
      <c r="I125" s="385">
        <f>'Tab 4-Units &amp; Rent Difference'!K66</f>
        <v>0</v>
      </c>
      <c r="J125" s="385">
        <f>'Tab 4-Units &amp; Rent Difference'!L66</f>
        <v>0</v>
      </c>
      <c r="K125" s="89"/>
    </row>
    <row r="126" spans="1:13" s="443" customFormat="1" ht="18.75" hidden="1" x14ac:dyDescent="0.3">
      <c r="A126" s="49"/>
      <c r="B126" s="87"/>
      <c r="C126" s="88"/>
      <c r="D126" s="383">
        <v>49</v>
      </c>
      <c r="E126" s="384" t="str">
        <f>'Tab 4-Units &amp; Rent Difference'!F67</f>
        <v>Select One</v>
      </c>
      <c r="F126" s="384">
        <f>'Tab 4-Units &amp; Rent Difference'!H67</f>
        <v>0</v>
      </c>
      <c r="G126" s="384" t="str">
        <f>'Tab 4-Units &amp; Rent Difference'!I67</f>
        <v>Select One</v>
      </c>
      <c r="H126" s="385">
        <f>'Tab 4-Units &amp; Rent Difference'!J67</f>
        <v>0</v>
      </c>
      <c r="I126" s="385">
        <f>'Tab 4-Units &amp; Rent Difference'!K67</f>
        <v>0</v>
      </c>
      <c r="J126" s="385">
        <f>'Tab 4-Units &amp; Rent Difference'!L67</f>
        <v>0</v>
      </c>
      <c r="K126" s="89"/>
    </row>
    <row r="127" spans="1:13" s="443" customFormat="1" ht="18.75" hidden="1" x14ac:dyDescent="0.3">
      <c r="A127" s="49"/>
      <c r="B127" s="87"/>
      <c r="C127" s="88"/>
      <c r="D127" s="383">
        <v>50</v>
      </c>
      <c r="E127" s="384" t="str">
        <f>'Tab 4-Units &amp; Rent Difference'!F68</f>
        <v>Select One</v>
      </c>
      <c r="F127" s="384">
        <f>'Tab 4-Units &amp; Rent Difference'!H68</f>
        <v>0</v>
      </c>
      <c r="G127" s="384" t="str">
        <f>'Tab 4-Units &amp; Rent Difference'!I68</f>
        <v>Select One</v>
      </c>
      <c r="H127" s="385">
        <f>'Tab 4-Units &amp; Rent Difference'!J68</f>
        <v>0</v>
      </c>
      <c r="I127" s="385">
        <f>'Tab 4-Units &amp; Rent Difference'!K68</f>
        <v>0</v>
      </c>
      <c r="J127" s="385">
        <f>'Tab 4-Units &amp; Rent Difference'!L68</f>
        <v>0</v>
      </c>
      <c r="K127" s="89"/>
      <c r="L127" s="442"/>
      <c r="M127" s="442"/>
    </row>
    <row r="128" spans="1:13" s="443" customFormat="1" ht="18.75" hidden="1" x14ac:dyDescent="0.3">
      <c r="A128" s="49"/>
      <c r="B128" s="87"/>
      <c r="C128" s="88"/>
      <c r="D128" s="383">
        <v>51</v>
      </c>
      <c r="E128" s="384" t="str">
        <f>'Tab 4-Units &amp; Rent Difference'!F69</f>
        <v>Select One</v>
      </c>
      <c r="F128" s="384">
        <f>'Tab 4-Units &amp; Rent Difference'!H69</f>
        <v>0</v>
      </c>
      <c r="G128" s="384" t="str">
        <f>'Tab 4-Units &amp; Rent Difference'!I69</f>
        <v>Select One</v>
      </c>
      <c r="H128" s="385">
        <f>'Tab 4-Units &amp; Rent Difference'!J69</f>
        <v>0</v>
      </c>
      <c r="I128" s="385">
        <f>'Tab 4-Units &amp; Rent Difference'!K69</f>
        <v>0</v>
      </c>
      <c r="J128" s="385">
        <f>'Tab 4-Units &amp; Rent Difference'!L69</f>
        <v>0</v>
      </c>
      <c r="K128" s="89"/>
    </row>
    <row r="129" spans="1:13" s="443" customFormat="1" ht="18.75" hidden="1" x14ac:dyDescent="0.3">
      <c r="A129" s="49"/>
      <c r="B129" s="87"/>
      <c r="C129" s="88"/>
      <c r="D129" s="383">
        <v>52</v>
      </c>
      <c r="E129" s="384" t="str">
        <f>'Tab 4-Units &amp; Rent Difference'!F70</f>
        <v>Select One</v>
      </c>
      <c r="F129" s="384">
        <f>'Tab 4-Units &amp; Rent Difference'!H70</f>
        <v>0</v>
      </c>
      <c r="G129" s="384" t="str">
        <f>'Tab 4-Units &amp; Rent Difference'!I70</f>
        <v>Select One</v>
      </c>
      <c r="H129" s="385">
        <f>'Tab 4-Units &amp; Rent Difference'!J70</f>
        <v>0</v>
      </c>
      <c r="I129" s="385">
        <f>'Tab 4-Units &amp; Rent Difference'!K70</f>
        <v>0</v>
      </c>
      <c r="J129" s="385">
        <f>'Tab 4-Units &amp; Rent Difference'!L70</f>
        <v>0</v>
      </c>
      <c r="K129" s="89"/>
    </row>
    <row r="130" spans="1:13" s="443" customFormat="1" ht="18.75" hidden="1" x14ac:dyDescent="0.3">
      <c r="A130" s="49"/>
      <c r="B130" s="87"/>
      <c r="C130" s="88"/>
      <c r="D130" s="383">
        <v>53</v>
      </c>
      <c r="E130" s="384" t="str">
        <f>'Tab 4-Units &amp; Rent Difference'!F71</f>
        <v>Select One</v>
      </c>
      <c r="F130" s="384">
        <f>'Tab 4-Units &amp; Rent Difference'!H71</f>
        <v>0</v>
      </c>
      <c r="G130" s="384" t="str">
        <f>'Tab 4-Units &amp; Rent Difference'!I71</f>
        <v>Select One</v>
      </c>
      <c r="H130" s="385">
        <f>'Tab 4-Units &amp; Rent Difference'!J71</f>
        <v>0</v>
      </c>
      <c r="I130" s="385">
        <f>'Tab 4-Units &amp; Rent Difference'!K71</f>
        <v>0</v>
      </c>
      <c r="J130" s="385">
        <f>'Tab 4-Units &amp; Rent Difference'!L71</f>
        <v>0</v>
      </c>
      <c r="K130" s="89"/>
    </row>
    <row r="131" spans="1:13" s="443" customFormat="1" ht="18.75" hidden="1" x14ac:dyDescent="0.3">
      <c r="A131" s="49"/>
      <c r="B131" s="87"/>
      <c r="C131" s="88"/>
      <c r="D131" s="383">
        <v>54</v>
      </c>
      <c r="E131" s="384" t="str">
        <f>'Tab 4-Units &amp; Rent Difference'!F72</f>
        <v>Select One</v>
      </c>
      <c r="F131" s="384">
        <f>'Tab 4-Units &amp; Rent Difference'!H72</f>
        <v>0</v>
      </c>
      <c r="G131" s="384" t="str">
        <f>'Tab 4-Units &amp; Rent Difference'!I72</f>
        <v>Select One</v>
      </c>
      <c r="H131" s="385">
        <f>'Tab 4-Units &amp; Rent Difference'!J72</f>
        <v>0</v>
      </c>
      <c r="I131" s="385">
        <f>'Tab 4-Units &amp; Rent Difference'!K72</f>
        <v>0</v>
      </c>
      <c r="J131" s="385">
        <f>'Tab 4-Units &amp; Rent Difference'!L72</f>
        <v>0</v>
      </c>
      <c r="K131" s="89"/>
    </row>
    <row r="132" spans="1:13" s="443" customFormat="1" ht="18.75" hidden="1" x14ac:dyDescent="0.3">
      <c r="A132" s="49"/>
      <c r="B132" s="87"/>
      <c r="C132" s="88"/>
      <c r="D132" s="383">
        <v>55</v>
      </c>
      <c r="E132" s="384" t="str">
        <f>'Tab 4-Units &amp; Rent Difference'!F73</f>
        <v>Select One</v>
      </c>
      <c r="F132" s="384">
        <f>'Tab 4-Units &amp; Rent Difference'!H73</f>
        <v>0</v>
      </c>
      <c r="G132" s="384" t="str">
        <f>'Tab 4-Units &amp; Rent Difference'!I73</f>
        <v>Select One</v>
      </c>
      <c r="H132" s="385">
        <f>'Tab 4-Units &amp; Rent Difference'!J73</f>
        <v>0</v>
      </c>
      <c r="I132" s="385">
        <f>'Tab 4-Units &amp; Rent Difference'!K73</f>
        <v>0</v>
      </c>
      <c r="J132" s="385">
        <f>'Tab 4-Units &amp; Rent Difference'!L73</f>
        <v>0</v>
      </c>
      <c r="K132" s="89"/>
      <c r="L132" s="442"/>
      <c r="M132" s="442"/>
    </row>
    <row r="133" spans="1:13" s="443" customFormat="1" ht="18.75" hidden="1" x14ac:dyDescent="0.3">
      <c r="A133" s="49"/>
      <c r="B133" s="87"/>
      <c r="C133" s="88"/>
      <c r="D133" s="383">
        <v>56</v>
      </c>
      <c r="E133" s="384" t="str">
        <f>'Tab 4-Units &amp; Rent Difference'!F74</f>
        <v>Select One</v>
      </c>
      <c r="F133" s="384">
        <f>'Tab 4-Units &amp; Rent Difference'!H74</f>
        <v>0</v>
      </c>
      <c r="G133" s="384" t="str">
        <f>'Tab 4-Units &amp; Rent Difference'!I74</f>
        <v>Select One</v>
      </c>
      <c r="H133" s="385">
        <f>'Tab 4-Units &amp; Rent Difference'!J74</f>
        <v>0</v>
      </c>
      <c r="I133" s="385">
        <f>'Tab 4-Units &amp; Rent Difference'!K74</f>
        <v>0</v>
      </c>
      <c r="J133" s="385">
        <f>'Tab 4-Units &amp; Rent Difference'!L74</f>
        <v>0</v>
      </c>
      <c r="K133" s="89"/>
    </row>
    <row r="134" spans="1:13" s="443" customFormat="1" ht="18.75" hidden="1" x14ac:dyDescent="0.3">
      <c r="A134" s="49"/>
      <c r="B134" s="87"/>
      <c r="C134" s="88"/>
      <c r="D134" s="383">
        <v>57</v>
      </c>
      <c r="E134" s="384" t="str">
        <f>'Tab 4-Units &amp; Rent Difference'!F75</f>
        <v>Select One</v>
      </c>
      <c r="F134" s="384">
        <f>'Tab 4-Units &amp; Rent Difference'!H75</f>
        <v>0</v>
      </c>
      <c r="G134" s="384" t="str">
        <f>'Tab 4-Units &amp; Rent Difference'!I75</f>
        <v>Select One</v>
      </c>
      <c r="H134" s="385">
        <f>'Tab 4-Units &amp; Rent Difference'!J75</f>
        <v>0</v>
      </c>
      <c r="I134" s="385">
        <f>'Tab 4-Units &amp; Rent Difference'!K75</f>
        <v>0</v>
      </c>
      <c r="J134" s="385">
        <f>'Tab 4-Units &amp; Rent Difference'!L75</f>
        <v>0</v>
      </c>
      <c r="K134" s="89"/>
    </row>
    <row r="135" spans="1:13" s="443" customFormat="1" ht="18.75" hidden="1" x14ac:dyDescent="0.3">
      <c r="A135" s="49"/>
      <c r="B135" s="87"/>
      <c r="C135" s="88"/>
      <c r="D135" s="383">
        <v>58</v>
      </c>
      <c r="E135" s="384" t="str">
        <f>'Tab 4-Units &amp; Rent Difference'!F76</f>
        <v>Select One</v>
      </c>
      <c r="F135" s="384">
        <f>'Tab 4-Units &amp; Rent Difference'!H76</f>
        <v>0</v>
      </c>
      <c r="G135" s="384" t="str">
        <f>'Tab 4-Units &amp; Rent Difference'!I76</f>
        <v>Select One</v>
      </c>
      <c r="H135" s="385">
        <f>'Tab 4-Units &amp; Rent Difference'!J76</f>
        <v>0</v>
      </c>
      <c r="I135" s="385">
        <f>'Tab 4-Units &amp; Rent Difference'!K76</f>
        <v>0</v>
      </c>
      <c r="J135" s="385">
        <f>'Tab 4-Units &amp; Rent Difference'!L76</f>
        <v>0</v>
      </c>
      <c r="K135" s="89"/>
    </row>
    <row r="136" spans="1:13" s="443" customFormat="1" ht="18.75" hidden="1" x14ac:dyDescent="0.3">
      <c r="A136" s="49"/>
      <c r="B136" s="87"/>
      <c r="C136" s="88"/>
      <c r="D136" s="383">
        <v>59</v>
      </c>
      <c r="E136" s="384" t="str">
        <f>'Tab 4-Units &amp; Rent Difference'!F77</f>
        <v>Select One</v>
      </c>
      <c r="F136" s="384">
        <f>'Tab 4-Units &amp; Rent Difference'!H77</f>
        <v>0</v>
      </c>
      <c r="G136" s="384" t="str">
        <f>'Tab 4-Units &amp; Rent Difference'!I77</f>
        <v>Select One</v>
      </c>
      <c r="H136" s="385">
        <f>'Tab 4-Units &amp; Rent Difference'!J77</f>
        <v>0</v>
      </c>
      <c r="I136" s="385">
        <f>'Tab 4-Units &amp; Rent Difference'!K77</f>
        <v>0</v>
      </c>
      <c r="J136" s="385">
        <f>'Tab 4-Units &amp; Rent Difference'!L77</f>
        <v>0</v>
      </c>
      <c r="K136" s="89"/>
    </row>
    <row r="137" spans="1:13" s="443" customFormat="1" ht="18.75" hidden="1" x14ac:dyDescent="0.3">
      <c r="A137" s="49"/>
      <c r="B137" s="87"/>
      <c r="C137" s="88"/>
      <c r="D137" s="383">
        <v>60</v>
      </c>
      <c r="E137" s="384" t="str">
        <f>'Tab 4-Units &amp; Rent Difference'!F78</f>
        <v>Select One</v>
      </c>
      <c r="F137" s="384">
        <f>'Tab 4-Units &amp; Rent Difference'!H78</f>
        <v>0</v>
      </c>
      <c r="G137" s="384" t="str">
        <f>'Tab 4-Units &amp; Rent Difference'!I78</f>
        <v>Select One</v>
      </c>
      <c r="H137" s="385">
        <f>'Tab 4-Units &amp; Rent Difference'!J78</f>
        <v>0</v>
      </c>
      <c r="I137" s="385">
        <f>'Tab 4-Units &amp; Rent Difference'!K78</f>
        <v>0</v>
      </c>
      <c r="J137" s="385">
        <f>'Tab 4-Units &amp; Rent Difference'!L78</f>
        <v>0</v>
      </c>
      <c r="K137" s="89"/>
      <c r="L137" s="442"/>
      <c r="M137" s="442"/>
    </row>
    <row r="138" spans="1:13" s="443" customFormat="1" ht="18.75" hidden="1" x14ac:dyDescent="0.3">
      <c r="A138" s="49"/>
      <c r="B138" s="87"/>
      <c r="C138" s="88"/>
      <c r="D138" s="383">
        <v>61</v>
      </c>
      <c r="E138" s="384" t="str">
        <f>'Tab 4-Units &amp; Rent Difference'!F79</f>
        <v>Select One</v>
      </c>
      <c r="F138" s="384">
        <f>'Tab 4-Units &amp; Rent Difference'!H79</f>
        <v>0</v>
      </c>
      <c r="G138" s="384" t="str">
        <f>'Tab 4-Units &amp; Rent Difference'!I79</f>
        <v>Select One</v>
      </c>
      <c r="H138" s="385">
        <f>'Tab 4-Units &amp; Rent Difference'!J79</f>
        <v>0</v>
      </c>
      <c r="I138" s="385">
        <f>'Tab 4-Units &amp; Rent Difference'!K79</f>
        <v>0</v>
      </c>
      <c r="J138" s="385">
        <f>'Tab 4-Units &amp; Rent Difference'!L79</f>
        <v>0</v>
      </c>
      <c r="K138" s="89"/>
    </row>
    <row r="139" spans="1:13" s="443" customFormat="1" ht="18.75" hidden="1" x14ac:dyDescent="0.3">
      <c r="A139" s="49"/>
      <c r="B139" s="87"/>
      <c r="C139" s="88"/>
      <c r="D139" s="383">
        <v>62</v>
      </c>
      <c r="E139" s="384" t="str">
        <f>'Tab 4-Units &amp; Rent Difference'!F80</f>
        <v>Select One</v>
      </c>
      <c r="F139" s="384">
        <f>'Tab 4-Units &amp; Rent Difference'!H80</f>
        <v>0</v>
      </c>
      <c r="G139" s="384" t="str">
        <f>'Tab 4-Units &amp; Rent Difference'!I80</f>
        <v>Select One</v>
      </c>
      <c r="H139" s="385">
        <f>'Tab 4-Units &amp; Rent Difference'!J80</f>
        <v>0</v>
      </c>
      <c r="I139" s="385">
        <f>'Tab 4-Units &amp; Rent Difference'!K80</f>
        <v>0</v>
      </c>
      <c r="J139" s="385">
        <f>'Tab 4-Units &amp; Rent Difference'!L80</f>
        <v>0</v>
      </c>
      <c r="K139" s="89"/>
    </row>
    <row r="140" spans="1:13" s="443" customFormat="1" ht="18.75" hidden="1" x14ac:dyDescent="0.3">
      <c r="A140" s="49"/>
      <c r="B140" s="87"/>
      <c r="C140" s="88"/>
      <c r="D140" s="383">
        <v>63</v>
      </c>
      <c r="E140" s="384" t="str">
        <f>'Tab 4-Units &amp; Rent Difference'!F81</f>
        <v>Select One</v>
      </c>
      <c r="F140" s="384">
        <f>'Tab 4-Units &amp; Rent Difference'!H81</f>
        <v>0</v>
      </c>
      <c r="G140" s="384" t="str">
        <f>'Tab 4-Units &amp; Rent Difference'!I81</f>
        <v>Select One</v>
      </c>
      <c r="H140" s="385">
        <f>'Tab 4-Units &amp; Rent Difference'!J81</f>
        <v>0</v>
      </c>
      <c r="I140" s="385">
        <f>'Tab 4-Units &amp; Rent Difference'!K81</f>
        <v>0</v>
      </c>
      <c r="J140" s="385">
        <f>'Tab 4-Units &amp; Rent Difference'!L81</f>
        <v>0</v>
      </c>
      <c r="K140" s="89"/>
    </row>
    <row r="141" spans="1:13" s="443" customFormat="1" ht="18.75" hidden="1" x14ac:dyDescent="0.3">
      <c r="A141" s="49"/>
      <c r="B141" s="87"/>
      <c r="C141" s="88"/>
      <c r="D141" s="383">
        <v>64</v>
      </c>
      <c r="E141" s="384" t="str">
        <f>'Tab 4-Units &amp; Rent Difference'!F82</f>
        <v>Select One</v>
      </c>
      <c r="F141" s="384">
        <f>'Tab 4-Units &amp; Rent Difference'!H82</f>
        <v>0</v>
      </c>
      <c r="G141" s="384" t="str">
        <f>'Tab 4-Units &amp; Rent Difference'!I82</f>
        <v>Select One</v>
      </c>
      <c r="H141" s="385">
        <f>'Tab 4-Units &amp; Rent Difference'!J82</f>
        <v>0</v>
      </c>
      <c r="I141" s="385">
        <f>'Tab 4-Units &amp; Rent Difference'!K82</f>
        <v>0</v>
      </c>
      <c r="J141" s="385">
        <f>'Tab 4-Units &amp; Rent Difference'!L82</f>
        <v>0</v>
      </c>
      <c r="K141" s="89"/>
    </row>
    <row r="142" spans="1:13" s="443" customFormat="1" ht="18.75" hidden="1" x14ac:dyDescent="0.3">
      <c r="A142" s="49"/>
      <c r="B142" s="87"/>
      <c r="C142" s="88"/>
      <c r="D142" s="383">
        <v>65</v>
      </c>
      <c r="E142" s="384" t="str">
        <f>'Tab 4-Units &amp; Rent Difference'!F83</f>
        <v>Select One</v>
      </c>
      <c r="F142" s="384">
        <f>'Tab 4-Units &amp; Rent Difference'!H83</f>
        <v>0</v>
      </c>
      <c r="G142" s="384" t="str">
        <f>'Tab 4-Units &amp; Rent Difference'!I83</f>
        <v>Select One</v>
      </c>
      <c r="H142" s="385">
        <f>'Tab 4-Units &amp; Rent Difference'!J83</f>
        <v>0</v>
      </c>
      <c r="I142" s="385">
        <f>'Tab 4-Units &amp; Rent Difference'!K83</f>
        <v>0</v>
      </c>
      <c r="J142" s="385">
        <f>'Tab 4-Units &amp; Rent Difference'!L83</f>
        <v>0</v>
      </c>
      <c r="K142" s="89"/>
      <c r="L142" s="442"/>
      <c r="M142" s="442"/>
    </row>
    <row r="143" spans="1:13" s="443" customFormat="1" ht="18.75" hidden="1" x14ac:dyDescent="0.3">
      <c r="A143" s="49"/>
      <c r="B143" s="87"/>
      <c r="C143" s="88"/>
      <c r="D143" s="383">
        <v>66</v>
      </c>
      <c r="E143" s="384" t="str">
        <f>'Tab 4-Units &amp; Rent Difference'!F84</f>
        <v>Select One</v>
      </c>
      <c r="F143" s="384">
        <f>'Tab 4-Units &amp; Rent Difference'!H84</f>
        <v>0</v>
      </c>
      <c r="G143" s="384" t="str">
        <f>'Tab 4-Units &amp; Rent Difference'!I84</f>
        <v>Select One</v>
      </c>
      <c r="H143" s="385">
        <f>'Tab 4-Units &amp; Rent Difference'!J84</f>
        <v>0</v>
      </c>
      <c r="I143" s="385">
        <f>'Tab 4-Units &amp; Rent Difference'!K84</f>
        <v>0</v>
      </c>
      <c r="J143" s="385">
        <f>'Tab 4-Units &amp; Rent Difference'!L84</f>
        <v>0</v>
      </c>
      <c r="K143" s="89"/>
    </row>
    <row r="144" spans="1:13" s="443" customFormat="1" ht="18.75" hidden="1" x14ac:dyDescent="0.3">
      <c r="A144" s="49"/>
      <c r="B144" s="87"/>
      <c r="C144" s="88"/>
      <c r="D144" s="383">
        <v>67</v>
      </c>
      <c r="E144" s="384" t="str">
        <f>'Tab 4-Units &amp; Rent Difference'!F85</f>
        <v>Select One</v>
      </c>
      <c r="F144" s="384">
        <f>'Tab 4-Units &amp; Rent Difference'!H85</f>
        <v>0</v>
      </c>
      <c r="G144" s="384" t="str">
        <f>'Tab 4-Units &amp; Rent Difference'!I85</f>
        <v>Select One</v>
      </c>
      <c r="H144" s="385">
        <f>'Tab 4-Units &amp; Rent Difference'!J85</f>
        <v>0</v>
      </c>
      <c r="I144" s="385">
        <f>'Tab 4-Units &amp; Rent Difference'!K85</f>
        <v>0</v>
      </c>
      <c r="J144" s="385">
        <f>'Tab 4-Units &amp; Rent Difference'!L85</f>
        <v>0</v>
      </c>
      <c r="K144" s="89"/>
    </row>
    <row r="145" spans="1:13" s="443" customFormat="1" ht="18.75" hidden="1" x14ac:dyDescent="0.3">
      <c r="A145" s="49"/>
      <c r="B145" s="87"/>
      <c r="C145" s="88"/>
      <c r="D145" s="383">
        <v>68</v>
      </c>
      <c r="E145" s="384" t="str">
        <f>'Tab 4-Units &amp; Rent Difference'!F86</f>
        <v>Select One</v>
      </c>
      <c r="F145" s="384">
        <f>'Tab 4-Units &amp; Rent Difference'!H86</f>
        <v>0</v>
      </c>
      <c r="G145" s="384" t="str">
        <f>'Tab 4-Units &amp; Rent Difference'!I86</f>
        <v>Select One</v>
      </c>
      <c r="H145" s="385">
        <f>'Tab 4-Units &amp; Rent Difference'!J86</f>
        <v>0</v>
      </c>
      <c r="I145" s="385">
        <f>'Tab 4-Units &amp; Rent Difference'!K86</f>
        <v>0</v>
      </c>
      <c r="J145" s="385">
        <f>'Tab 4-Units &amp; Rent Difference'!L86</f>
        <v>0</v>
      </c>
      <c r="K145" s="89"/>
    </row>
    <row r="146" spans="1:13" s="443" customFormat="1" ht="18.75" hidden="1" x14ac:dyDescent="0.3">
      <c r="A146" s="49"/>
      <c r="B146" s="87"/>
      <c r="C146" s="88"/>
      <c r="D146" s="383">
        <v>69</v>
      </c>
      <c r="E146" s="384" t="str">
        <f>'Tab 4-Units &amp; Rent Difference'!F87</f>
        <v>Select One</v>
      </c>
      <c r="F146" s="384">
        <f>'Tab 4-Units &amp; Rent Difference'!H87</f>
        <v>0</v>
      </c>
      <c r="G146" s="384" t="str">
        <f>'Tab 4-Units &amp; Rent Difference'!I87</f>
        <v>Select One</v>
      </c>
      <c r="H146" s="385">
        <f>'Tab 4-Units &amp; Rent Difference'!J87</f>
        <v>0</v>
      </c>
      <c r="I146" s="385">
        <f>'Tab 4-Units &amp; Rent Difference'!K87</f>
        <v>0</v>
      </c>
      <c r="J146" s="385">
        <f>'Tab 4-Units &amp; Rent Difference'!L87</f>
        <v>0</v>
      </c>
      <c r="K146" s="89"/>
    </row>
    <row r="147" spans="1:13" s="443" customFormat="1" ht="18.75" hidden="1" x14ac:dyDescent="0.3">
      <c r="A147" s="49"/>
      <c r="B147" s="87"/>
      <c r="C147" s="88"/>
      <c r="D147" s="383">
        <v>70</v>
      </c>
      <c r="E147" s="384" t="str">
        <f>'Tab 4-Units &amp; Rent Difference'!F88</f>
        <v>Select One</v>
      </c>
      <c r="F147" s="384">
        <f>'Tab 4-Units &amp; Rent Difference'!H88</f>
        <v>0</v>
      </c>
      <c r="G147" s="384" t="str">
        <f>'Tab 4-Units &amp; Rent Difference'!I88</f>
        <v>Select One</v>
      </c>
      <c r="H147" s="385">
        <f>'Tab 4-Units &amp; Rent Difference'!J88</f>
        <v>0</v>
      </c>
      <c r="I147" s="385">
        <f>'Tab 4-Units &amp; Rent Difference'!K88</f>
        <v>0</v>
      </c>
      <c r="J147" s="385">
        <f>'Tab 4-Units &amp; Rent Difference'!L88</f>
        <v>0</v>
      </c>
      <c r="K147" s="89"/>
      <c r="L147" s="442"/>
      <c r="M147" s="442"/>
    </row>
    <row r="148" spans="1:13" s="443" customFormat="1" ht="18.75" hidden="1" x14ac:dyDescent="0.3">
      <c r="A148" s="49"/>
      <c r="B148" s="87"/>
      <c r="C148" s="88"/>
      <c r="D148" s="383">
        <v>71</v>
      </c>
      <c r="E148" s="384" t="str">
        <f>'Tab 4-Units &amp; Rent Difference'!F89</f>
        <v>Select One</v>
      </c>
      <c r="F148" s="384">
        <f>'Tab 4-Units &amp; Rent Difference'!H89</f>
        <v>0</v>
      </c>
      <c r="G148" s="384" t="str">
        <f>'Tab 4-Units &amp; Rent Difference'!I89</f>
        <v>Select One</v>
      </c>
      <c r="H148" s="385">
        <f>'Tab 4-Units &amp; Rent Difference'!J89</f>
        <v>0</v>
      </c>
      <c r="I148" s="385">
        <f>'Tab 4-Units &amp; Rent Difference'!K89</f>
        <v>0</v>
      </c>
      <c r="J148" s="385">
        <f>'Tab 4-Units &amp; Rent Difference'!L89</f>
        <v>0</v>
      </c>
      <c r="K148" s="89"/>
    </row>
    <row r="149" spans="1:13" s="443" customFormat="1" ht="18.75" hidden="1" x14ac:dyDescent="0.3">
      <c r="A149" s="49"/>
      <c r="B149" s="87"/>
      <c r="C149" s="88"/>
      <c r="D149" s="383">
        <v>72</v>
      </c>
      <c r="E149" s="384" t="str">
        <f>'Tab 4-Units &amp; Rent Difference'!F90</f>
        <v>Select One</v>
      </c>
      <c r="F149" s="384">
        <f>'Tab 4-Units &amp; Rent Difference'!H90</f>
        <v>0</v>
      </c>
      <c r="G149" s="384" t="str">
        <f>'Tab 4-Units &amp; Rent Difference'!I90</f>
        <v>Select One</v>
      </c>
      <c r="H149" s="385">
        <f>'Tab 4-Units &amp; Rent Difference'!J90</f>
        <v>0</v>
      </c>
      <c r="I149" s="385">
        <f>'Tab 4-Units &amp; Rent Difference'!K90</f>
        <v>0</v>
      </c>
      <c r="J149" s="385">
        <f>'Tab 4-Units &amp; Rent Difference'!L90</f>
        <v>0</v>
      </c>
      <c r="K149" s="89"/>
    </row>
    <row r="150" spans="1:13" s="443" customFormat="1" ht="18.75" hidden="1" x14ac:dyDescent="0.3">
      <c r="A150" s="49"/>
      <c r="B150" s="87"/>
      <c r="C150" s="88"/>
      <c r="D150" s="383">
        <v>73</v>
      </c>
      <c r="E150" s="384" t="str">
        <f>'Tab 4-Units &amp; Rent Difference'!F91</f>
        <v>Select One</v>
      </c>
      <c r="F150" s="384">
        <f>'Tab 4-Units &amp; Rent Difference'!H91</f>
        <v>0</v>
      </c>
      <c r="G150" s="384" t="str">
        <f>'Tab 4-Units &amp; Rent Difference'!I91</f>
        <v>Select One</v>
      </c>
      <c r="H150" s="385">
        <f>'Tab 4-Units &amp; Rent Difference'!J91</f>
        <v>0</v>
      </c>
      <c r="I150" s="385">
        <f>'Tab 4-Units &amp; Rent Difference'!K91</f>
        <v>0</v>
      </c>
      <c r="J150" s="385">
        <f>'Tab 4-Units &amp; Rent Difference'!L91</f>
        <v>0</v>
      </c>
      <c r="K150" s="89"/>
    </row>
    <row r="151" spans="1:13" s="443" customFormat="1" ht="18.75" hidden="1" x14ac:dyDescent="0.3">
      <c r="A151" s="49"/>
      <c r="B151" s="87"/>
      <c r="C151" s="88"/>
      <c r="D151" s="383">
        <v>74</v>
      </c>
      <c r="E151" s="384" t="str">
        <f>'Tab 4-Units &amp; Rent Difference'!F92</f>
        <v>Select One</v>
      </c>
      <c r="F151" s="384">
        <f>'Tab 4-Units &amp; Rent Difference'!H92</f>
        <v>0</v>
      </c>
      <c r="G151" s="384" t="str">
        <f>'Tab 4-Units &amp; Rent Difference'!I92</f>
        <v>Select One</v>
      </c>
      <c r="H151" s="385">
        <f>'Tab 4-Units &amp; Rent Difference'!J92</f>
        <v>0</v>
      </c>
      <c r="I151" s="385">
        <f>'Tab 4-Units &amp; Rent Difference'!K92</f>
        <v>0</v>
      </c>
      <c r="J151" s="385">
        <f>'Tab 4-Units &amp; Rent Difference'!L92</f>
        <v>0</v>
      </c>
      <c r="K151" s="89"/>
    </row>
    <row r="152" spans="1:13" s="443" customFormat="1" ht="18.75" hidden="1" x14ac:dyDescent="0.3">
      <c r="A152" s="49"/>
      <c r="B152" s="87"/>
      <c r="C152" s="88"/>
      <c r="D152" s="383">
        <v>75</v>
      </c>
      <c r="E152" s="384" t="str">
        <f>'Tab 4-Units &amp; Rent Difference'!F93</f>
        <v>Select One</v>
      </c>
      <c r="F152" s="384">
        <f>'Tab 4-Units &amp; Rent Difference'!H93</f>
        <v>0</v>
      </c>
      <c r="G152" s="384" t="str">
        <f>'Tab 4-Units &amp; Rent Difference'!I93</f>
        <v>Select One</v>
      </c>
      <c r="H152" s="385">
        <f>'Tab 4-Units &amp; Rent Difference'!J93</f>
        <v>0</v>
      </c>
      <c r="I152" s="385">
        <f>'Tab 4-Units &amp; Rent Difference'!K93</f>
        <v>0</v>
      </c>
      <c r="J152" s="385">
        <f>'Tab 4-Units &amp; Rent Difference'!L93</f>
        <v>0</v>
      </c>
      <c r="K152" s="89"/>
      <c r="L152" s="442"/>
      <c r="M152" s="442"/>
    </row>
    <row r="153" spans="1:13" s="443" customFormat="1" ht="18.75" hidden="1" x14ac:dyDescent="0.3">
      <c r="A153" s="49"/>
      <c r="B153" s="87"/>
      <c r="C153" s="88"/>
      <c r="D153" s="383">
        <v>76</v>
      </c>
      <c r="E153" s="384" t="str">
        <f>'Tab 4-Units &amp; Rent Difference'!F94</f>
        <v>Select One</v>
      </c>
      <c r="F153" s="384">
        <f>'Tab 4-Units &amp; Rent Difference'!H94</f>
        <v>0</v>
      </c>
      <c r="G153" s="384" t="str">
        <f>'Tab 4-Units &amp; Rent Difference'!I94</f>
        <v>Select One</v>
      </c>
      <c r="H153" s="385">
        <f>'Tab 4-Units &amp; Rent Difference'!J94</f>
        <v>0</v>
      </c>
      <c r="I153" s="385">
        <f>'Tab 4-Units &amp; Rent Difference'!K94</f>
        <v>0</v>
      </c>
      <c r="J153" s="385">
        <f>'Tab 4-Units &amp; Rent Difference'!L94</f>
        <v>0</v>
      </c>
      <c r="K153" s="89"/>
    </row>
    <row r="154" spans="1:13" s="443" customFormat="1" ht="18.75" hidden="1" x14ac:dyDescent="0.3">
      <c r="A154" s="49"/>
      <c r="B154" s="87"/>
      <c r="C154" s="88"/>
      <c r="D154" s="383">
        <v>77</v>
      </c>
      <c r="E154" s="384" t="str">
        <f>'Tab 4-Units &amp; Rent Difference'!F95</f>
        <v>Select One</v>
      </c>
      <c r="F154" s="384">
        <f>'Tab 4-Units &amp; Rent Difference'!H95</f>
        <v>0</v>
      </c>
      <c r="G154" s="384" t="str">
        <f>'Tab 4-Units &amp; Rent Difference'!I95</f>
        <v>Select One</v>
      </c>
      <c r="H154" s="385">
        <f>'Tab 4-Units &amp; Rent Difference'!J95</f>
        <v>0</v>
      </c>
      <c r="I154" s="385">
        <f>'Tab 4-Units &amp; Rent Difference'!K95</f>
        <v>0</v>
      </c>
      <c r="J154" s="385">
        <f>'Tab 4-Units &amp; Rent Difference'!L95</f>
        <v>0</v>
      </c>
      <c r="K154" s="89"/>
    </row>
    <row r="155" spans="1:13" s="443" customFormat="1" ht="18.75" hidden="1" x14ac:dyDescent="0.3">
      <c r="A155" s="49"/>
      <c r="B155" s="87"/>
      <c r="C155" s="88"/>
      <c r="D155" s="383">
        <v>78</v>
      </c>
      <c r="E155" s="384" t="str">
        <f>'Tab 4-Units &amp; Rent Difference'!F96</f>
        <v>Select One</v>
      </c>
      <c r="F155" s="384">
        <f>'Tab 4-Units &amp; Rent Difference'!H96</f>
        <v>0</v>
      </c>
      <c r="G155" s="384" t="str">
        <f>'Tab 4-Units &amp; Rent Difference'!I96</f>
        <v>Select One</v>
      </c>
      <c r="H155" s="385">
        <f>'Tab 4-Units &amp; Rent Difference'!J96</f>
        <v>0</v>
      </c>
      <c r="I155" s="385">
        <f>'Tab 4-Units &amp; Rent Difference'!K96</f>
        <v>0</v>
      </c>
      <c r="J155" s="385">
        <f>'Tab 4-Units &amp; Rent Difference'!L96</f>
        <v>0</v>
      </c>
      <c r="K155" s="89"/>
    </row>
    <row r="156" spans="1:13" s="443" customFormat="1" ht="18.75" hidden="1" x14ac:dyDescent="0.3">
      <c r="A156" s="49"/>
      <c r="B156" s="87"/>
      <c r="C156" s="88"/>
      <c r="D156" s="383">
        <v>79</v>
      </c>
      <c r="E156" s="384" t="str">
        <f>'Tab 4-Units &amp; Rent Difference'!F97</f>
        <v>Select One</v>
      </c>
      <c r="F156" s="384">
        <f>'Tab 4-Units &amp; Rent Difference'!H97</f>
        <v>0</v>
      </c>
      <c r="G156" s="384" t="str">
        <f>'Tab 4-Units &amp; Rent Difference'!I97</f>
        <v>Select One</v>
      </c>
      <c r="H156" s="385">
        <f>'Tab 4-Units &amp; Rent Difference'!J97</f>
        <v>0</v>
      </c>
      <c r="I156" s="385">
        <f>'Tab 4-Units &amp; Rent Difference'!K97</f>
        <v>0</v>
      </c>
      <c r="J156" s="385">
        <f>'Tab 4-Units &amp; Rent Difference'!L97</f>
        <v>0</v>
      </c>
      <c r="K156" s="89"/>
    </row>
    <row r="157" spans="1:13" s="443" customFormat="1" ht="18.75" hidden="1" x14ac:dyDescent="0.3">
      <c r="A157" s="49"/>
      <c r="B157" s="87"/>
      <c r="C157" s="88"/>
      <c r="D157" s="383">
        <v>80</v>
      </c>
      <c r="E157" s="384" t="str">
        <f>'Tab 4-Units &amp; Rent Difference'!F98</f>
        <v>Select One</v>
      </c>
      <c r="F157" s="384">
        <f>'Tab 4-Units &amp; Rent Difference'!H98</f>
        <v>0</v>
      </c>
      <c r="G157" s="384" t="str">
        <f>'Tab 4-Units &amp; Rent Difference'!I98</f>
        <v>Select One</v>
      </c>
      <c r="H157" s="385">
        <f>'Tab 4-Units &amp; Rent Difference'!J98</f>
        <v>0</v>
      </c>
      <c r="I157" s="385">
        <f>'Tab 4-Units &amp; Rent Difference'!K98</f>
        <v>0</v>
      </c>
      <c r="J157" s="385">
        <f>'Tab 4-Units &amp; Rent Difference'!L98</f>
        <v>0</v>
      </c>
      <c r="K157" s="89"/>
      <c r="L157" s="442"/>
      <c r="M157" s="442"/>
    </row>
    <row r="158" spans="1:13" s="443" customFormat="1" ht="18.75" hidden="1" x14ac:dyDescent="0.3">
      <c r="A158" s="49"/>
      <c r="B158" s="87"/>
      <c r="C158" s="88"/>
      <c r="D158" s="383">
        <v>81</v>
      </c>
      <c r="E158" s="384" t="str">
        <f>'Tab 4-Units &amp; Rent Difference'!F99</f>
        <v>Select One</v>
      </c>
      <c r="F158" s="384">
        <f>'Tab 4-Units &amp; Rent Difference'!H99</f>
        <v>0</v>
      </c>
      <c r="G158" s="384" t="str">
        <f>'Tab 4-Units &amp; Rent Difference'!I99</f>
        <v>Select One</v>
      </c>
      <c r="H158" s="385">
        <f>'Tab 4-Units &amp; Rent Difference'!J99</f>
        <v>0</v>
      </c>
      <c r="I158" s="385">
        <f>'Tab 4-Units &amp; Rent Difference'!K99</f>
        <v>0</v>
      </c>
      <c r="J158" s="385">
        <f>'Tab 4-Units &amp; Rent Difference'!L99</f>
        <v>0</v>
      </c>
      <c r="K158" s="89"/>
    </row>
    <row r="159" spans="1:13" s="443" customFormat="1" ht="18.75" hidden="1" x14ac:dyDescent="0.3">
      <c r="A159" s="49"/>
      <c r="B159" s="87"/>
      <c r="C159" s="88"/>
      <c r="D159" s="383">
        <v>82</v>
      </c>
      <c r="E159" s="384" t="str">
        <f>'Tab 4-Units &amp; Rent Difference'!F100</f>
        <v>Select One</v>
      </c>
      <c r="F159" s="384">
        <f>'Tab 4-Units &amp; Rent Difference'!H100</f>
        <v>0</v>
      </c>
      <c r="G159" s="384" t="str">
        <f>'Tab 4-Units &amp; Rent Difference'!I100</f>
        <v>Select One</v>
      </c>
      <c r="H159" s="385">
        <f>'Tab 4-Units &amp; Rent Difference'!J100</f>
        <v>0</v>
      </c>
      <c r="I159" s="385">
        <f>'Tab 4-Units &amp; Rent Difference'!K100</f>
        <v>0</v>
      </c>
      <c r="J159" s="385">
        <f>'Tab 4-Units &amp; Rent Difference'!L100</f>
        <v>0</v>
      </c>
      <c r="K159" s="89"/>
    </row>
    <row r="160" spans="1:13" s="443" customFormat="1" ht="18.75" hidden="1" x14ac:dyDescent="0.3">
      <c r="A160" s="49"/>
      <c r="B160" s="87"/>
      <c r="C160" s="88"/>
      <c r="D160" s="383">
        <v>83</v>
      </c>
      <c r="E160" s="384" t="str">
        <f>'Tab 4-Units &amp; Rent Difference'!F101</f>
        <v>Select One</v>
      </c>
      <c r="F160" s="384">
        <f>'Tab 4-Units &amp; Rent Difference'!H101</f>
        <v>0</v>
      </c>
      <c r="G160" s="384" t="str">
        <f>'Tab 4-Units &amp; Rent Difference'!I101</f>
        <v>Select One</v>
      </c>
      <c r="H160" s="385">
        <f>'Tab 4-Units &amp; Rent Difference'!J101</f>
        <v>0</v>
      </c>
      <c r="I160" s="385">
        <f>'Tab 4-Units &amp; Rent Difference'!K101</f>
        <v>0</v>
      </c>
      <c r="J160" s="385">
        <f>'Tab 4-Units &amp; Rent Difference'!L101</f>
        <v>0</v>
      </c>
      <c r="K160" s="89"/>
    </row>
    <row r="161" spans="1:13" s="443" customFormat="1" ht="18.75" hidden="1" x14ac:dyDescent="0.3">
      <c r="A161" s="49"/>
      <c r="B161" s="87"/>
      <c r="C161" s="88"/>
      <c r="D161" s="383">
        <v>84</v>
      </c>
      <c r="E161" s="384" t="str">
        <f>'Tab 4-Units &amp; Rent Difference'!F102</f>
        <v>Select One</v>
      </c>
      <c r="F161" s="384">
        <f>'Tab 4-Units &amp; Rent Difference'!H102</f>
        <v>0</v>
      </c>
      <c r="G161" s="384" t="str">
        <f>'Tab 4-Units &amp; Rent Difference'!I102</f>
        <v>Select One</v>
      </c>
      <c r="H161" s="385">
        <f>'Tab 4-Units &amp; Rent Difference'!J102</f>
        <v>0</v>
      </c>
      <c r="I161" s="385">
        <f>'Tab 4-Units &amp; Rent Difference'!K102</f>
        <v>0</v>
      </c>
      <c r="J161" s="385">
        <f>'Tab 4-Units &amp; Rent Difference'!L102</f>
        <v>0</v>
      </c>
      <c r="K161" s="89"/>
    </row>
    <row r="162" spans="1:13" s="443" customFormat="1" ht="18.75" hidden="1" x14ac:dyDescent="0.3">
      <c r="A162" s="49"/>
      <c r="B162" s="87"/>
      <c r="C162" s="88"/>
      <c r="D162" s="383">
        <v>85</v>
      </c>
      <c r="E162" s="384" t="str">
        <f>'Tab 4-Units &amp; Rent Difference'!F103</f>
        <v>Select One</v>
      </c>
      <c r="F162" s="384">
        <f>'Tab 4-Units &amp; Rent Difference'!H103</f>
        <v>0</v>
      </c>
      <c r="G162" s="384" t="str">
        <f>'Tab 4-Units &amp; Rent Difference'!I103</f>
        <v>Select One</v>
      </c>
      <c r="H162" s="385">
        <f>'Tab 4-Units &amp; Rent Difference'!J103</f>
        <v>0</v>
      </c>
      <c r="I162" s="385">
        <f>'Tab 4-Units &amp; Rent Difference'!K103</f>
        <v>0</v>
      </c>
      <c r="J162" s="385">
        <f>'Tab 4-Units &amp; Rent Difference'!L103</f>
        <v>0</v>
      </c>
      <c r="K162" s="89"/>
      <c r="L162" s="442"/>
      <c r="M162" s="442"/>
    </row>
    <row r="163" spans="1:13" s="443" customFormat="1" ht="18.75" hidden="1" x14ac:dyDescent="0.3">
      <c r="A163" s="49"/>
      <c r="B163" s="87"/>
      <c r="C163" s="88"/>
      <c r="D163" s="383">
        <v>86</v>
      </c>
      <c r="E163" s="384" t="str">
        <f>'Tab 4-Units &amp; Rent Difference'!F104</f>
        <v>Select One</v>
      </c>
      <c r="F163" s="384">
        <f>'Tab 4-Units &amp; Rent Difference'!H104</f>
        <v>0</v>
      </c>
      <c r="G163" s="384" t="str">
        <f>'Tab 4-Units &amp; Rent Difference'!I104</f>
        <v>Select One</v>
      </c>
      <c r="H163" s="385">
        <f>'Tab 4-Units &amp; Rent Difference'!J104</f>
        <v>0</v>
      </c>
      <c r="I163" s="385">
        <f>'Tab 4-Units &amp; Rent Difference'!K104</f>
        <v>0</v>
      </c>
      <c r="J163" s="385">
        <f>'Tab 4-Units &amp; Rent Difference'!L104</f>
        <v>0</v>
      </c>
      <c r="K163" s="89"/>
    </row>
    <row r="164" spans="1:13" s="443" customFormat="1" ht="18.75" hidden="1" x14ac:dyDescent="0.3">
      <c r="A164" s="49"/>
      <c r="B164" s="87"/>
      <c r="C164" s="88"/>
      <c r="D164" s="383">
        <v>87</v>
      </c>
      <c r="E164" s="384" t="str">
        <f>'Tab 4-Units &amp; Rent Difference'!F105</f>
        <v>Select One</v>
      </c>
      <c r="F164" s="384">
        <f>'Tab 4-Units &amp; Rent Difference'!H105</f>
        <v>0</v>
      </c>
      <c r="G164" s="384" t="str">
        <f>'Tab 4-Units &amp; Rent Difference'!I105</f>
        <v>Select One</v>
      </c>
      <c r="H164" s="385">
        <f>'Tab 4-Units &amp; Rent Difference'!J105</f>
        <v>0</v>
      </c>
      <c r="I164" s="385">
        <f>'Tab 4-Units &amp; Rent Difference'!K105</f>
        <v>0</v>
      </c>
      <c r="J164" s="385">
        <f>'Tab 4-Units &amp; Rent Difference'!L105</f>
        <v>0</v>
      </c>
      <c r="K164" s="89"/>
    </row>
    <row r="165" spans="1:13" s="443" customFormat="1" ht="18.75" hidden="1" x14ac:dyDescent="0.3">
      <c r="A165" s="49"/>
      <c r="B165" s="87"/>
      <c r="C165" s="88"/>
      <c r="D165" s="383">
        <v>88</v>
      </c>
      <c r="E165" s="384" t="str">
        <f>'Tab 4-Units &amp; Rent Difference'!F106</f>
        <v>Select One</v>
      </c>
      <c r="F165" s="384">
        <f>'Tab 4-Units &amp; Rent Difference'!H106</f>
        <v>0</v>
      </c>
      <c r="G165" s="384" t="str">
        <f>'Tab 4-Units &amp; Rent Difference'!I106</f>
        <v>Select One</v>
      </c>
      <c r="H165" s="385">
        <f>'Tab 4-Units &amp; Rent Difference'!J106</f>
        <v>0</v>
      </c>
      <c r="I165" s="385">
        <f>'Tab 4-Units &amp; Rent Difference'!K106</f>
        <v>0</v>
      </c>
      <c r="J165" s="385">
        <f>'Tab 4-Units &amp; Rent Difference'!L106</f>
        <v>0</v>
      </c>
      <c r="K165" s="89"/>
    </row>
    <row r="166" spans="1:13" s="443" customFormat="1" ht="18.75" hidden="1" x14ac:dyDescent="0.3">
      <c r="A166" s="49"/>
      <c r="B166" s="87"/>
      <c r="C166" s="88"/>
      <c r="D166" s="383">
        <v>89</v>
      </c>
      <c r="E166" s="384" t="str">
        <f>'Tab 4-Units &amp; Rent Difference'!F107</f>
        <v>Select One</v>
      </c>
      <c r="F166" s="384">
        <f>'Tab 4-Units &amp; Rent Difference'!H107</f>
        <v>0</v>
      </c>
      <c r="G166" s="384" t="str">
        <f>'Tab 4-Units &amp; Rent Difference'!I107</f>
        <v>Select One</v>
      </c>
      <c r="H166" s="385">
        <f>'Tab 4-Units &amp; Rent Difference'!J107</f>
        <v>0</v>
      </c>
      <c r="I166" s="385">
        <f>'Tab 4-Units &amp; Rent Difference'!K107</f>
        <v>0</v>
      </c>
      <c r="J166" s="385">
        <f>'Tab 4-Units &amp; Rent Difference'!L107</f>
        <v>0</v>
      </c>
      <c r="K166" s="89"/>
    </row>
    <row r="167" spans="1:13" s="443" customFormat="1" ht="18.75" hidden="1" x14ac:dyDescent="0.3">
      <c r="A167" s="49"/>
      <c r="B167" s="87"/>
      <c r="C167" s="88"/>
      <c r="D167" s="383">
        <v>90</v>
      </c>
      <c r="E167" s="384" t="str">
        <f>'Tab 4-Units &amp; Rent Difference'!F108</f>
        <v>Select One</v>
      </c>
      <c r="F167" s="384">
        <f>'Tab 4-Units &amp; Rent Difference'!H108</f>
        <v>0</v>
      </c>
      <c r="G167" s="384" t="str">
        <f>'Tab 4-Units &amp; Rent Difference'!I108</f>
        <v>Select One</v>
      </c>
      <c r="H167" s="385">
        <f>'Tab 4-Units &amp; Rent Difference'!J108</f>
        <v>0</v>
      </c>
      <c r="I167" s="385">
        <f>'Tab 4-Units &amp; Rent Difference'!K108</f>
        <v>0</v>
      </c>
      <c r="J167" s="385">
        <f>'Tab 4-Units &amp; Rent Difference'!L108</f>
        <v>0</v>
      </c>
      <c r="K167" s="89"/>
      <c r="L167" s="442"/>
      <c r="M167" s="442"/>
    </row>
    <row r="168" spans="1:13" s="443" customFormat="1" ht="18.75" hidden="1" x14ac:dyDescent="0.3">
      <c r="A168" s="49"/>
      <c r="B168" s="87"/>
      <c r="C168" s="88"/>
      <c r="D168" s="383">
        <v>91</v>
      </c>
      <c r="E168" s="384" t="str">
        <f>'Tab 4-Units &amp; Rent Difference'!F109</f>
        <v>Select One</v>
      </c>
      <c r="F168" s="384">
        <f>'Tab 4-Units &amp; Rent Difference'!H109</f>
        <v>0</v>
      </c>
      <c r="G168" s="384" t="str">
        <f>'Tab 4-Units &amp; Rent Difference'!I109</f>
        <v>Select One</v>
      </c>
      <c r="H168" s="385">
        <f>'Tab 4-Units &amp; Rent Difference'!J109</f>
        <v>0</v>
      </c>
      <c r="I168" s="385">
        <f>'Tab 4-Units &amp; Rent Difference'!K109</f>
        <v>0</v>
      </c>
      <c r="J168" s="385">
        <f>'Tab 4-Units &amp; Rent Difference'!L109</f>
        <v>0</v>
      </c>
      <c r="K168" s="89"/>
    </row>
    <row r="169" spans="1:13" s="443" customFormat="1" ht="18.75" hidden="1" x14ac:dyDescent="0.3">
      <c r="A169" s="49"/>
      <c r="B169" s="87"/>
      <c r="C169" s="88"/>
      <c r="D169" s="383">
        <v>92</v>
      </c>
      <c r="E169" s="384" t="str">
        <f>'Tab 4-Units &amp; Rent Difference'!F110</f>
        <v>Select One</v>
      </c>
      <c r="F169" s="384">
        <f>'Tab 4-Units &amp; Rent Difference'!H110</f>
        <v>0</v>
      </c>
      <c r="G169" s="384" t="str">
        <f>'Tab 4-Units &amp; Rent Difference'!I110</f>
        <v>Select One</v>
      </c>
      <c r="H169" s="385">
        <f>'Tab 4-Units &amp; Rent Difference'!J110</f>
        <v>0</v>
      </c>
      <c r="I169" s="385">
        <f>'Tab 4-Units &amp; Rent Difference'!K110</f>
        <v>0</v>
      </c>
      <c r="J169" s="385">
        <f>'Tab 4-Units &amp; Rent Difference'!L110</f>
        <v>0</v>
      </c>
      <c r="K169" s="89"/>
    </row>
    <row r="170" spans="1:13" s="443" customFormat="1" ht="18.75" hidden="1" x14ac:dyDescent="0.3">
      <c r="A170" s="49"/>
      <c r="B170" s="87"/>
      <c r="C170" s="88"/>
      <c r="D170" s="383">
        <v>93</v>
      </c>
      <c r="E170" s="384" t="str">
        <f>'Tab 4-Units &amp; Rent Difference'!F111</f>
        <v>Select One</v>
      </c>
      <c r="F170" s="384">
        <f>'Tab 4-Units &amp; Rent Difference'!H111</f>
        <v>0</v>
      </c>
      <c r="G170" s="384" t="str">
        <f>'Tab 4-Units &amp; Rent Difference'!I111</f>
        <v>Select One</v>
      </c>
      <c r="H170" s="385">
        <f>'Tab 4-Units &amp; Rent Difference'!J111</f>
        <v>0</v>
      </c>
      <c r="I170" s="385">
        <f>'Tab 4-Units &amp; Rent Difference'!K111</f>
        <v>0</v>
      </c>
      <c r="J170" s="385">
        <f>'Tab 4-Units &amp; Rent Difference'!L111</f>
        <v>0</v>
      </c>
      <c r="K170" s="89"/>
    </row>
    <row r="171" spans="1:13" s="443" customFormat="1" ht="18.75" hidden="1" x14ac:dyDescent="0.3">
      <c r="A171" s="49"/>
      <c r="B171" s="87"/>
      <c r="C171" s="88"/>
      <c r="D171" s="383">
        <v>94</v>
      </c>
      <c r="E171" s="384" t="str">
        <f>'Tab 4-Units &amp; Rent Difference'!F112</f>
        <v>Select One</v>
      </c>
      <c r="F171" s="384">
        <f>'Tab 4-Units &amp; Rent Difference'!H112</f>
        <v>0</v>
      </c>
      <c r="G171" s="384" t="str">
        <f>'Tab 4-Units &amp; Rent Difference'!I112</f>
        <v>Select One</v>
      </c>
      <c r="H171" s="385">
        <f>'Tab 4-Units &amp; Rent Difference'!J112</f>
        <v>0</v>
      </c>
      <c r="I171" s="385">
        <f>'Tab 4-Units &amp; Rent Difference'!K112</f>
        <v>0</v>
      </c>
      <c r="J171" s="385">
        <f>'Tab 4-Units &amp; Rent Difference'!L112</f>
        <v>0</v>
      </c>
      <c r="K171" s="89"/>
    </row>
    <row r="172" spans="1:13" s="443" customFormat="1" ht="18.75" hidden="1" x14ac:dyDescent="0.3">
      <c r="A172" s="49"/>
      <c r="B172" s="87"/>
      <c r="C172" s="88"/>
      <c r="D172" s="383">
        <v>95</v>
      </c>
      <c r="E172" s="384" t="str">
        <f>'Tab 4-Units &amp; Rent Difference'!F113</f>
        <v>Select One</v>
      </c>
      <c r="F172" s="384">
        <f>'Tab 4-Units &amp; Rent Difference'!H113</f>
        <v>0</v>
      </c>
      <c r="G172" s="384" t="str">
        <f>'Tab 4-Units &amp; Rent Difference'!I113</f>
        <v>Select One</v>
      </c>
      <c r="H172" s="385">
        <f>'Tab 4-Units &amp; Rent Difference'!J113</f>
        <v>0</v>
      </c>
      <c r="I172" s="385">
        <f>'Tab 4-Units &amp; Rent Difference'!K113</f>
        <v>0</v>
      </c>
      <c r="J172" s="385">
        <f>'Tab 4-Units &amp; Rent Difference'!L113</f>
        <v>0</v>
      </c>
      <c r="K172" s="89"/>
      <c r="L172" s="442"/>
      <c r="M172" s="442"/>
    </row>
    <row r="173" spans="1:13" s="443" customFormat="1" ht="18.75" hidden="1" x14ac:dyDescent="0.3">
      <c r="A173" s="49"/>
      <c r="B173" s="87"/>
      <c r="C173" s="88"/>
      <c r="D173" s="383">
        <v>96</v>
      </c>
      <c r="E173" s="384" t="str">
        <f>'Tab 4-Units &amp; Rent Difference'!F114</f>
        <v>Select One</v>
      </c>
      <c r="F173" s="384">
        <f>'Tab 4-Units &amp; Rent Difference'!H114</f>
        <v>0</v>
      </c>
      <c r="G173" s="384" t="str">
        <f>'Tab 4-Units &amp; Rent Difference'!I114</f>
        <v>Select One</v>
      </c>
      <c r="H173" s="385">
        <f>'Tab 4-Units &amp; Rent Difference'!J114</f>
        <v>0</v>
      </c>
      <c r="I173" s="385">
        <f>'Tab 4-Units &amp; Rent Difference'!K114</f>
        <v>0</v>
      </c>
      <c r="J173" s="385">
        <f>'Tab 4-Units &amp; Rent Difference'!L114</f>
        <v>0</v>
      </c>
      <c r="K173" s="89"/>
    </row>
    <row r="174" spans="1:13" s="443" customFormat="1" ht="18.75" hidden="1" x14ac:dyDescent="0.3">
      <c r="A174" s="49"/>
      <c r="B174" s="87"/>
      <c r="C174" s="88"/>
      <c r="D174" s="383">
        <v>97</v>
      </c>
      <c r="E174" s="384" t="str">
        <f>'Tab 4-Units &amp; Rent Difference'!F115</f>
        <v>Select One</v>
      </c>
      <c r="F174" s="384">
        <f>'Tab 4-Units &amp; Rent Difference'!H115</f>
        <v>0</v>
      </c>
      <c r="G174" s="384" t="str">
        <f>'Tab 4-Units &amp; Rent Difference'!I115</f>
        <v>Select One</v>
      </c>
      <c r="H174" s="385">
        <f>'Tab 4-Units &amp; Rent Difference'!J115</f>
        <v>0</v>
      </c>
      <c r="I174" s="385">
        <f>'Tab 4-Units &amp; Rent Difference'!K115</f>
        <v>0</v>
      </c>
      <c r="J174" s="385">
        <f>'Tab 4-Units &amp; Rent Difference'!L115</f>
        <v>0</v>
      </c>
      <c r="K174" s="89"/>
    </row>
    <row r="175" spans="1:13" s="443" customFormat="1" ht="18.75" hidden="1" x14ac:dyDescent="0.3">
      <c r="A175" s="49"/>
      <c r="B175" s="87"/>
      <c r="C175" s="88"/>
      <c r="D175" s="383">
        <v>98</v>
      </c>
      <c r="E175" s="384" t="str">
        <f>'Tab 4-Units &amp; Rent Difference'!F116</f>
        <v>Select One</v>
      </c>
      <c r="F175" s="384">
        <f>'Tab 4-Units &amp; Rent Difference'!H116</f>
        <v>0</v>
      </c>
      <c r="G175" s="384" t="str">
        <f>'Tab 4-Units &amp; Rent Difference'!I116</f>
        <v>Select One</v>
      </c>
      <c r="H175" s="385">
        <f>'Tab 4-Units &amp; Rent Difference'!J116</f>
        <v>0</v>
      </c>
      <c r="I175" s="385">
        <f>'Tab 4-Units &amp; Rent Difference'!K116</f>
        <v>0</v>
      </c>
      <c r="J175" s="385">
        <f>'Tab 4-Units &amp; Rent Difference'!L116</f>
        <v>0</v>
      </c>
      <c r="K175" s="89"/>
    </row>
    <row r="176" spans="1:13" s="443" customFormat="1" ht="18.75" hidden="1" x14ac:dyDescent="0.3">
      <c r="A176" s="49"/>
      <c r="B176" s="87"/>
      <c r="C176" s="88"/>
      <c r="D176" s="383">
        <v>99</v>
      </c>
      <c r="E176" s="384" t="str">
        <f>'Tab 4-Units &amp; Rent Difference'!F117</f>
        <v>Select One</v>
      </c>
      <c r="F176" s="384">
        <f>'Tab 4-Units &amp; Rent Difference'!H117</f>
        <v>0</v>
      </c>
      <c r="G176" s="384" t="str">
        <f>'Tab 4-Units &amp; Rent Difference'!I117</f>
        <v>Select One</v>
      </c>
      <c r="H176" s="385">
        <f>'Tab 4-Units &amp; Rent Difference'!J117</f>
        <v>0</v>
      </c>
      <c r="I176" s="385">
        <f>'Tab 4-Units &amp; Rent Difference'!K117</f>
        <v>0</v>
      </c>
      <c r="J176" s="385">
        <f>'Tab 4-Units &amp; Rent Difference'!L117</f>
        <v>0</v>
      </c>
      <c r="K176" s="89"/>
    </row>
    <row r="177" spans="1:13" s="443" customFormat="1" ht="18.75" hidden="1" x14ac:dyDescent="0.3">
      <c r="A177" s="49"/>
      <c r="B177" s="87"/>
      <c r="C177" s="88"/>
      <c r="D177" s="383">
        <v>100</v>
      </c>
      <c r="E177" s="384" t="str">
        <f>'Tab 4-Units &amp; Rent Difference'!F118</f>
        <v>Select One</v>
      </c>
      <c r="F177" s="384">
        <f>'Tab 4-Units &amp; Rent Difference'!H118</f>
        <v>0</v>
      </c>
      <c r="G177" s="384" t="str">
        <f>'Tab 4-Units &amp; Rent Difference'!I118</f>
        <v>Select One</v>
      </c>
      <c r="H177" s="385">
        <f>'Tab 4-Units &amp; Rent Difference'!J118</f>
        <v>0</v>
      </c>
      <c r="I177" s="385">
        <f>'Tab 4-Units &amp; Rent Difference'!K118</f>
        <v>0</v>
      </c>
      <c r="J177" s="385">
        <f>'Tab 4-Units &amp; Rent Difference'!L118</f>
        <v>0</v>
      </c>
      <c r="K177" s="89"/>
      <c r="L177" s="442"/>
      <c r="M177" s="442"/>
    </row>
    <row r="178" spans="1:13" s="443" customFormat="1" ht="18.75" hidden="1" x14ac:dyDescent="0.3">
      <c r="A178" s="49"/>
      <c r="B178" s="87"/>
      <c r="C178" s="88"/>
      <c r="D178" s="383">
        <v>101</v>
      </c>
      <c r="E178" s="384" t="str">
        <f>'Tab 4-Units &amp; Rent Difference'!F119</f>
        <v>Select One</v>
      </c>
      <c r="F178" s="384">
        <f>'Tab 4-Units &amp; Rent Difference'!H119</f>
        <v>0</v>
      </c>
      <c r="G178" s="384" t="str">
        <f>'Tab 4-Units &amp; Rent Difference'!I119</f>
        <v>Select One</v>
      </c>
      <c r="H178" s="385">
        <f>'Tab 4-Units &amp; Rent Difference'!J119</f>
        <v>0</v>
      </c>
      <c r="I178" s="385">
        <f>'Tab 4-Units &amp; Rent Difference'!K119</f>
        <v>0</v>
      </c>
      <c r="J178" s="385">
        <f>'Tab 4-Units &amp; Rent Difference'!L119</f>
        <v>0</v>
      </c>
      <c r="K178" s="89"/>
    </row>
    <row r="179" spans="1:13" s="443" customFormat="1" ht="18.75" hidden="1" x14ac:dyDescent="0.3">
      <c r="A179" s="49"/>
      <c r="B179" s="87"/>
      <c r="C179" s="88"/>
      <c r="D179" s="383">
        <v>102</v>
      </c>
      <c r="E179" s="384" t="str">
        <f>'Tab 4-Units &amp; Rent Difference'!F120</f>
        <v>Select One</v>
      </c>
      <c r="F179" s="384">
        <f>'Tab 4-Units &amp; Rent Difference'!H120</f>
        <v>0</v>
      </c>
      <c r="G179" s="384" t="str">
        <f>'Tab 4-Units &amp; Rent Difference'!I120</f>
        <v>Select One</v>
      </c>
      <c r="H179" s="385">
        <f>'Tab 4-Units &amp; Rent Difference'!J120</f>
        <v>0</v>
      </c>
      <c r="I179" s="385">
        <f>'Tab 4-Units &amp; Rent Difference'!K120</f>
        <v>0</v>
      </c>
      <c r="J179" s="385">
        <f>'Tab 4-Units &amp; Rent Difference'!L120</f>
        <v>0</v>
      </c>
      <c r="K179" s="89"/>
    </row>
    <row r="180" spans="1:13" s="443" customFormat="1" ht="18.75" hidden="1" x14ac:dyDescent="0.3">
      <c r="A180" s="49"/>
      <c r="B180" s="87"/>
      <c r="C180" s="88"/>
      <c r="D180" s="383">
        <v>103</v>
      </c>
      <c r="E180" s="384" t="str">
        <f>'Tab 4-Units &amp; Rent Difference'!F121</f>
        <v>Select One</v>
      </c>
      <c r="F180" s="384">
        <f>'Tab 4-Units &amp; Rent Difference'!H121</f>
        <v>0</v>
      </c>
      <c r="G180" s="384" t="str">
        <f>'Tab 4-Units &amp; Rent Difference'!I121</f>
        <v>Select One</v>
      </c>
      <c r="H180" s="385">
        <f>'Tab 4-Units &amp; Rent Difference'!J121</f>
        <v>0</v>
      </c>
      <c r="I180" s="385">
        <f>'Tab 4-Units &amp; Rent Difference'!K121</f>
        <v>0</v>
      </c>
      <c r="J180" s="385">
        <f>'Tab 4-Units &amp; Rent Difference'!L121</f>
        <v>0</v>
      </c>
      <c r="K180" s="89"/>
    </row>
    <row r="181" spans="1:13" s="443" customFormat="1" ht="18.75" hidden="1" x14ac:dyDescent="0.3">
      <c r="A181" s="49"/>
      <c r="B181" s="87"/>
      <c r="C181" s="88"/>
      <c r="D181" s="383">
        <v>104</v>
      </c>
      <c r="E181" s="384" t="str">
        <f>'Tab 4-Units &amp; Rent Difference'!F122</f>
        <v>Select One</v>
      </c>
      <c r="F181" s="384">
        <f>'Tab 4-Units &amp; Rent Difference'!H122</f>
        <v>0</v>
      </c>
      <c r="G181" s="384" t="str">
        <f>'Tab 4-Units &amp; Rent Difference'!I122</f>
        <v>Select One</v>
      </c>
      <c r="H181" s="385">
        <f>'Tab 4-Units &amp; Rent Difference'!J122</f>
        <v>0</v>
      </c>
      <c r="I181" s="385">
        <f>'Tab 4-Units &amp; Rent Difference'!K122</f>
        <v>0</v>
      </c>
      <c r="J181" s="385">
        <f>'Tab 4-Units &amp; Rent Difference'!L122</f>
        <v>0</v>
      </c>
      <c r="K181" s="89"/>
    </row>
    <row r="182" spans="1:13" s="443" customFormat="1" ht="18.75" hidden="1" x14ac:dyDescent="0.3">
      <c r="A182" s="49"/>
      <c r="B182" s="87"/>
      <c r="C182" s="88"/>
      <c r="D182" s="383">
        <v>105</v>
      </c>
      <c r="E182" s="384" t="str">
        <f>'Tab 4-Units &amp; Rent Difference'!F123</f>
        <v>Select One</v>
      </c>
      <c r="F182" s="384">
        <f>'Tab 4-Units &amp; Rent Difference'!H123</f>
        <v>0</v>
      </c>
      <c r="G182" s="384" t="str">
        <f>'Tab 4-Units &amp; Rent Difference'!I123</f>
        <v>Select One</v>
      </c>
      <c r="H182" s="385">
        <f>'Tab 4-Units &amp; Rent Difference'!J123</f>
        <v>0</v>
      </c>
      <c r="I182" s="385">
        <f>'Tab 4-Units &amp; Rent Difference'!K123</f>
        <v>0</v>
      </c>
      <c r="J182" s="385">
        <f>'Tab 4-Units &amp; Rent Difference'!L123</f>
        <v>0</v>
      </c>
      <c r="K182" s="89"/>
      <c r="L182" s="442"/>
      <c r="M182" s="442"/>
    </row>
    <row r="183" spans="1:13" s="443" customFormat="1" ht="18.75" hidden="1" x14ac:dyDescent="0.3">
      <c r="A183" s="49"/>
      <c r="B183" s="87"/>
      <c r="C183" s="88"/>
      <c r="D183" s="383">
        <v>106</v>
      </c>
      <c r="E183" s="384" t="str">
        <f>'Tab 4-Units &amp; Rent Difference'!F124</f>
        <v>Select One</v>
      </c>
      <c r="F183" s="384">
        <f>'Tab 4-Units &amp; Rent Difference'!H124</f>
        <v>0</v>
      </c>
      <c r="G183" s="384" t="str">
        <f>'Tab 4-Units &amp; Rent Difference'!I124</f>
        <v>Select One</v>
      </c>
      <c r="H183" s="385">
        <f>'Tab 4-Units &amp; Rent Difference'!J124</f>
        <v>0</v>
      </c>
      <c r="I183" s="385">
        <f>'Tab 4-Units &amp; Rent Difference'!K124</f>
        <v>0</v>
      </c>
      <c r="J183" s="385">
        <f>'Tab 4-Units &amp; Rent Difference'!L124</f>
        <v>0</v>
      </c>
      <c r="K183" s="89"/>
    </row>
    <row r="184" spans="1:13" s="443" customFormat="1" ht="18.75" hidden="1" x14ac:dyDescent="0.3">
      <c r="A184" s="49"/>
      <c r="B184" s="87"/>
      <c r="C184" s="88"/>
      <c r="D184" s="383">
        <v>107</v>
      </c>
      <c r="E184" s="384" t="str">
        <f>'Tab 4-Units &amp; Rent Difference'!F125</f>
        <v>Select One</v>
      </c>
      <c r="F184" s="384">
        <f>'Tab 4-Units &amp; Rent Difference'!H125</f>
        <v>0</v>
      </c>
      <c r="G184" s="384" t="str">
        <f>'Tab 4-Units &amp; Rent Difference'!I125</f>
        <v>Select One</v>
      </c>
      <c r="H184" s="385">
        <f>'Tab 4-Units &amp; Rent Difference'!J125</f>
        <v>0</v>
      </c>
      <c r="I184" s="385">
        <f>'Tab 4-Units &amp; Rent Difference'!K125</f>
        <v>0</v>
      </c>
      <c r="J184" s="385">
        <f>'Tab 4-Units &amp; Rent Difference'!L125</f>
        <v>0</v>
      </c>
      <c r="K184" s="89"/>
    </row>
    <row r="185" spans="1:13" s="443" customFormat="1" ht="18.75" hidden="1" x14ac:dyDescent="0.3">
      <c r="A185" s="49"/>
      <c r="B185" s="87"/>
      <c r="C185" s="88"/>
      <c r="D185" s="383">
        <v>108</v>
      </c>
      <c r="E185" s="384" t="str">
        <f>'Tab 4-Units &amp; Rent Difference'!F126</f>
        <v>Select One</v>
      </c>
      <c r="F185" s="384">
        <f>'Tab 4-Units &amp; Rent Difference'!H126</f>
        <v>0</v>
      </c>
      <c r="G185" s="384" t="str">
        <f>'Tab 4-Units &amp; Rent Difference'!I126</f>
        <v>Select One</v>
      </c>
      <c r="H185" s="385">
        <f>'Tab 4-Units &amp; Rent Difference'!J126</f>
        <v>0</v>
      </c>
      <c r="I185" s="385">
        <f>'Tab 4-Units &amp; Rent Difference'!K126</f>
        <v>0</v>
      </c>
      <c r="J185" s="385">
        <f>'Tab 4-Units &amp; Rent Difference'!L126</f>
        <v>0</v>
      </c>
      <c r="K185" s="89"/>
    </row>
    <row r="186" spans="1:13" s="443" customFormat="1" ht="18.75" hidden="1" x14ac:dyDescent="0.3">
      <c r="A186" s="49"/>
      <c r="B186" s="87"/>
      <c r="C186" s="88"/>
      <c r="D186" s="383">
        <v>109</v>
      </c>
      <c r="E186" s="384" t="str">
        <f>'Tab 4-Units &amp; Rent Difference'!F127</f>
        <v>Select One</v>
      </c>
      <c r="F186" s="384">
        <f>'Tab 4-Units &amp; Rent Difference'!H127</f>
        <v>0</v>
      </c>
      <c r="G186" s="384" t="str">
        <f>'Tab 4-Units &amp; Rent Difference'!I127</f>
        <v>Select One</v>
      </c>
      <c r="H186" s="385">
        <f>'Tab 4-Units &amp; Rent Difference'!J127</f>
        <v>0</v>
      </c>
      <c r="I186" s="385">
        <f>'Tab 4-Units &amp; Rent Difference'!K127</f>
        <v>0</v>
      </c>
      <c r="J186" s="385">
        <f>'Tab 4-Units &amp; Rent Difference'!L127</f>
        <v>0</v>
      </c>
      <c r="K186" s="89"/>
    </row>
    <row r="187" spans="1:13" s="443" customFormat="1" ht="18.75" hidden="1" x14ac:dyDescent="0.3">
      <c r="A187" s="49"/>
      <c r="B187" s="87"/>
      <c r="C187" s="88"/>
      <c r="D187" s="383">
        <v>110</v>
      </c>
      <c r="E187" s="384" t="str">
        <f>'Tab 4-Units &amp; Rent Difference'!F128</f>
        <v>Select One</v>
      </c>
      <c r="F187" s="384">
        <f>'Tab 4-Units &amp; Rent Difference'!H128</f>
        <v>0</v>
      </c>
      <c r="G187" s="384" t="str">
        <f>'Tab 4-Units &amp; Rent Difference'!I128</f>
        <v>Select One</v>
      </c>
      <c r="H187" s="385">
        <f>'Tab 4-Units &amp; Rent Difference'!J128</f>
        <v>0</v>
      </c>
      <c r="I187" s="385">
        <f>'Tab 4-Units &amp; Rent Difference'!K128</f>
        <v>0</v>
      </c>
      <c r="J187" s="385">
        <f>'Tab 4-Units &amp; Rent Difference'!L128</f>
        <v>0</v>
      </c>
      <c r="K187" s="89"/>
      <c r="L187" s="442"/>
      <c r="M187" s="442"/>
    </row>
    <row r="188" spans="1:13" s="443" customFormat="1" ht="18.75" hidden="1" x14ac:dyDescent="0.3">
      <c r="A188" s="49"/>
      <c r="B188" s="87"/>
      <c r="C188" s="88"/>
      <c r="D188" s="383">
        <v>111</v>
      </c>
      <c r="E188" s="384" t="str">
        <f>'Tab 4-Units &amp; Rent Difference'!F129</f>
        <v>Select One</v>
      </c>
      <c r="F188" s="384">
        <f>'Tab 4-Units &amp; Rent Difference'!H129</f>
        <v>0</v>
      </c>
      <c r="G188" s="384" t="str">
        <f>'Tab 4-Units &amp; Rent Difference'!I129</f>
        <v>Select One</v>
      </c>
      <c r="H188" s="385">
        <f>'Tab 4-Units &amp; Rent Difference'!J129</f>
        <v>0</v>
      </c>
      <c r="I188" s="385">
        <f>'Tab 4-Units &amp; Rent Difference'!K129</f>
        <v>0</v>
      </c>
      <c r="J188" s="385">
        <f>'Tab 4-Units &amp; Rent Difference'!L129</f>
        <v>0</v>
      </c>
      <c r="K188" s="89"/>
    </row>
    <row r="189" spans="1:13" s="443" customFormat="1" ht="18.75" hidden="1" x14ac:dyDescent="0.3">
      <c r="A189" s="49"/>
      <c r="B189" s="87"/>
      <c r="C189" s="88"/>
      <c r="D189" s="383">
        <v>112</v>
      </c>
      <c r="E189" s="384" t="str">
        <f>'Tab 4-Units &amp; Rent Difference'!F130</f>
        <v>Select One</v>
      </c>
      <c r="F189" s="384">
        <f>'Tab 4-Units &amp; Rent Difference'!H130</f>
        <v>0</v>
      </c>
      <c r="G189" s="384" t="str">
        <f>'Tab 4-Units &amp; Rent Difference'!I130</f>
        <v>Select One</v>
      </c>
      <c r="H189" s="385">
        <f>'Tab 4-Units &amp; Rent Difference'!J130</f>
        <v>0</v>
      </c>
      <c r="I189" s="385">
        <f>'Tab 4-Units &amp; Rent Difference'!K130</f>
        <v>0</v>
      </c>
      <c r="J189" s="385">
        <f>'Tab 4-Units &amp; Rent Difference'!L130</f>
        <v>0</v>
      </c>
      <c r="K189" s="89"/>
    </row>
    <row r="190" spans="1:13" s="443" customFormat="1" ht="18.75" hidden="1" x14ac:dyDescent="0.3">
      <c r="A190" s="49"/>
      <c r="B190" s="87"/>
      <c r="C190" s="88"/>
      <c r="D190" s="383">
        <v>113</v>
      </c>
      <c r="E190" s="384" t="str">
        <f>'Tab 4-Units &amp; Rent Difference'!F131</f>
        <v>Select One</v>
      </c>
      <c r="F190" s="384">
        <f>'Tab 4-Units &amp; Rent Difference'!H131</f>
        <v>0</v>
      </c>
      <c r="G190" s="384" t="str">
        <f>'Tab 4-Units &amp; Rent Difference'!I131</f>
        <v>Select One</v>
      </c>
      <c r="H190" s="385">
        <f>'Tab 4-Units &amp; Rent Difference'!J131</f>
        <v>0</v>
      </c>
      <c r="I190" s="385">
        <f>'Tab 4-Units &amp; Rent Difference'!K131</f>
        <v>0</v>
      </c>
      <c r="J190" s="385">
        <f>'Tab 4-Units &amp; Rent Difference'!L131</f>
        <v>0</v>
      </c>
      <c r="K190" s="89"/>
    </row>
    <row r="191" spans="1:13" s="443" customFormat="1" ht="18.75" hidden="1" x14ac:dyDescent="0.3">
      <c r="A191" s="49"/>
      <c r="B191" s="87"/>
      <c r="C191" s="88"/>
      <c r="D191" s="383">
        <v>114</v>
      </c>
      <c r="E191" s="384" t="str">
        <f>'Tab 4-Units &amp; Rent Difference'!F132</f>
        <v>Select One</v>
      </c>
      <c r="F191" s="384">
        <f>'Tab 4-Units &amp; Rent Difference'!H132</f>
        <v>0</v>
      </c>
      <c r="G191" s="384" t="str">
        <f>'Tab 4-Units &amp; Rent Difference'!I132</f>
        <v>Select One</v>
      </c>
      <c r="H191" s="385">
        <f>'Tab 4-Units &amp; Rent Difference'!J132</f>
        <v>0</v>
      </c>
      <c r="I191" s="385">
        <f>'Tab 4-Units &amp; Rent Difference'!K132</f>
        <v>0</v>
      </c>
      <c r="J191" s="385">
        <f>'Tab 4-Units &amp; Rent Difference'!L132</f>
        <v>0</v>
      </c>
      <c r="K191" s="89"/>
    </row>
    <row r="192" spans="1:13" s="443" customFormat="1" ht="18.75" hidden="1" x14ac:dyDescent="0.3">
      <c r="A192" s="49"/>
      <c r="B192" s="87"/>
      <c r="C192" s="88"/>
      <c r="D192" s="383">
        <v>115</v>
      </c>
      <c r="E192" s="384" t="str">
        <f>'Tab 4-Units &amp; Rent Difference'!F133</f>
        <v>Select One</v>
      </c>
      <c r="F192" s="384">
        <f>'Tab 4-Units &amp; Rent Difference'!H133</f>
        <v>0</v>
      </c>
      <c r="G192" s="384" t="str">
        <f>'Tab 4-Units &amp; Rent Difference'!I133</f>
        <v>Select One</v>
      </c>
      <c r="H192" s="385">
        <f>'Tab 4-Units &amp; Rent Difference'!J133</f>
        <v>0</v>
      </c>
      <c r="I192" s="385">
        <f>'Tab 4-Units &amp; Rent Difference'!K133</f>
        <v>0</v>
      </c>
      <c r="J192" s="385">
        <f>'Tab 4-Units &amp; Rent Difference'!L133</f>
        <v>0</v>
      </c>
      <c r="K192" s="89"/>
      <c r="L192" s="442"/>
      <c r="M192" s="442"/>
    </row>
    <row r="193" spans="1:13" s="443" customFormat="1" ht="18.75" hidden="1" x14ac:dyDescent="0.3">
      <c r="A193" s="49"/>
      <c r="B193" s="87"/>
      <c r="C193" s="88"/>
      <c r="D193" s="383">
        <v>116</v>
      </c>
      <c r="E193" s="384" t="str">
        <f>'Tab 4-Units &amp; Rent Difference'!F134</f>
        <v>Select One</v>
      </c>
      <c r="F193" s="384">
        <f>'Tab 4-Units &amp; Rent Difference'!H134</f>
        <v>0</v>
      </c>
      <c r="G193" s="384" t="str">
        <f>'Tab 4-Units &amp; Rent Difference'!I134</f>
        <v>Select One</v>
      </c>
      <c r="H193" s="385">
        <f>'Tab 4-Units &amp; Rent Difference'!J134</f>
        <v>0</v>
      </c>
      <c r="I193" s="385">
        <f>'Tab 4-Units &amp; Rent Difference'!K134</f>
        <v>0</v>
      </c>
      <c r="J193" s="385">
        <f>'Tab 4-Units &amp; Rent Difference'!L134</f>
        <v>0</v>
      </c>
      <c r="K193" s="89"/>
    </row>
    <row r="194" spans="1:13" s="443" customFormat="1" ht="18.75" hidden="1" x14ac:dyDescent="0.3">
      <c r="A194" s="49"/>
      <c r="B194" s="87"/>
      <c r="C194" s="88"/>
      <c r="D194" s="383">
        <v>117</v>
      </c>
      <c r="E194" s="384" t="str">
        <f>'Tab 4-Units &amp; Rent Difference'!F135</f>
        <v>Select One</v>
      </c>
      <c r="F194" s="384">
        <f>'Tab 4-Units &amp; Rent Difference'!H135</f>
        <v>0</v>
      </c>
      <c r="G194" s="384" t="str">
        <f>'Tab 4-Units &amp; Rent Difference'!I135</f>
        <v>Select One</v>
      </c>
      <c r="H194" s="385">
        <f>'Tab 4-Units &amp; Rent Difference'!J135</f>
        <v>0</v>
      </c>
      <c r="I194" s="385">
        <f>'Tab 4-Units &amp; Rent Difference'!K135</f>
        <v>0</v>
      </c>
      <c r="J194" s="385">
        <f>'Tab 4-Units &amp; Rent Difference'!L135</f>
        <v>0</v>
      </c>
      <c r="K194" s="89"/>
    </row>
    <row r="195" spans="1:13" s="443" customFormat="1" ht="18.75" hidden="1" x14ac:dyDescent="0.3">
      <c r="A195" s="49"/>
      <c r="B195" s="87"/>
      <c r="C195" s="88"/>
      <c r="D195" s="383">
        <v>118</v>
      </c>
      <c r="E195" s="384" t="str">
        <f>'Tab 4-Units &amp; Rent Difference'!F136</f>
        <v>Select One</v>
      </c>
      <c r="F195" s="384">
        <f>'Tab 4-Units &amp; Rent Difference'!H136</f>
        <v>0</v>
      </c>
      <c r="G195" s="384" t="str">
        <f>'Tab 4-Units &amp; Rent Difference'!I136</f>
        <v>Select One</v>
      </c>
      <c r="H195" s="385">
        <f>'Tab 4-Units &amp; Rent Difference'!J136</f>
        <v>0</v>
      </c>
      <c r="I195" s="385">
        <f>'Tab 4-Units &amp; Rent Difference'!K136</f>
        <v>0</v>
      </c>
      <c r="J195" s="385">
        <f>'Tab 4-Units &amp; Rent Difference'!L136</f>
        <v>0</v>
      </c>
      <c r="K195" s="89"/>
    </row>
    <row r="196" spans="1:13" s="443" customFormat="1" ht="18.75" hidden="1" x14ac:dyDescent="0.3">
      <c r="A196" s="49"/>
      <c r="B196" s="87"/>
      <c r="C196" s="88"/>
      <c r="D196" s="383">
        <v>119</v>
      </c>
      <c r="E196" s="384" t="str">
        <f>'Tab 4-Units &amp; Rent Difference'!F137</f>
        <v>Select One</v>
      </c>
      <c r="F196" s="384">
        <f>'Tab 4-Units &amp; Rent Difference'!H137</f>
        <v>0</v>
      </c>
      <c r="G196" s="384" t="str">
        <f>'Tab 4-Units &amp; Rent Difference'!I137</f>
        <v>Select One</v>
      </c>
      <c r="H196" s="385">
        <f>'Tab 4-Units &amp; Rent Difference'!J137</f>
        <v>0</v>
      </c>
      <c r="I196" s="385">
        <f>'Tab 4-Units &amp; Rent Difference'!K137</f>
        <v>0</v>
      </c>
      <c r="J196" s="385">
        <f>'Tab 4-Units &amp; Rent Difference'!L137</f>
        <v>0</v>
      </c>
      <c r="K196" s="89"/>
    </row>
    <row r="197" spans="1:13" s="443" customFormat="1" ht="18.75" hidden="1" x14ac:dyDescent="0.3">
      <c r="A197" s="49"/>
      <c r="B197" s="87"/>
      <c r="C197" s="88"/>
      <c r="D197" s="383">
        <v>120</v>
      </c>
      <c r="E197" s="384" t="str">
        <f>'Tab 4-Units &amp; Rent Difference'!F138</f>
        <v>Select One</v>
      </c>
      <c r="F197" s="384">
        <f>'Tab 4-Units &amp; Rent Difference'!H138</f>
        <v>0</v>
      </c>
      <c r="G197" s="384" t="str">
        <f>'Tab 4-Units &amp; Rent Difference'!I138</f>
        <v>Select One</v>
      </c>
      <c r="H197" s="385">
        <f>'Tab 4-Units &amp; Rent Difference'!J138</f>
        <v>0</v>
      </c>
      <c r="I197" s="385">
        <f>'Tab 4-Units &amp; Rent Difference'!K138</f>
        <v>0</v>
      </c>
      <c r="J197" s="385">
        <f>'Tab 4-Units &amp; Rent Difference'!L138</f>
        <v>0</v>
      </c>
      <c r="K197" s="89"/>
      <c r="L197" s="442"/>
      <c r="M197" s="442"/>
    </row>
    <row r="198" spans="1:13" s="443" customFormat="1" ht="18.75" hidden="1" x14ac:dyDescent="0.3">
      <c r="A198" s="49"/>
      <c r="B198" s="87"/>
      <c r="C198" s="88"/>
      <c r="D198" s="383">
        <v>121</v>
      </c>
      <c r="E198" s="384" t="str">
        <f>'Tab 4-Units &amp; Rent Difference'!F139</f>
        <v>Select One</v>
      </c>
      <c r="F198" s="384">
        <f>'Tab 4-Units &amp; Rent Difference'!H139</f>
        <v>0</v>
      </c>
      <c r="G198" s="384" t="str">
        <f>'Tab 4-Units &amp; Rent Difference'!I139</f>
        <v>Select One</v>
      </c>
      <c r="H198" s="385">
        <f>'Tab 4-Units &amp; Rent Difference'!J139</f>
        <v>0</v>
      </c>
      <c r="I198" s="385">
        <f>'Tab 4-Units &amp; Rent Difference'!K139</f>
        <v>0</v>
      </c>
      <c r="J198" s="385">
        <f>'Tab 4-Units &amp; Rent Difference'!L139</f>
        <v>0</v>
      </c>
      <c r="K198" s="89"/>
    </row>
    <row r="199" spans="1:13" s="443" customFormat="1" ht="18.75" hidden="1" x14ac:dyDescent="0.3">
      <c r="A199" s="49"/>
      <c r="B199" s="87"/>
      <c r="C199" s="88"/>
      <c r="D199" s="383">
        <v>122</v>
      </c>
      <c r="E199" s="384" t="str">
        <f>'Tab 4-Units &amp; Rent Difference'!F140</f>
        <v>Select One</v>
      </c>
      <c r="F199" s="384">
        <f>'Tab 4-Units &amp; Rent Difference'!H140</f>
        <v>0</v>
      </c>
      <c r="G199" s="384" t="str">
        <f>'Tab 4-Units &amp; Rent Difference'!I140</f>
        <v>Select One</v>
      </c>
      <c r="H199" s="385">
        <f>'Tab 4-Units &amp; Rent Difference'!J140</f>
        <v>0</v>
      </c>
      <c r="I199" s="385">
        <f>'Tab 4-Units &amp; Rent Difference'!K140</f>
        <v>0</v>
      </c>
      <c r="J199" s="385">
        <f>'Tab 4-Units &amp; Rent Difference'!L140</f>
        <v>0</v>
      </c>
      <c r="K199" s="89"/>
    </row>
    <row r="200" spans="1:13" s="443" customFormat="1" ht="18.75" hidden="1" x14ac:dyDescent="0.3">
      <c r="A200" s="49"/>
      <c r="B200" s="87"/>
      <c r="C200" s="88"/>
      <c r="D200" s="383">
        <v>123</v>
      </c>
      <c r="E200" s="384" t="str">
        <f>'Tab 4-Units &amp; Rent Difference'!F141</f>
        <v>Select One</v>
      </c>
      <c r="F200" s="384">
        <f>'Tab 4-Units &amp; Rent Difference'!H141</f>
        <v>0</v>
      </c>
      <c r="G200" s="384" t="str">
        <f>'Tab 4-Units &amp; Rent Difference'!I141</f>
        <v>Select One</v>
      </c>
      <c r="H200" s="385">
        <f>'Tab 4-Units &amp; Rent Difference'!J141</f>
        <v>0</v>
      </c>
      <c r="I200" s="385">
        <f>'Tab 4-Units &amp; Rent Difference'!K141</f>
        <v>0</v>
      </c>
      <c r="J200" s="385">
        <f>'Tab 4-Units &amp; Rent Difference'!L141</f>
        <v>0</v>
      </c>
      <c r="K200" s="89"/>
    </row>
    <row r="201" spans="1:13" s="443" customFormat="1" ht="18.75" hidden="1" x14ac:dyDescent="0.3">
      <c r="A201" s="49"/>
      <c r="B201" s="87"/>
      <c r="C201" s="88"/>
      <c r="D201" s="383">
        <v>124</v>
      </c>
      <c r="E201" s="384" t="str">
        <f>'Tab 4-Units &amp; Rent Difference'!F142</f>
        <v>Select One</v>
      </c>
      <c r="F201" s="384">
        <f>'Tab 4-Units &amp; Rent Difference'!H142</f>
        <v>0</v>
      </c>
      <c r="G201" s="384" t="str">
        <f>'Tab 4-Units &amp; Rent Difference'!I142</f>
        <v>Select One</v>
      </c>
      <c r="H201" s="385">
        <f>'Tab 4-Units &amp; Rent Difference'!J142</f>
        <v>0</v>
      </c>
      <c r="I201" s="385">
        <f>'Tab 4-Units &amp; Rent Difference'!K142</f>
        <v>0</v>
      </c>
      <c r="J201" s="385">
        <f>'Tab 4-Units &amp; Rent Difference'!L142</f>
        <v>0</v>
      </c>
      <c r="K201" s="89"/>
    </row>
    <row r="202" spans="1:13" s="443" customFormat="1" ht="18.75" hidden="1" x14ac:dyDescent="0.3">
      <c r="A202" s="49"/>
      <c r="B202" s="87"/>
      <c r="C202" s="88"/>
      <c r="D202" s="383">
        <v>125</v>
      </c>
      <c r="E202" s="384" t="str">
        <f>'Tab 4-Units &amp; Rent Difference'!F143</f>
        <v>Select One</v>
      </c>
      <c r="F202" s="384">
        <f>'Tab 4-Units &amp; Rent Difference'!H143</f>
        <v>0</v>
      </c>
      <c r="G202" s="384" t="str">
        <f>'Tab 4-Units &amp; Rent Difference'!I143</f>
        <v>Select One</v>
      </c>
      <c r="H202" s="385">
        <f>'Tab 4-Units &amp; Rent Difference'!J143</f>
        <v>0</v>
      </c>
      <c r="I202" s="385">
        <f>'Tab 4-Units &amp; Rent Difference'!K143</f>
        <v>0</v>
      </c>
      <c r="J202" s="385">
        <f>'Tab 4-Units &amp; Rent Difference'!L143</f>
        <v>0</v>
      </c>
      <c r="K202" s="89"/>
      <c r="L202" s="442"/>
      <c r="M202" s="442"/>
    </row>
    <row r="203" spans="1:13" s="443" customFormat="1" ht="18.75" hidden="1" x14ac:dyDescent="0.3">
      <c r="A203" s="49"/>
      <c r="B203" s="87"/>
      <c r="C203" s="88"/>
      <c r="D203" s="383">
        <v>126</v>
      </c>
      <c r="E203" s="384" t="str">
        <f>'Tab 4-Units &amp; Rent Difference'!F144</f>
        <v>Select One</v>
      </c>
      <c r="F203" s="384">
        <f>'Tab 4-Units &amp; Rent Difference'!H144</f>
        <v>0</v>
      </c>
      <c r="G203" s="384" t="str">
        <f>'Tab 4-Units &amp; Rent Difference'!I144</f>
        <v>Select One</v>
      </c>
      <c r="H203" s="385">
        <f>'Tab 4-Units &amp; Rent Difference'!J144</f>
        <v>0</v>
      </c>
      <c r="I203" s="385">
        <f>'Tab 4-Units &amp; Rent Difference'!K144</f>
        <v>0</v>
      </c>
      <c r="J203" s="385">
        <f>'Tab 4-Units &amp; Rent Difference'!L144</f>
        <v>0</v>
      </c>
      <c r="K203" s="89"/>
    </row>
    <row r="204" spans="1:13" s="443" customFormat="1" ht="18.75" hidden="1" x14ac:dyDescent="0.3">
      <c r="A204" s="49"/>
      <c r="B204" s="87"/>
      <c r="C204" s="88"/>
      <c r="D204" s="383">
        <v>127</v>
      </c>
      <c r="E204" s="384" t="str">
        <f>'Tab 4-Units &amp; Rent Difference'!F145</f>
        <v>Select One</v>
      </c>
      <c r="F204" s="384">
        <f>'Tab 4-Units &amp; Rent Difference'!H145</f>
        <v>0</v>
      </c>
      <c r="G204" s="384" t="str">
        <f>'Tab 4-Units &amp; Rent Difference'!I145</f>
        <v>Select One</v>
      </c>
      <c r="H204" s="385">
        <f>'Tab 4-Units &amp; Rent Difference'!J145</f>
        <v>0</v>
      </c>
      <c r="I204" s="385">
        <f>'Tab 4-Units &amp; Rent Difference'!K145</f>
        <v>0</v>
      </c>
      <c r="J204" s="385">
        <f>'Tab 4-Units &amp; Rent Difference'!L145</f>
        <v>0</v>
      </c>
      <c r="K204" s="89"/>
    </row>
    <row r="205" spans="1:13" s="443" customFormat="1" ht="18.75" hidden="1" x14ac:dyDescent="0.3">
      <c r="A205" s="49"/>
      <c r="B205" s="87"/>
      <c r="C205" s="88"/>
      <c r="D205" s="383">
        <v>128</v>
      </c>
      <c r="E205" s="384" t="str">
        <f>'Tab 4-Units &amp; Rent Difference'!F146</f>
        <v>Select One</v>
      </c>
      <c r="F205" s="384">
        <f>'Tab 4-Units &amp; Rent Difference'!H146</f>
        <v>0</v>
      </c>
      <c r="G205" s="384" t="str">
        <f>'Tab 4-Units &amp; Rent Difference'!I146</f>
        <v>Select One</v>
      </c>
      <c r="H205" s="385">
        <f>'Tab 4-Units &amp; Rent Difference'!J146</f>
        <v>0</v>
      </c>
      <c r="I205" s="385">
        <f>'Tab 4-Units &amp; Rent Difference'!K146</f>
        <v>0</v>
      </c>
      <c r="J205" s="385">
        <f>'Tab 4-Units &amp; Rent Difference'!L146</f>
        <v>0</v>
      </c>
      <c r="K205" s="89"/>
    </row>
    <row r="206" spans="1:13" s="443" customFormat="1" ht="18.75" hidden="1" x14ac:dyDescent="0.3">
      <c r="A206" s="49"/>
      <c r="B206" s="87"/>
      <c r="C206" s="88"/>
      <c r="D206" s="383">
        <v>129</v>
      </c>
      <c r="E206" s="384" t="str">
        <f>'Tab 4-Units &amp; Rent Difference'!F147</f>
        <v>Select One</v>
      </c>
      <c r="F206" s="384">
        <f>'Tab 4-Units &amp; Rent Difference'!H147</f>
        <v>0</v>
      </c>
      <c r="G206" s="384" t="str">
        <f>'Tab 4-Units &amp; Rent Difference'!I147</f>
        <v>Select One</v>
      </c>
      <c r="H206" s="385">
        <f>'Tab 4-Units &amp; Rent Difference'!J147</f>
        <v>0</v>
      </c>
      <c r="I206" s="385">
        <f>'Tab 4-Units &amp; Rent Difference'!K147</f>
        <v>0</v>
      </c>
      <c r="J206" s="385">
        <f>'Tab 4-Units &amp; Rent Difference'!L147</f>
        <v>0</v>
      </c>
      <c r="K206" s="89"/>
    </row>
    <row r="207" spans="1:13" s="443" customFormat="1" ht="18.75" hidden="1" x14ac:dyDescent="0.3">
      <c r="A207" s="49"/>
      <c r="B207" s="87"/>
      <c r="C207" s="88"/>
      <c r="D207" s="383">
        <v>130</v>
      </c>
      <c r="E207" s="384" t="str">
        <f>'Tab 4-Units &amp; Rent Difference'!F148</f>
        <v>Select One</v>
      </c>
      <c r="F207" s="384">
        <f>'Tab 4-Units &amp; Rent Difference'!H148</f>
        <v>0</v>
      </c>
      <c r="G207" s="384" t="str">
        <f>'Tab 4-Units &amp; Rent Difference'!I148</f>
        <v>Select One</v>
      </c>
      <c r="H207" s="385">
        <f>'Tab 4-Units &amp; Rent Difference'!J148</f>
        <v>0</v>
      </c>
      <c r="I207" s="385">
        <f>'Tab 4-Units &amp; Rent Difference'!K148</f>
        <v>0</v>
      </c>
      <c r="J207" s="385">
        <f>'Tab 4-Units &amp; Rent Difference'!L148</f>
        <v>0</v>
      </c>
      <c r="K207" s="89"/>
      <c r="L207" s="442"/>
      <c r="M207" s="442"/>
    </row>
    <row r="208" spans="1:13" s="443" customFormat="1" ht="18.75" hidden="1" x14ac:dyDescent="0.3">
      <c r="A208" s="49"/>
      <c r="B208" s="87"/>
      <c r="C208" s="88"/>
      <c r="D208" s="383">
        <v>131</v>
      </c>
      <c r="E208" s="384" t="str">
        <f>'Tab 4-Units &amp; Rent Difference'!F149</f>
        <v>Select One</v>
      </c>
      <c r="F208" s="384">
        <f>'Tab 4-Units &amp; Rent Difference'!H149</f>
        <v>0</v>
      </c>
      <c r="G208" s="384" t="str">
        <f>'Tab 4-Units &amp; Rent Difference'!I149</f>
        <v>Select One</v>
      </c>
      <c r="H208" s="385">
        <f>'Tab 4-Units &amp; Rent Difference'!J149</f>
        <v>0</v>
      </c>
      <c r="I208" s="385">
        <f>'Tab 4-Units &amp; Rent Difference'!K149</f>
        <v>0</v>
      </c>
      <c r="J208" s="385">
        <f>'Tab 4-Units &amp; Rent Difference'!L149</f>
        <v>0</v>
      </c>
      <c r="K208" s="89"/>
    </row>
    <row r="209" spans="1:13" s="443" customFormat="1" ht="18.75" hidden="1" x14ac:dyDescent="0.3">
      <c r="A209" s="49"/>
      <c r="B209" s="87"/>
      <c r="C209" s="88"/>
      <c r="D209" s="383">
        <v>132</v>
      </c>
      <c r="E209" s="384" t="str">
        <f>'Tab 4-Units &amp; Rent Difference'!F150</f>
        <v>Select One</v>
      </c>
      <c r="F209" s="384">
        <f>'Tab 4-Units &amp; Rent Difference'!H150</f>
        <v>0</v>
      </c>
      <c r="G209" s="384" t="str">
        <f>'Tab 4-Units &amp; Rent Difference'!I150</f>
        <v>Select One</v>
      </c>
      <c r="H209" s="385">
        <f>'Tab 4-Units &amp; Rent Difference'!J150</f>
        <v>0</v>
      </c>
      <c r="I209" s="385">
        <f>'Tab 4-Units &amp; Rent Difference'!K150</f>
        <v>0</v>
      </c>
      <c r="J209" s="385">
        <f>'Tab 4-Units &amp; Rent Difference'!L150</f>
        <v>0</v>
      </c>
      <c r="K209" s="89"/>
    </row>
    <row r="210" spans="1:13" s="443" customFormat="1" ht="18.75" hidden="1" x14ac:dyDescent="0.3">
      <c r="A210" s="49"/>
      <c r="B210" s="87"/>
      <c r="C210" s="88"/>
      <c r="D210" s="383">
        <v>133</v>
      </c>
      <c r="E210" s="384" t="str">
        <f>'Tab 4-Units &amp; Rent Difference'!F151</f>
        <v>Select One</v>
      </c>
      <c r="F210" s="384">
        <f>'Tab 4-Units &amp; Rent Difference'!H151</f>
        <v>0</v>
      </c>
      <c r="G210" s="384" t="str">
        <f>'Tab 4-Units &amp; Rent Difference'!I151</f>
        <v>Select One</v>
      </c>
      <c r="H210" s="385">
        <f>'Tab 4-Units &amp; Rent Difference'!J151</f>
        <v>0</v>
      </c>
      <c r="I210" s="385">
        <f>'Tab 4-Units &amp; Rent Difference'!K151</f>
        <v>0</v>
      </c>
      <c r="J210" s="385">
        <f>'Tab 4-Units &amp; Rent Difference'!L151</f>
        <v>0</v>
      </c>
      <c r="K210" s="89"/>
    </row>
    <row r="211" spans="1:13" s="443" customFormat="1" ht="18.75" hidden="1" x14ac:dyDescent="0.3">
      <c r="A211" s="49"/>
      <c r="B211" s="87"/>
      <c r="C211" s="88"/>
      <c r="D211" s="383">
        <v>134</v>
      </c>
      <c r="E211" s="384" t="str">
        <f>'Tab 4-Units &amp; Rent Difference'!F152</f>
        <v>Select One</v>
      </c>
      <c r="F211" s="384">
        <f>'Tab 4-Units &amp; Rent Difference'!H152</f>
        <v>0</v>
      </c>
      <c r="G211" s="384" t="str">
        <f>'Tab 4-Units &amp; Rent Difference'!I152</f>
        <v>Select One</v>
      </c>
      <c r="H211" s="385">
        <f>'Tab 4-Units &amp; Rent Difference'!J152</f>
        <v>0</v>
      </c>
      <c r="I211" s="385">
        <f>'Tab 4-Units &amp; Rent Difference'!K152</f>
        <v>0</v>
      </c>
      <c r="J211" s="385">
        <f>'Tab 4-Units &amp; Rent Difference'!L152</f>
        <v>0</v>
      </c>
      <c r="K211" s="89"/>
    </row>
    <row r="212" spans="1:13" s="443" customFormat="1" ht="18.75" hidden="1" x14ac:dyDescent="0.3">
      <c r="A212" s="49"/>
      <c r="B212" s="87"/>
      <c r="C212" s="88"/>
      <c r="D212" s="383">
        <v>135</v>
      </c>
      <c r="E212" s="384" t="str">
        <f>'Tab 4-Units &amp; Rent Difference'!F153</f>
        <v>Select One</v>
      </c>
      <c r="F212" s="384">
        <f>'Tab 4-Units &amp; Rent Difference'!H153</f>
        <v>0</v>
      </c>
      <c r="G212" s="384" t="str">
        <f>'Tab 4-Units &amp; Rent Difference'!I153</f>
        <v>Select One</v>
      </c>
      <c r="H212" s="385">
        <f>'Tab 4-Units &amp; Rent Difference'!J153</f>
        <v>0</v>
      </c>
      <c r="I212" s="385">
        <f>'Tab 4-Units &amp; Rent Difference'!K153</f>
        <v>0</v>
      </c>
      <c r="J212" s="385">
        <f>'Tab 4-Units &amp; Rent Difference'!L153</f>
        <v>0</v>
      </c>
      <c r="K212" s="89"/>
      <c r="L212" s="442"/>
      <c r="M212" s="442"/>
    </row>
    <row r="213" spans="1:13" s="443" customFormat="1" ht="18.75" hidden="1" x14ac:dyDescent="0.3">
      <c r="A213" s="49"/>
      <c r="B213" s="87"/>
      <c r="C213" s="88"/>
      <c r="D213" s="383">
        <v>136</v>
      </c>
      <c r="E213" s="384" t="str">
        <f>'Tab 4-Units &amp; Rent Difference'!F154</f>
        <v>Select One</v>
      </c>
      <c r="F213" s="384">
        <f>'Tab 4-Units &amp; Rent Difference'!H154</f>
        <v>0</v>
      </c>
      <c r="G213" s="384" t="str">
        <f>'Tab 4-Units &amp; Rent Difference'!I154</f>
        <v>Select One</v>
      </c>
      <c r="H213" s="385">
        <f>'Tab 4-Units &amp; Rent Difference'!J154</f>
        <v>0</v>
      </c>
      <c r="I213" s="385">
        <f>'Tab 4-Units &amp; Rent Difference'!K154</f>
        <v>0</v>
      </c>
      <c r="J213" s="385">
        <f>'Tab 4-Units &amp; Rent Difference'!L154</f>
        <v>0</v>
      </c>
      <c r="K213" s="89"/>
    </row>
    <row r="214" spans="1:13" s="443" customFormat="1" ht="18.75" hidden="1" x14ac:dyDescent="0.3">
      <c r="A214" s="49"/>
      <c r="B214" s="87"/>
      <c r="C214" s="88"/>
      <c r="D214" s="383">
        <v>137</v>
      </c>
      <c r="E214" s="384" t="str">
        <f>'Tab 4-Units &amp; Rent Difference'!F155</f>
        <v>Select One</v>
      </c>
      <c r="F214" s="384">
        <f>'Tab 4-Units &amp; Rent Difference'!H155</f>
        <v>0</v>
      </c>
      <c r="G214" s="384" t="str">
        <f>'Tab 4-Units &amp; Rent Difference'!I155</f>
        <v>Select One</v>
      </c>
      <c r="H214" s="385">
        <f>'Tab 4-Units &amp; Rent Difference'!J155</f>
        <v>0</v>
      </c>
      <c r="I214" s="385">
        <f>'Tab 4-Units &amp; Rent Difference'!K155</f>
        <v>0</v>
      </c>
      <c r="J214" s="385">
        <f>'Tab 4-Units &amp; Rent Difference'!L155</f>
        <v>0</v>
      </c>
      <c r="K214" s="89"/>
    </row>
    <row r="215" spans="1:13" s="443" customFormat="1" ht="18.75" hidden="1" x14ac:dyDescent="0.3">
      <c r="A215" s="49"/>
      <c r="B215" s="87"/>
      <c r="C215" s="88"/>
      <c r="D215" s="383">
        <v>138</v>
      </c>
      <c r="E215" s="384" t="str">
        <f>'Tab 4-Units &amp; Rent Difference'!F156</f>
        <v>Select One</v>
      </c>
      <c r="F215" s="384">
        <f>'Tab 4-Units &amp; Rent Difference'!H156</f>
        <v>0</v>
      </c>
      <c r="G215" s="384" t="str">
        <f>'Tab 4-Units &amp; Rent Difference'!I156</f>
        <v>Select One</v>
      </c>
      <c r="H215" s="385">
        <f>'Tab 4-Units &amp; Rent Difference'!J156</f>
        <v>0</v>
      </c>
      <c r="I215" s="385">
        <f>'Tab 4-Units &amp; Rent Difference'!K156</f>
        <v>0</v>
      </c>
      <c r="J215" s="385">
        <f>'Tab 4-Units &amp; Rent Difference'!L156</f>
        <v>0</v>
      </c>
      <c r="K215" s="89"/>
    </row>
    <row r="216" spans="1:13" s="443" customFormat="1" ht="18.75" hidden="1" x14ac:dyDescent="0.3">
      <c r="A216" s="49"/>
      <c r="B216" s="87"/>
      <c r="C216" s="88"/>
      <c r="D216" s="383">
        <v>139</v>
      </c>
      <c r="E216" s="384" t="str">
        <f>'Tab 4-Units &amp; Rent Difference'!F157</f>
        <v>Select One</v>
      </c>
      <c r="F216" s="384">
        <f>'Tab 4-Units &amp; Rent Difference'!H157</f>
        <v>0</v>
      </c>
      <c r="G216" s="384" t="str">
        <f>'Tab 4-Units &amp; Rent Difference'!I157</f>
        <v>Select One</v>
      </c>
      <c r="H216" s="385">
        <f>'Tab 4-Units &amp; Rent Difference'!J157</f>
        <v>0</v>
      </c>
      <c r="I216" s="385">
        <f>'Tab 4-Units &amp; Rent Difference'!K157</f>
        <v>0</v>
      </c>
      <c r="J216" s="385">
        <f>'Tab 4-Units &amp; Rent Difference'!L157</f>
        <v>0</v>
      </c>
      <c r="K216" s="89"/>
    </row>
    <row r="217" spans="1:13" s="443" customFormat="1" ht="18.75" hidden="1" x14ac:dyDescent="0.3">
      <c r="A217" s="49"/>
      <c r="B217" s="87"/>
      <c r="C217" s="88"/>
      <c r="D217" s="383">
        <v>140</v>
      </c>
      <c r="E217" s="384" t="str">
        <f>'Tab 4-Units &amp; Rent Difference'!F158</f>
        <v>Select One</v>
      </c>
      <c r="F217" s="384">
        <f>'Tab 4-Units &amp; Rent Difference'!H158</f>
        <v>0</v>
      </c>
      <c r="G217" s="384" t="str">
        <f>'Tab 4-Units &amp; Rent Difference'!I158</f>
        <v>Select One</v>
      </c>
      <c r="H217" s="385">
        <f>'Tab 4-Units &amp; Rent Difference'!J158</f>
        <v>0</v>
      </c>
      <c r="I217" s="385">
        <f>'Tab 4-Units &amp; Rent Difference'!K158</f>
        <v>0</v>
      </c>
      <c r="J217" s="385">
        <f>'Tab 4-Units &amp; Rent Difference'!L158</f>
        <v>0</v>
      </c>
      <c r="K217" s="89"/>
      <c r="L217" s="442"/>
      <c r="M217" s="442"/>
    </row>
    <row r="218" spans="1:13" s="443" customFormat="1" ht="18.75" hidden="1" x14ac:dyDescent="0.3">
      <c r="A218" s="49"/>
      <c r="B218" s="87"/>
      <c r="C218" s="88"/>
      <c r="D218" s="383">
        <v>141</v>
      </c>
      <c r="E218" s="384" t="str">
        <f>'Tab 4-Units &amp; Rent Difference'!F159</f>
        <v>Select One</v>
      </c>
      <c r="F218" s="384">
        <f>'Tab 4-Units &amp; Rent Difference'!H159</f>
        <v>0</v>
      </c>
      <c r="G218" s="384" t="str">
        <f>'Tab 4-Units &amp; Rent Difference'!I159</f>
        <v>Select One</v>
      </c>
      <c r="H218" s="385">
        <f>'Tab 4-Units &amp; Rent Difference'!J159</f>
        <v>0</v>
      </c>
      <c r="I218" s="385">
        <f>'Tab 4-Units &amp; Rent Difference'!K159</f>
        <v>0</v>
      </c>
      <c r="J218" s="385">
        <f>'Tab 4-Units &amp; Rent Difference'!L159</f>
        <v>0</v>
      </c>
      <c r="K218" s="89"/>
    </row>
    <row r="219" spans="1:13" s="443" customFormat="1" ht="18.75" hidden="1" x14ac:dyDescent="0.3">
      <c r="A219" s="49"/>
      <c r="B219" s="87"/>
      <c r="C219" s="88"/>
      <c r="D219" s="383">
        <v>142</v>
      </c>
      <c r="E219" s="384" t="str">
        <f>'Tab 4-Units &amp; Rent Difference'!F160</f>
        <v>Select One</v>
      </c>
      <c r="F219" s="384">
        <f>'Tab 4-Units &amp; Rent Difference'!H160</f>
        <v>0</v>
      </c>
      <c r="G219" s="384" t="str">
        <f>'Tab 4-Units &amp; Rent Difference'!I160</f>
        <v>Select One</v>
      </c>
      <c r="H219" s="385">
        <f>'Tab 4-Units &amp; Rent Difference'!J160</f>
        <v>0</v>
      </c>
      <c r="I219" s="385">
        <f>'Tab 4-Units &amp; Rent Difference'!K160</f>
        <v>0</v>
      </c>
      <c r="J219" s="385">
        <f>'Tab 4-Units &amp; Rent Difference'!L160</f>
        <v>0</v>
      </c>
      <c r="K219" s="89"/>
    </row>
    <row r="220" spans="1:13" s="443" customFormat="1" ht="18.75" hidden="1" x14ac:dyDescent="0.3">
      <c r="A220" s="49"/>
      <c r="B220" s="87"/>
      <c r="C220" s="88"/>
      <c r="D220" s="383">
        <v>143</v>
      </c>
      <c r="E220" s="384" t="str">
        <f>'Tab 4-Units &amp; Rent Difference'!F161</f>
        <v>Select One</v>
      </c>
      <c r="F220" s="384">
        <f>'Tab 4-Units &amp; Rent Difference'!H161</f>
        <v>0</v>
      </c>
      <c r="G220" s="384" t="str">
        <f>'Tab 4-Units &amp; Rent Difference'!I161</f>
        <v>Select One</v>
      </c>
      <c r="H220" s="385">
        <f>'Tab 4-Units &amp; Rent Difference'!J161</f>
        <v>0</v>
      </c>
      <c r="I220" s="385">
        <f>'Tab 4-Units &amp; Rent Difference'!K161</f>
        <v>0</v>
      </c>
      <c r="J220" s="385">
        <f>'Tab 4-Units &amp; Rent Difference'!L161</f>
        <v>0</v>
      </c>
      <c r="K220" s="89"/>
    </row>
    <row r="221" spans="1:13" s="443" customFormat="1" ht="18.75" hidden="1" x14ac:dyDescent="0.3">
      <c r="A221" s="49"/>
      <c r="B221" s="87"/>
      <c r="C221" s="88"/>
      <c r="D221" s="383">
        <v>144</v>
      </c>
      <c r="E221" s="384" t="str">
        <f>'Tab 4-Units &amp; Rent Difference'!F162</f>
        <v>Select One</v>
      </c>
      <c r="F221" s="384">
        <f>'Tab 4-Units &amp; Rent Difference'!H162</f>
        <v>0</v>
      </c>
      <c r="G221" s="384" t="str">
        <f>'Tab 4-Units &amp; Rent Difference'!I162</f>
        <v>Select One</v>
      </c>
      <c r="H221" s="385">
        <f>'Tab 4-Units &amp; Rent Difference'!J162</f>
        <v>0</v>
      </c>
      <c r="I221" s="385">
        <f>'Tab 4-Units &amp; Rent Difference'!K162</f>
        <v>0</v>
      </c>
      <c r="J221" s="385">
        <f>'Tab 4-Units &amp; Rent Difference'!L162</f>
        <v>0</v>
      </c>
      <c r="K221" s="89"/>
    </row>
    <row r="222" spans="1:13" s="443" customFormat="1" ht="18.75" hidden="1" x14ac:dyDescent="0.3">
      <c r="A222" s="49"/>
      <c r="B222" s="87"/>
      <c r="C222" s="88"/>
      <c r="D222" s="383">
        <v>145</v>
      </c>
      <c r="E222" s="384" t="str">
        <f>'Tab 4-Units &amp; Rent Difference'!F163</f>
        <v>Select One</v>
      </c>
      <c r="F222" s="384">
        <f>'Tab 4-Units &amp; Rent Difference'!H163</f>
        <v>0</v>
      </c>
      <c r="G222" s="384" t="str">
        <f>'Tab 4-Units &amp; Rent Difference'!I163</f>
        <v>Select One</v>
      </c>
      <c r="H222" s="385">
        <f>'Tab 4-Units &amp; Rent Difference'!J163</f>
        <v>0</v>
      </c>
      <c r="I222" s="385">
        <f>'Tab 4-Units &amp; Rent Difference'!K163</f>
        <v>0</v>
      </c>
      <c r="J222" s="385">
        <f>'Tab 4-Units &amp; Rent Difference'!L163</f>
        <v>0</v>
      </c>
      <c r="K222" s="89"/>
      <c r="L222" s="442"/>
      <c r="M222" s="442"/>
    </row>
    <row r="223" spans="1:13" s="443" customFormat="1" ht="18.75" hidden="1" x14ac:dyDescent="0.3">
      <c r="A223" s="49"/>
      <c r="B223" s="87"/>
      <c r="C223" s="88"/>
      <c r="D223" s="383">
        <v>146</v>
      </c>
      <c r="E223" s="384" t="str">
        <f>'Tab 4-Units &amp; Rent Difference'!F164</f>
        <v>Select One</v>
      </c>
      <c r="F223" s="384">
        <f>'Tab 4-Units &amp; Rent Difference'!H164</f>
        <v>0</v>
      </c>
      <c r="G223" s="384" t="str">
        <f>'Tab 4-Units &amp; Rent Difference'!I164</f>
        <v>Select One</v>
      </c>
      <c r="H223" s="385">
        <f>'Tab 4-Units &amp; Rent Difference'!J164</f>
        <v>0</v>
      </c>
      <c r="I223" s="385">
        <f>'Tab 4-Units &amp; Rent Difference'!K164</f>
        <v>0</v>
      </c>
      <c r="J223" s="385">
        <f>'Tab 4-Units &amp; Rent Difference'!L164</f>
        <v>0</v>
      </c>
      <c r="K223" s="89"/>
    </row>
    <row r="224" spans="1:13" s="443" customFormat="1" ht="18.75" hidden="1" x14ac:dyDescent="0.3">
      <c r="A224" s="49"/>
      <c r="B224" s="87"/>
      <c r="C224" s="88"/>
      <c r="D224" s="383">
        <v>147</v>
      </c>
      <c r="E224" s="384" t="str">
        <f>'Tab 4-Units &amp; Rent Difference'!F165</f>
        <v>Select One</v>
      </c>
      <c r="F224" s="384">
        <f>'Tab 4-Units &amp; Rent Difference'!H165</f>
        <v>0</v>
      </c>
      <c r="G224" s="384" t="str">
        <f>'Tab 4-Units &amp; Rent Difference'!I165</f>
        <v>Select One</v>
      </c>
      <c r="H224" s="385">
        <f>'Tab 4-Units &amp; Rent Difference'!J165</f>
        <v>0</v>
      </c>
      <c r="I224" s="385">
        <f>'Tab 4-Units &amp; Rent Difference'!K165</f>
        <v>0</v>
      </c>
      <c r="J224" s="385">
        <f>'Tab 4-Units &amp; Rent Difference'!L165</f>
        <v>0</v>
      </c>
      <c r="K224" s="89"/>
    </row>
    <row r="225" spans="1:13" s="443" customFormat="1" ht="18.75" hidden="1" x14ac:dyDescent="0.3">
      <c r="A225" s="49"/>
      <c r="B225" s="87"/>
      <c r="C225" s="88"/>
      <c r="D225" s="383">
        <v>148</v>
      </c>
      <c r="E225" s="384" t="str">
        <f>'Tab 4-Units &amp; Rent Difference'!F166</f>
        <v>Select One</v>
      </c>
      <c r="F225" s="384">
        <f>'Tab 4-Units &amp; Rent Difference'!H166</f>
        <v>0</v>
      </c>
      <c r="G225" s="384" t="str">
        <f>'Tab 4-Units &amp; Rent Difference'!I166</f>
        <v>Select One</v>
      </c>
      <c r="H225" s="385">
        <f>'Tab 4-Units &amp; Rent Difference'!J166</f>
        <v>0</v>
      </c>
      <c r="I225" s="385">
        <f>'Tab 4-Units &amp; Rent Difference'!K166</f>
        <v>0</v>
      </c>
      <c r="J225" s="385">
        <f>'Tab 4-Units &amp; Rent Difference'!L166</f>
        <v>0</v>
      </c>
      <c r="K225" s="89"/>
    </row>
    <row r="226" spans="1:13" s="443" customFormat="1" ht="18.75" hidden="1" x14ac:dyDescent="0.3">
      <c r="A226" s="49"/>
      <c r="B226" s="87"/>
      <c r="C226" s="88"/>
      <c r="D226" s="383">
        <v>149</v>
      </c>
      <c r="E226" s="384" t="str">
        <f>'Tab 4-Units &amp; Rent Difference'!F167</f>
        <v>Select One</v>
      </c>
      <c r="F226" s="384">
        <f>'Tab 4-Units &amp; Rent Difference'!H167</f>
        <v>0</v>
      </c>
      <c r="G226" s="384" t="str">
        <f>'Tab 4-Units &amp; Rent Difference'!I167</f>
        <v>Select One</v>
      </c>
      <c r="H226" s="385">
        <f>'Tab 4-Units &amp; Rent Difference'!J167</f>
        <v>0</v>
      </c>
      <c r="I226" s="385">
        <f>'Tab 4-Units &amp; Rent Difference'!K167</f>
        <v>0</v>
      </c>
      <c r="J226" s="385">
        <f>'Tab 4-Units &amp; Rent Difference'!L167</f>
        <v>0</v>
      </c>
      <c r="K226" s="89"/>
    </row>
    <row r="227" spans="1:13" s="443" customFormat="1" ht="18.75" hidden="1" x14ac:dyDescent="0.3">
      <c r="A227" s="49"/>
      <c r="B227" s="87"/>
      <c r="C227" s="88"/>
      <c r="D227" s="383">
        <v>150</v>
      </c>
      <c r="E227" s="384" t="str">
        <f>'Tab 4-Units &amp; Rent Difference'!F168</f>
        <v>Select One</v>
      </c>
      <c r="F227" s="384">
        <f>'Tab 4-Units &amp; Rent Difference'!H168</f>
        <v>0</v>
      </c>
      <c r="G227" s="384" t="str">
        <f>'Tab 4-Units &amp; Rent Difference'!I168</f>
        <v>Select One</v>
      </c>
      <c r="H227" s="385">
        <f>'Tab 4-Units &amp; Rent Difference'!J168</f>
        <v>0</v>
      </c>
      <c r="I227" s="385">
        <f>'Tab 4-Units &amp; Rent Difference'!K168</f>
        <v>0</v>
      </c>
      <c r="J227" s="385">
        <f>'Tab 4-Units &amp; Rent Difference'!L168</f>
        <v>0</v>
      </c>
      <c r="K227" s="89"/>
      <c r="L227" s="442"/>
      <c r="M227" s="442"/>
    </row>
    <row r="228" spans="1:13" s="443" customFormat="1" ht="18.75" hidden="1" x14ac:dyDescent="0.3">
      <c r="A228" s="49"/>
      <c r="B228" s="87"/>
      <c r="C228" s="88"/>
      <c r="D228" s="383">
        <v>151</v>
      </c>
      <c r="E228" s="384" t="str">
        <f>'Tab 4-Units &amp; Rent Difference'!F169</f>
        <v>Select One</v>
      </c>
      <c r="F228" s="384">
        <f>'Tab 4-Units &amp; Rent Difference'!H169</f>
        <v>0</v>
      </c>
      <c r="G228" s="384" t="str">
        <f>'Tab 4-Units &amp; Rent Difference'!I169</f>
        <v>Select One</v>
      </c>
      <c r="H228" s="385">
        <f>'Tab 4-Units &amp; Rent Difference'!J169</f>
        <v>0</v>
      </c>
      <c r="I228" s="385">
        <f>'Tab 4-Units &amp; Rent Difference'!K169</f>
        <v>0</v>
      </c>
      <c r="J228" s="385">
        <f>'Tab 4-Units &amp; Rent Difference'!L169</f>
        <v>0</v>
      </c>
      <c r="K228" s="89"/>
    </row>
    <row r="229" spans="1:13" s="443" customFormat="1" ht="33.75" customHeight="1" x14ac:dyDescent="0.3">
      <c r="A229" s="49"/>
      <c r="B229" s="87"/>
      <c r="C229" s="386"/>
      <c r="D229" s="386"/>
      <c r="E229" s="386"/>
      <c r="F229" s="386"/>
      <c r="G229" s="386"/>
      <c r="H229" s="381" t="s">
        <v>213</v>
      </c>
      <c r="I229" s="382" t="s">
        <v>177</v>
      </c>
      <c r="J229" s="382" t="s">
        <v>227</v>
      </c>
      <c r="K229" s="89"/>
      <c r="L229" s="445"/>
    </row>
    <row r="230" spans="1:13" ht="18.75" x14ac:dyDescent="0.3">
      <c r="B230" s="80"/>
      <c r="C230" s="386"/>
      <c r="D230" s="386"/>
      <c r="E230" s="386"/>
      <c r="F230" s="386"/>
      <c r="G230" s="387" t="s">
        <v>167</v>
      </c>
      <c r="H230" s="385">
        <f>'Tab 4-Units &amp; Rent Difference'!J174</f>
        <v>0</v>
      </c>
      <c r="I230" s="385">
        <f>'Tab 4-Units &amp; Rent Difference'!K174</f>
        <v>0</v>
      </c>
      <c r="J230" s="385">
        <f>'Tab 4-Units &amp; Rent Difference'!L174</f>
        <v>0</v>
      </c>
      <c r="K230" s="81"/>
    </row>
    <row r="231" spans="1:13" ht="18.75" x14ac:dyDescent="0.3">
      <c r="A231" s="4"/>
      <c r="B231" s="80"/>
      <c r="C231" s="386"/>
      <c r="D231" s="386"/>
      <c r="E231" s="386"/>
      <c r="F231" s="386"/>
      <c r="G231" s="387" t="s">
        <v>166</v>
      </c>
      <c r="H231" s="385">
        <f>H230*12</f>
        <v>0</v>
      </c>
      <c r="I231" s="385">
        <f>I230*12</f>
        <v>0</v>
      </c>
      <c r="J231" s="385">
        <f>J230*12</f>
        <v>0</v>
      </c>
      <c r="K231" s="81"/>
    </row>
    <row r="232" spans="1:13" ht="15" customHeight="1" x14ac:dyDescent="0.3">
      <c r="A232" s="4"/>
      <c r="B232" s="80"/>
      <c r="C232" s="386"/>
      <c r="D232" s="386"/>
      <c r="E232" s="386"/>
      <c r="F232" s="386"/>
      <c r="G232" s="387"/>
      <c r="H232" s="386"/>
      <c r="I232" s="386"/>
      <c r="J232" s="386"/>
      <c r="K232" s="81"/>
    </row>
    <row r="233" spans="1:13" ht="15" customHeight="1" x14ac:dyDescent="0.3">
      <c r="A233" s="4"/>
      <c r="B233" s="80"/>
      <c r="C233" s="62"/>
      <c r="D233" s="596" t="s">
        <v>379</v>
      </c>
      <c r="E233" s="597"/>
      <c r="F233" s="597"/>
      <c r="G233" s="597"/>
      <c r="H233" s="597"/>
      <c r="I233" s="597"/>
      <c r="J233" s="598"/>
      <c r="K233" s="81"/>
    </row>
    <row r="234" spans="1:13" ht="15" customHeight="1" x14ac:dyDescent="0.3">
      <c r="B234" s="87"/>
      <c r="C234" s="388"/>
      <c r="D234" s="389"/>
      <c r="E234" s="390" t="s">
        <v>131</v>
      </c>
      <c r="F234" s="390" t="s">
        <v>132</v>
      </c>
      <c r="G234" s="390" t="s">
        <v>133</v>
      </c>
      <c r="H234" s="390" t="s">
        <v>134</v>
      </c>
      <c r="I234" s="390" t="s">
        <v>135</v>
      </c>
      <c r="J234" s="389" t="s">
        <v>130</v>
      </c>
      <c r="K234" s="81"/>
    </row>
    <row r="235" spans="1:13" ht="15" customHeight="1" x14ac:dyDescent="0.3">
      <c r="B235" s="87"/>
      <c r="C235" s="388"/>
      <c r="D235" s="391">
        <v>0.2</v>
      </c>
      <c r="E235" s="392">
        <f>'Tab 4-Units &amp; Rent Difference'!E179</f>
        <v>0</v>
      </c>
      <c r="F235" s="392">
        <f>'Tab 4-Units &amp; Rent Difference'!F179</f>
        <v>0</v>
      </c>
      <c r="G235" s="392">
        <f>'Tab 4-Units &amp; Rent Difference'!G179</f>
        <v>0</v>
      </c>
      <c r="H235" s="392">
        <f>'Tab 4-Units &amp; Rent Difference'!H179</f>
        <v>0</v>
      </c>
      <c r="I235" s="393">
        <f>'Tab 4-Units &amp; Rent Difference'!I179</f>
        <v>0</v>
      </c>
      <c r="J235" s="394">
        <f>SUM(E235:I235)</f>
        <v>0</v>
      </c>
      <c r="K235" s="81"/>
    </row>
    <row r="236" spans="1:13" ht="15" customHeight="1" x14ac:dyDescent="0.3">
      <c r="B236" s="87"/>
      <c r="C236" s="388"/>
      <c r="D236" s="391">
        <v>0.3</v>
      </c>
      <c r="E236" s="392">
        <f>'Tab 4-Units &amp; Rent Difference'!E180</f>
        <v>0</v>
      </c>
      <c r="F236" s="392">
        <f>'Tab 4-Units &amp; Rent Difference'!F180</f>
        <v>0</v>
      </c>
      <c r="G236" s="392">
        <f>'Tab 4-Units &amp; Rent Difference'!G180</f>
        <v>0</v>
      </c>
      <c r="H236" s="392">
        <f>'Tab 4-Units &amp; Rent Difference'!H180</f>
        <v>0</v>
      </c>
      <c r="I236" s="393">
        <f>'Tab 4-Units &amp; Rent Difference'!I180</f>
        <v>0</v>
      </c>
      <c r="J236" s="394">
        <f t="shared" ref="J236:J246" si="0">SUM(E236:I236)</f>
        <v>0</v>
      </c>
      <c r="K236" s="81"/>
    </row>
    <row r="237" spans="1:13" ht="15" customHeight="1" x14ac:dyDescent="0.3">
      <c r="B237" s="87"/>
      <c r="C237" s="388"/>
      <c r="D237" s="391">
        <v>0.4</v>
      </c>
      <c r="E237" s="392">
        <f>'Tab 4-Units &amp; Rent Difference'!E181</f>
        <v>0</v>
      </c>
      <c r="F237" s="392">
        <f>'Tab 4-Units &amp; Rent Difference'!F181</f>
        <v>0</v>
      </c>
      <c r="G237" s="392">
        <f>'Tab 4-Units &amp; Rent Difference'!G181</f>
        <v>0</v>
      </c>
      <c r="H237" s="392">
        <f>'Tab 4-Units &amp; Rent Difference'!H181</f>
        <v>0</v>
      </c>
      <c r="I237" s="393">
        <f>'Tab 4-Units &amp; Rent Difference'!I181</f>
        <v>0</v>
      </c>
      <c r="J237" s="394">
        <f t="shared" si="0"/>
        <v>0</v>
      </c>
      <c r="K237" s="81"/>
    </row>
    <row r="238" spans="1:13" ht="15" customHeight="1" x14ac:dyDescent="0.3">
      <c r="B238" s="87"/>
      <c r="C238" s="388"/>
      <c r="D238" s="391">
        <v>0.5</v>
      </c>
      <c r="E238" s="392">
        <f>'Tab 4-Units &amp; Rent Difference'!E182</f>
        <v>0</v>
      </c>
      <c r="F238" s="392">
        <f>'Tab 4-Units &amp; Rent Difference'!F182</f>
        <v>0</v>
      </c>
      <c r="G238" s="392">
        <f>'Tab 4-Units &amp; Rent Difference'!G182</f>
        <v>0</v>
      </c>
      <c r="H238" s="392">
        <f>'Tab 4-Units &amp; Rent Difference'!H182</f>
        <v>0</v>
      </c>
      <c r="I238" s="393">
        <f>'Tab 4-Units &amp; Rent Difference'!I182</f>
        <v>0</v>
      </c>
      <c r="J238" s="394">
        <f t="shared" si="0"/>
        <v>0</v>
      </c>
      <c r="K238" s="81"/>
    </row>
    <row r="239" spans="1:13" ht="15" customHeight="1" x14ac:dyDescent="0.3">
      <c r="B239" s="87"/>
      <c r="C239" s="388"/>
      <c r="D239" s="391">
        <v>0.6</v>
      </c>
      <c r="E239" s="392">
        <f>'Tab 4-Units &amp; Rent Difference'!E183</f>
        <v>0</v>
      </c>
      <c r="F239" s="392">
        <f>'Tab 4-Units &amp; Rent Difference'!F183</f>
        <v>0</v>
      </c>
      <c r="G239" s="392">
        <f>'Tab 4-Units &amp; Rent Difference'!G183</f>
        <v>0</v>
      </c>
      <c r="H239" s="392">
        <f>'Tab 4-Units &amp; Rent Difference'!H183</f>
        <v>0</v>
      </c>
      <c r="I239" s="393">
        <f>'Tab 4-Units &amp; Rent Difference'!I183</f>
        <v>0</v>
      </c>
      <c r="J239" s="394">
        <f t="shared" si="0"/>
        <v>0</v>
      </c>
      <c r="K239" s="81"/>
    </row>
    <row r="240" spans="1:13" ht="15" customHeight="1" x14ac:dyDescent="0.3">
      <c r="B240" s="87"/>
      <c r="C240" s="388"/>
      <c r="D240" s="391">
        <v>0.65</v>
      </c>
      <c r="E240" s="392">
        <f>'Tab 4-Units &amp; Rent Difference'!E184</f>
        <v>0</v>
      </c>
      <c r="F240" s="392">
        <f>'Tab 4-Units &amp; Rent Difference'!F184</f>
        <v>0</v>
      </c>
      <c r="G240" s="392">
        <f>'Tab 4-Units &amp; Rent Difference'!G184</f>
        <v>0</v>
      </c>
      <c r="H240" s="392">
        <f>'Tab 4-Units &amp; Rent Difference'!H184</f>
        <v>0</v>
      </c>
      <c r="I240" s="393">
        <f>'Tab 4-Units &amp; Rent Difference'!I184</f>
        <v>0</v>
      </c>
      <c r="J240" s="394">
        <f t="shared" si="0"/>
        <v>0</v>
      </c>
      <c r="K240" s="81"/>
    </row>
    <row r="241" spans="2:11" ht="15" customHeight="1" x14ac:dyDescent="0.3">
      <c r="B241" s="87"/>
      <c r="C241" s="388"/>
      <c r="D241" s="391">
        <v>0.7</v>
      </c>
      <c r="E241" s="392">
        <f>'Tab 4-Units &amp; Rent Difference'!E185</f>
        <v>0</v>
      </c>
      <c r="F241" s="392">
        <f>'Tab 4-Units &amp; Rent Difference'!F185</f>
        <v>0</v>
      </c>
      <c r="G241" s="392">
        <f>'Tab 4-Units &amp; Rent Difference'!G185</f>
        <v>0</v>
      </c>
      <c r="H241" s="392">
        <f>'Tab 4-Units &amp; Rent Difference'!H185</f>
        <v>0</v>
      </c>
      <c r="I241" s="393">
        <f>'Tab 4-Units &amp; Rent Difference'!I185</f>
        <v>0</v>
      </c>
      <c r="J241" s="394">
        <f t="shared" si="0"/>
        <v>0</v>
      </c>
      <c r="K241" s="81"/>
    </row>
    <row r="242" spans="2:11" ht="15" customHeight="1" x14ac:dyDescent="0.3">
      <c r="B242" s="87"/>
      <c r="C242" s="388"/>
      <c r="D242" s="391">
        <v>0.8</v>
      </c>
      <c r="E242" s="392">
        <f>'Tab 4-Units &amp; Rent Difference'!E186</f>
        <v>0</v>
      </c>
      <c r="F242" s="392">
        <f>'Tab 4-Units &amp; Rent Difference'!F186</f>
        <v>0</v>
      </c>
      <c r="G242" s="392">
        <f>'Tab 4-Units &amp; Rent Difference'!G186</f>
        <v>0</v>
      </c>
      <c r="H242" s="392">
        <f>'Tab 4-Units &amp; Rent Difference'!H186</f>
        <v>0</v>
      </c>
      <c r="I242" s="393">
        <f>'Tab 4-Units &amp; Rent Difference'!I186</f>
        <v>0</v>
      </c>
      <c r="J242" s="394">
        <f t="shared" si="0"/>
        <v>0</v>
      </c>
      <c r="K242" s="81"/>
    </row>
    <row r="243" spans="2:11" ht="15" customHeight="1" x14ac:dyDescent="0.3">
      <c r="B243" s="87"/>
      <c r="C243" s="388"/>
      <c r="D243" s="391">
        <v>1</v>
      </c>
      <c r="E243" s="392">
        <f>'Tab 4-Units &amp; Rent Difference'!E187</f>
        <v>0</v>
      </c>
      <c r="F243" s="392">
        <f>'Tab 4-Units &amp; Rent Difference'!F187</f>
        <v>0</v>
      </c>
      <c r="G243" s="392">
        <f>'Tab 4-Units &amp; Rent Difference'!G187</f>
        <v>0</v>
      </c>
      <c r="H243" s="392">
        <f>'Tab 4-Units &amp; Rent Difference'!H187</f>
        <v>0</v>
      </c>
      <c r="I243" s="393">
        <f>'Tab 4-Units &amp; Rent Difference'!I187</f>
        <v>0</v>
      </c>
      <c r="J243" s="394">
        <f t="shared" si="0"/>
        <v>0</v>
      </c>
      <c r="K243" s="81"/>
    </row>
    <row r="244" spans="2:11" ht="15" customHeight="1" x14ac:dyDescent="0.3">
      <c r="B244" s="87"/>
      <c r="C244" s="388"/>
      <c r="D244" s="391">
        <v>1.2</v>
      </c>
      <c r="E244" s="392">
        <f>'Tab 4-Units &amp; Rent Difference'!E188</f>
        <v>0</v>
      </c>
      <c r="F244" s="392">
        <f>'Tab 4-Units &amp; Rent Difference'!F188</f>
        <v>0</v>
      </c>
      <c r="G244" s="392">
        <f>'Tab 4-Units &amp; Rent Difference'!G188</f>
        <v>0</v>
      </c>
      <c r="H244" s="392">
        <f>'Tab 4-Units &amp; Rent Difference'!H188</f>
        <v>0</v>
      </c>
      <c r="I244" s="393">
        <f>'Tab 4-Units &amp; Rent Difference'!I188</f>
        <v>0</v>
      </c>
      <c r="J244" s="394">
        <f t="shared" si="0"/>
        <v>0</v>
      </c>
      <c r="K244" s="81"/>
    </row>
    <row r="245" spans="2:11" ht="15" customHeight="1" x14ac:dyDescent="0.3">
      <c r="B245" s="87"/>
      <c r="C245" s="388"/>
      <c r="D245" s="391">
        <v>1.4</v>
      </c>
      <c r="E245" s="392">
        <f>'Tab 4-Units &amp; Rent Difference'!E189</f>
        <v>0</v>
      </c>
      <c r="F245" s="392">
        <f>'Tab 4-Units &amp; Rent Difference'!F189</f>
        <v>0</v>
      </c>
      <c r="G245" s="392">
        <f>'Tab 4-Units &amp; Rent Difference'!G189</f>
        <v>0</v>
      </c>
      <c r="H245" s="392">
        <f>'Tab 4-Units &amp; Rent Difference'!H189</f>
        <v>0</v>
      </c>
      <c r="I245" s="393">
        <f>'Tab 4-Units &amp; Rent Difference'!I189</f>
        <v>0</v>
      </c>
      <c r="J245" s="394">
        <f t="shared" si="0"/>
        <v>0</v>
      </c>
      <c r="K245" s="81"/>
    </row>
    <row r="246" spans="2:11" ht="15" customHeight="1" thickBot="1" x14ac:dyDescent="0.35">
      <c r="B246" s="87"/>
      <c r="C246" s="388"/>
      <c r="D246" s="395" t="s">
        <v>319</v>
      </c>
      <c r="E246" s="396">
        <f>'Tab 4-Units &amp; Rent Difference'!E190</f>
        <v>0</v>
      </c>
      <c r="F246" s="396">
        <f>'Tab 4-Units &amp; Rent Difference'!F190</f>
        <v>0</v>
      </c>
      <c r="G246" s="396">
        <f>'Tab 4-Units &amp; Rent Difference'!G190</f>
        <v>0</v>
      </c>
      <c r="H246" s="396">
        <f>'Tab 4-Units &amp; Rent Difference'!H190</f>
        <v>0</v>
      </c>
      <c r="I246" s="397">
        <f>'Tab 4-Units &amp; Rent Difference'!I190</f>
        <v>0</v>
      </c>
      <c r="J246" s="398">
        <f t="shared" si="0"/>
        <v>0</v>
      </c>
      <c r="K246" s="81"/>
    </row>
    <row r="247" spans="2:11" ht="15" customHeight="1" thickTop="1" x14ac:dyDescent="0.3">
      <c r="B247" s="87"/>
      <c r="C247" s="388"/>
      <c r="D247" s="399" t="s">
        <v>310</v>
      </c>
      <c r="E247" s="400">
        <f>SUM(E235:E246)</f>
        <v>0</v>
      </c>
      <c r="F247" s="400">
        <f>SUM(F235:F246)</f>
        <v>0</v>
      </c>
      <c r="G247" s="400">
        <f>SUM(G235:G246)</f>
        <v>0</v>
      </c>
      <c r="H247" s="400">
        <f>SUM(H235:H246)</f>
        <v>0</v>
      </c>
      <c r="I247" s="400">
        <f>SUM(I235:I246)</f>
        <v>0</v>
      </c>
      <c r="J247" s="401">
        <f>SUM(E247:I247)</f>
        <v>0</v>
      </c>
      <c r="K247" s="81"/>
    </row>
    <row r="248" spans="2:11" ht="9.9499999999999993" customHeight="1" x14ac:dyDescent="0.3">
      <c r="B248" s="87"/>
      <c r="C248" s="388"/>
      <c r="D248" s="388"/>
      <c r="E248" s="388"/>
      <c r="F248" s="388"/>
      <c r="G248" s="388"/>
      <c r="H248" s="388"/>
      <c r="I248" s="388"/>
      <c r="J248" s="388"/>
      <c r="K248" s="81"/>
    </row>
    <row r="249" spans="2:11" ht="15" customHeight="1" x14ac:dyDescent="0.2">
      <c r="B249" s="470" t="s">
        <v>53</v>
      </c>
      <c r="C249" s="471"/>
      <c r="D249" s="471"/>
      <c r="E249" s="471"/>
      <c r="F249" s="471"/>
      <c r="G249" s="471"/>
      <c r="H249" s="471"/>
      <c r="I249" s="471"/>
      <c r="J249" s="471"/>
      <c r="K249" s="472"/>
    </row>
    <row r="250" spans="2:11" ht="9.9499999999999993" customHeight="1" x14ac:dyDescent="0.3">
      <c r="B250" s="80"/>
      <c r="C250" s="60"/>
      <c r="D250" s="60"/>
      <c r="E250" s="60"/>
      <c r="F250" s="60"/>
      <c r="G250" s="60"/>
      <c r="H250" s="60"/>
      <c r="I250" s="60"/>
      <c r="J250" s="60"/>
      <c r="K250" s="81"/>
    </row>
    <row r="251" spans="2:11" ht="15" customHeight="1" x14ac:dyDescent="0.3">
      <c r="B251" s="80"/>
      <c r="C251" s="60"/>
      <c r="D251" s="408" t="s">
        <v>19</v>
      </c>
      <c r="E251" s="73">
        <f>'Tab 1-Development Info'!K24</f>
        <v>0</v>
      </c>
      <c r="F251" s="408" t="s">
        <v>126</v>
      </c>
      <c r="G251" s="66">
        <f>'Tab 4-Units &amp; Rent Difference'!H8</f>
        <v>0</v>
      </c>
      <c r="H251" s="60"/>
      <c r="I251" s="408" t="s">
        <v>125</v>
      </c>
      <c r="J251" s="66">
        <f>'Tab 4-Units &amp; Rent Difference'!H9</f>
        <v>0</v>
      </c>
      <c r="K251" s="81"/>
    </row>
    <row r="252" spans="2:11" ht="9.9499999999999993" customHeight="1" x14ac:dyDescent="0.3">
      <c r="B252" s="80"/>
      <c r="C252" s="60"/>
      <c r="D252" s="60"/>
      <c r="E252" s="60"/>
      <c r="F252" s="408"/>
      <c r="G252" s="71"/>
      <c r="H252" s="60"/>
      <c r="I252" s="408"/>
      <c r="J252" s="71"/>
      <c r="K252" s="81"/>
    </row>
    <row r="253" spans="2:11" ht="15" customHeight="1" x14ac:dyDescent="0.3">
      <c r="B253" s="80"/>
      <c r="C253" s="60"/>
      <c r="D253" s="60"/>
      <c r="E253" s="60"/>
      <c r="F253" s="408" t="s">
        <v>142</v>
      </c>
      <c r="G253" s="66">
        <f>'Tab 4-Units &amp; Rent Difference'!K8</f>
        <v>0</v>
      </c>
      <c r="H253" s="60"/>
      <c r="I253" s="408" t="s">
        <v>141</v>
      </c>
      <c r="J253" s="66">
        <f>'Tab 4-Units &amp; Rent Difference'!K9</f>
        <v>0</v>
      </c>
      <c r="K253" s="81"/>
    </row>
    <row r="254" spans="2:11" ht="9.9499999999999993" customHeight="1" x14ac:dyDescent="0.3">
      <c r="B254" s="80"/>
      <c r="C254" s="60"/>
      <c r="D254" s="60"/>
      <c r="E254" s="60"/>
      <c r="F254" s="60"/>
      <c r="G254" s="60"/>
      <c r="H254" s="60"/>
      <c r="I254" s="60"/>
      <c r="J254" s="60"/>
      <c r="K254" s="81"/>
    </row>
    <row r="255" spans="2:11" ht="15" customHeight="1" x14ac:dyDescent="0.2">
      <c r="B255" s="470" t="s">
        <v>57</v>
      </c>
      <c r="C255" s="471"/>
      <c r="D255" s="471"/>
      <c r="E255" s="471"/>
      <c r="F255" s="471"/>
      <c r="G255" s="471"/>
      <c r="H255" s="471"/>
      <c r="I255" s="471"/>
      <c r="J255" s="471"/>
      <c r="K255" s="472"/>
    </row>
    <row r="256" spans="2:11" ht="9.9499999999999993" customHeight="1" x14ac:dyDescent="0.3">
      <c r="B256" s="80"/>
      <c r="C256" s="60"/>
      <c r="D256" s="60"/>
      <c r="E256" s="60"/>
      <c r="F256" s="60"/>
      <c r="G256" s="60"/>
      <c r="H256" s="60"/>
      <c r="I256" s="60"/>
      <c r="J256" s="60"/>
      <c r="K256" s="81"/>
    </row>
    <row r="257" spans="1:24" ht="15" customHeight="1" x14ac:dyDescent="0.3">
      <c r="B257" s="80"/>
      <c r="C257" s="60"/>
      <c r="D257" s="60"/>
      <c r="E257" s="90"/>
      <c r="F257" s="591" t="s">
        <v>162</v>
      </c>
      <c r="G257" s="591"/>
      <c r="H257" s="591"/>
      <c r="I257" s="591"/>
      <c r="J257" s="66" t="str">
        <f>'Tab 4-Units &amp; Rent Difference'!L195</f>
        <v>Select One</v>
      </c>
      <c r="K257" s="81"/>
      <c r="L257" s="446"/>
    </row>
    <row r="258" spans="1:24" ht="9.9499999999999993" customHeight="1" x14ac:dyDescent="0.3">
      <c r="B258" s="80"/>
      <c r="C258" s="60"/>
      <c r="D258" s="60"/>
      <c r="E258" s="60"/>
      <c r="F258" s="60"/>
      <c r="G258" s="60"/>
      <c r="H258" s="60"/>
      <c r="I258" s="60"/>
      <c r="J258" s="60"/>
      <c r="K258" s="81"/>
    </row>
    <row r="259" spans="1:24" ht="18.75" customHeight="1" thickBot="1" x14ac:dyDescent="0.25">
      <c r="B259" s="470" t="s">
        <v>309</v>
      </c>
      <c r="C259" s="471"/>
      <c r="D259" s="471"/>
      <c r="E259" s="471"/>
      <c r="F259" s="471"/>
      <c r="G259" s="471"/>
      <c r="H259" s="471"/>
      <c r="I259" s="471"/>
      <c r="J259" s="471"/>
      <c r="K259" s="472"/>
      <c r="N259" s="427"/>
    </row>
    <row r="260" spans="1:24" ht="15.75" customHeight="1" x14ac:dyDescent="0.2">
      <c r="B260" s="588" t="s">
        <v>377</v>
      </c>
      <c r="C260" s="589"/>
      <c r="D260" s="589"/>
      <c r="E260" s="589"/>
      <c r="F260" s="589"/>
      <c r="G260" s="589"/>
      <c r="H260" s="589"/>
      <c r="I260" s="589"/>
      <c r="J260" s="589"/>
      <c r="K260" s="590"/>
    </row>
    <row r="261" spans="1:24" ht="13.5" customHeight="1" x14ac:dyDescent="0.2">
      <c r="B261" s="91"/>
      <c r="C261" s="74"/>
      <c r="D261" s="74"/>
      <c r="E261" s="74"/>
      <c r="F261" s="74"/>
      <c r="G261" s="74"/>
      <c r="H261" s="74"/>
      <c r="I261" s="74"/>
      <c r="J261" s="74"/>
      <c r="K261" s="92"/>
    </row>
    <row r="262" spans="1:24" s="112" customFormat="1" ht="16.5" customHeight="1" x14ac:dyDescent="0.3">
      <c r="A262" s="4"/>
      <c r="B262" s="80"/>
      <c r="C262" s="60"/>
      <c r="D262" s="408" t="s">
        <v>25</v>
      </c>
      <c r="E262" s="61">
        <f>D7</f>
        <v>46174</v>
      </c>
      <c r="F262" s="408" t="s">
        <v>23</v>
      </c>
      <c r="G262" s="75">
        <f>G7</f>
        <v>2026</v>
      </c>
      <c r="H262" s="408"/>
      <c r="I262" s="408" t="s">
        <v>67</v>
      </c>
      <c r="J262" s="61"/>
      <c r="K262" s="81"/>
      <c r="L262" s="111"/>
      <c r="M262" s="111"/>
      <c r="N262" s="111"/>
      <c r="O262" s="111"/>
      <c r="P262" s="111"/>
      <c r="Q262" s="111"/>
      <c r="R262" s="111"/>
      <c r="S262" s="111"/>
      <c r="T262" s="111"/>
      <c r="U262" s="111"/>
      <c r="V262" s="111"/>
      <c r="W262" s="111"/>
    </row>
    <row r="263" spans="1:24" s="112" customFormat="1" ht="9.9499999999999993" customHeight="1" x14ac:dyDescent="0.3">
      <c r="A263" s="4"/>
      <c r="B263" s="80"/>
      <c r="C263" s="408"/>
      <c r="D263" s="408"/>
      <c r="E263" s="408"/>
      <c r="F263" s="408"/>
      <c r="G263" s="408"/>
      <c r="H263" s="408"/>
      <c r="I263" s="408"/>
      <c r="J263" s="76"/>
      <c r="K263" s="81"/>
      <c r="L263" s="111"/>
      <c r="M263" s="111"/>
      <c r="N263" s="111"/>
      <c r="O263" s="111"/>
      <c r="P263" s="111"/>
      <c r="Q263" s="111"/>
      <c r="R263" s="111"/>
      <c r="S263" s="111"/>
      <c r="T263" s="111"/>
      <c r="U263" s="111"/>
      <c r="V263" s="111"/>
      <c r="W263" s="111"/>
      <c r="X263" s="111"/>
    </row>
    <row r="264" spans="1:24" s="112" customFormat="1" ht="18.75" x14ac:dyDescent="0.3">
      <c r="A264" s="4"/>
      <c r="B264" s="80"/>
      <c r="C264" s="614" t="s">
        <v>191</v>
      </c>
      <c r="D264" s="614"/>
      <c r="E264" s="614"/>
      <c r="F264" s="614"/>
      <c r="G264" s="614"/>
      <c r="H264" s="614"/>
      <c r="I264" s="614"/>
      <c r="J264" s="76"/>
      <c r="K264" s="81"/>
      <c r="L264" s="111"/>
      <c r="M264" s="111"/>
      <c r="N264" s="111"/>
      <c r="O264" s="111"/>
      <c r="P264" s="111"/>
      <c r="Q264" s="111"/>
      <c r="R264" s="111"/>
      <c r="S264" s="111"/>
      <c r="T264" s="111"/>
      <c r="U264" s="111"/>
      <c r="V264" s="111"/>
      <c r="W264" s="111"/>
      <c r="X264" s="111"/>
    </row>
    <row r="265" spans="1:24" s="437" customFormat="1" ht="6.75" customHeight="1" x14ac:dyDescent="0.3">
      <c r="A265" s="17"/>
      <c r="B265" s="80"/>
      <c r="C265" s="60"/>
      <c r="D265" s="60"/>
      <c r="E265" s="60"/>
      <c r="F265" s="60"/>
      <c r="G265" s="60"/>
      <c r="H265" s="60"/>
      <c r="I265" s="60"/>
      <c r="J265" s="71"/>
      <c r="K265" s="81"/>
    </row>
    <row r="266" spans="1:24" s="112" customFormat="1" ht="18.75" x14ac:dyDescent="0.3">
      <c r="A266" s="4"/>
      <c r="B266" s="80"/>
      <c r="C266" s="60"/>
      <c r="D266" s="60"/>
      <c r="E266" s="60"/>
      <c r="F266" s="60"/>
      <c r="G266" s="607" t="s">
        <v>61</v>
      </c>
      <c r="H266" s="607"/>
      <c r="I266" s="607"/>
      <c r="J266" s="66"/>
      <c r="K266" s="81"/>
      <c r="L266" s="111"/>
      <c r="M266" s="111"/>
      <c r="N266" s="111"/>
      <c r="O266" s="111"/>
      <c r="P266" s="111"/>
      <c r="Q266" s="111"/>
      <c r="R266" s="111"/>
      <c r="S266" s="111"/>
      <c r="T266" s="111"/>
      <c r="U266" s="111"/>
      <c r="V266" s="111"/>
      <c r="W266" s="111"/>
      <c r="X266" s="111"/>
    </row>
    <row r="267" spans="1:24" s="112" customFormat="1" ht="18.75" x14ac:dyDescent="0.3">
      <c r="A267" s="4"/>
      <c r="B267" s="80"/>
      <c r="C267" s="60"/>
      <c r="D267" s="60"/>
      <c r="E267" s="60"/>
      <c r="F267" s="60"/>
      <c r="G267" s="607" t="s">
        <v>59</v>
      </c>
      <c r="H267" s="607"/>
      <c r="I267" s="607"/>
      <c r="J267" s="66"/>
      <c r="K267" s="81"/>
      <c r="L267" s="111"/>
      <c r="M267" s="111"/>
      <c r="N267" s="111"/>
      <c r="O267" s="111"/>
      <c r="P267" s="111"/>
      <c r="Q267" s="111"/>
      <c r="R267" s="111"/>
      <c r="S267" s="111"/>
      <c r="T267" s="111"/>
      <c r="U267" s="111"/>
      <c r="V267" s="111"/>
      <c r="W267" s="111"/>
      <c r="X267" s="111"/>
    </row>
    <row r="268" spans="1:24" s="112" customFormat="1" ht="18.75" x14ac:dyDescent="0.3">
      <c r="A268" s="4"/>
      <c r="B268" s="80"/>
      <c r="C268" s="60"/>
      <c r="D268" s="607" t="s">
        <v>62</v>
      </c>
      <c r="E268" s="607"/>
      <c r="F268" s="607"/>
      <c r="G268" s="607"/>
      <c r="H268" s="607"/>
      <c r="I268" s="607"/>
      <c r="J268" s="77"/>
      <c r="K268" s="81"/>
      <c r="L268" s="111"/>
      <c r="M268" s="111"/>
      <c r="N268" s="111"/>
      <c r="O268" s="111"/>
      <c r="P268" s="111"/>
      <c r="Q268" s="111"/>
      <c r="R268" s="111"/>
      <c r="S268" s="111"/>
      <c r="T268" s="111"/>
      <c r="U268" s="111"/>
      <c r="V268" s="111"/>
      <c r="W268" s="111"/>
      <c r="X268" s="111"/>
    </row>
    <row r="269" spans="1:24" s="112" customFormat="1" ht="18.75" x14ac:dyDescent="0.3">
      <c r="A269" s="4"/>
      <c r="B269" s="80"/>
      <c r="C269" s="60"/>
      <c r="D269" s="607" t="s">
        <v>60</v>
      </c>
      <c r="E269" s="607"/>
      <c r="F269" s="607"/>
      <c r="G269" s="607"/>
      <c r="H269" s="607"/>
      <c r="I269" s="607"/>
      <c r="J269" s="77"/>
      <c r="K269" s="81"/>
      <c r="L269" s="111"/>
      <c r="M269" s="111"/>
      <c r="N269" s="111"/>
      <c r="O269" s="111"/>
      <c r="P269" s="111"/>
      <c r="Q269" s="111"/>
      <c r="R269" s="111"/>
      <c r="S269" s="111"/>
      <c r="T269" s="111"/>
      <c r="U269" s="111"/>
      <c r="V269" s="111"/>
      <c r="W269" s="111"/>
      <c r="X269" s="111"/>
    </row>
    <row r="270" spans="1:24" s="112" customFormat="1" ht="18.75" x14ac:dyDescent="0.3">
      <c r="A270" s="4"/>
      <c r="B270" s="80"/>
      <c r="C270" s="60"/>
      <c r="D270" s="60"/>
      <c r="E270" s="409"/>
      <c r="F270" s="409"/>
      <c r="G270" s="409"/>
      <c r="H270" s="409"/>
      <c r="I270" s="409"/>
      <c r="J270" s="78"/>
      <c r="K270" s="81"/>
      <c r="L270" s="111"/>
      <c r="M270" s="111"/>
      <c r="N270" s="111"/>
      <c r="O270" s="111"/>
      <c r="P270" s="111"/>
      <c r="Q270" s="111"/>
      <c r="R270" s="111"/>
      <c r="S270" s="111"/>
      <c r="T270" s="111"/>
      <c r="U270" s="111"/>
      <c r="V270" s="111"/>
      <c r="W270" s="111"/>
      <c r="X270" s="111"/>
    </row>
    <row r="271" spans="1:24" s="112" customFormat="1" ht="18.75" x14ac:dyDescent="0.3">
      <c r="A271" s="4"/>
      <c r="B271" s="80"/>
      <c r="C271" s="60"/>
      <c r="D271" s="60"/>
      <c r="E271" s="409"/>
      <c r="F271" s="409"/>
      <c r="G271" s="409"/>
      <c r="H271" s="607" t="s">
        <v>63</v>
      </c>
      <c r="I271" s="607"/>
      <c r="J271" s="79"/>
      <c r="K271" s="81"/>
      <c r="N271" s="111"/>
      <c r="O271" s="111"/>
      <c r="P271" s="111"/>
      <c r="Q271" s="111"/>
      <c r="R271" s="111"/>
      <c r="S271" s="111"/>
      <c r="T271" s="111"/>
      <c r="U271" s="111"/>
      <c r="V271" s="111"/>
      <c r="W271" s="111"/>
      <c r="X271" s="111"/>
    </row>
    <row r="272" spans="1:24" s="112" customFormat="1" ht="18.75" x14ac:dyDescent="0.3">
      <c r="A272" s="4"/>
      <c r="B272" s="80"/>
      <c r="C272" s="60"/>
      <c r="D272" s="60"/>
      <c r="E272" s="409"/>
      <c r="F272" s="409"/>
      <c r="G272" s="409"/>
      <c r="H272" s="409"/>
      <c r="I272" s="409" t="s">
        <v>66</v>
      </c>
      <c r="J272" s="79"/>
      <c r="K272" s="81"/>
      <c r="N272" s="111"/>
      <c r="O272" s="111"/>
      <c r="P272" s="111"/>
      <c r="Q272" s="111"/>
      <c r="R272" s="111"/>
      <c r="S272" s="111"/>
      <c r="T272" s="111"/>
      <c r="U272" s="111"/>
      <c r="V272" s="111"/>
      <c r="W272" s="111"/>
      <c r="X272" s="111"/>
    </row>
    <row r="273" spans="2:11" ht="9.9499999999999993" customHeight="1" thickBot="1" x14ac:dyDescent="0.35">
      <c r="B273" s="93"/>
      <c r="C273" s="94"/>
      <c r="D273" s="94"/>
      <c r="E273" s="94"/>
      <c r="F273" s="94"/>
      <c r="G273" s="94"/>
      <c r="H273" s="94"/>
      <c r="I273" s="94"/>
      <c r="J273" s="94"/>
      <c r="K273" s="95"/>
    </row>
    <row r="274" spans="2:11" x14ac:dyDescent="0.2">
      <c r="B274" s="4"/>
      <c r="K274" s="4"/>
    </row>
    <row r="275" spans="2:11" x14ac:dyDescent="0.2">
      <c r="B275" s="4"/>
      <c r="K275" s="4"/>
    </row>
    <row r="276" spans="2:11" x14ac:dyDescent="0.2">
      <c r="B276" s="4"/>
      <c r="K276" s="4"/>
    </row>
    <row r="277" spans="2:11" x14ac:dyDescent="0.2">
      <c r="B277" s="4"/>
      <c r="K277" s="4"/>
    </row>
    <row r="278" spans="2:11" x14ac:dyDescent="0.2">
      <c r="B278" s="4"/>
      <c r="K278" s="4"/>
    </row>
    <row r="279" spans="2:11" x14ac:dyDescent="0.2">
      <c r="B279" s="4"/>
      <c r="K279" s="4"/>
    </row>
    <row r="280" spans="2:11" x14ac:dyDescent="0.2">
      <c r="B280" s="4"/>
      <c r="K280" s="4"/>
    </row>
    <row r="281" spans="2:11" x14ac:dyDescent="0.2">
      <c r="B281" s="4"/>
      <c r="K281" s="4"/>
    </row>
    <row r="282" spans="2:11" x14ac:dyDescent="0.2">
      <c r="B282" s="4"/>
      <c r="K282" s="4"/>
    </row>
    <row r="283" spans="2:11" x14ac:dyDescent="0.2">
      <c r="B283" s="4"/>
      <c r="K283" s="4"/>
    </row>
    <row r="284" spans="2:11" x14ac:dyDescent="0.2">
      <c r="B284" s="4"/>
      <c r="K284" s="4"/>
    </row>
    <row r="285" spans="2:11" x14ac:dyDescent="0.2">
      <c r="B285" s="4"/>
      <c r="K285" s="4"/>
    </row>
    <row r="286" spans="2:11" x14ac:dyDescent="0.2">
      <c r="B286" s="4"/>
      <c r="K286" s="4"/>
    </row>
    <row r="287" spans="2:11" x14ac:dyDescent="0.2">
      <c r="B287" s="4"/>
      <c r="K287" s="4"/>
    </row>
    <row r="288" spans="2:11" x14ac:dyDescent="0.2">
      <c r="B288" s="4"/>
      <c r="K288" s="4"/>
    </row>
    <row r="289" spans="2:11" x14ac:dyDescent="0.2">
      <c r="B289" s="4"/>
      <c r="K289" s="4"/>
    </row>
    <row r="290" spans="2:11" x14ac:dyDescent="0.2">
      <c r="B290" s="4"/>
      <c r="K290" s="4"/>
    </row>
    <row r="291" spans="2:11" x14ac:dyDescent="0.2">
      <c r="B291" s="4"/>
      <c r="K291" s="4"/>
    </row>
    <row r="292" spans="2:11" x14ac:dyDescent="0.2">
      <c r="B292" s="4"/>
      <c r="K292" s="4"/>
    </row>
    <row r="293" spans="2:11" x14ac:dyDescent="0.2">
      <c r="B293" s="4"/>
      <c r="K293" s="4"/>
    </row>
    <row r="294" spans="2:11" x14ac:dyDescent="0.2">
      <c r="B294" s="4"/>
      <c r="K294" s="4"/>
    </row>
    <row r="295" spans="2:11" x14ac:dyDescent="0.2">
      <c r="B295" s="4"/>
      <c r="K295" s="4"/>
    </row>
    <row r="296" spans="2:11" x14ac:dyDescent="0.2">
      <c r="B296" s="4"/>
      <c r="K296" s="4"/>
    </row>
    <row r="297" spans="2:11" x14ac:dyDescent="0.2">
      <c r="B297" s="4"/>
      <c r="K297" s="4"/>
    </row>
    <row r="298" spans="2:11" x14ac:dyDescent="0.2">
      <c r="B298" s="4"/>
      <c r="K298" s="4"/>
    </row>
    <row r="299" spans="2:11" x14ac:dyDescent="0.2">
      <c r="B299" s="4"/>
      <c r="K299" s="4"/>
    </row>
  </sheetData>
  <sheetProtection algorithmName="SHA-512" hashValue="TdArq9X6sU3ZCvloi3rSI7pO3ZxjebLhttFwTIYiLnHY7i8i0MQVprEHfYIDkDSI7S3PUalNoHe11Ag5vAd5CA==" saltValue="5qCsBJu7JHYtra4tv29ZKA==" spinCount="100000" sheet="1" objects="1" scenarios="1" selectLockedCells="1" selectUnlockedCells="1"/>
  <mergeCells count="41">
    <mergeCell ref="H271:I271"/>
    <mergeCell ref="B2:K2"/>
    <mergeCell ref="B5:K5"/>
    <mergeCell ref="B10:K10"/>
    <mergeCell ref="B21:K21"/>
    <mergeCell ref="B31:K31"/>
    <mergeCell ref="B43:K43"/>
    <mergeCell ref="G266:I266"/>
    <mergeCell ref="G267:I267"/>
    <mergeCell ref="C264:I264"/>
    <mergeCell ref="G71:I71"/>
    <mergeCell ref="B255:K255"/>
    <mergeCell ref="B3:K3"/>
    <mergeCell ref="D37:I37"/>
    <mergeCell ref="D269:I269"/>
    <mergeCell ref="D268:I268"/>
    <mergeCell ref="B1:K1"/>
    <mergeCell ref="B249:K249"/>
    <mergeCell ref="B259:K259"/>
    <mergeCell ref="B75:K75"/>
    <mergeCell ref="D45:J45"/>
    <mergeCell ref="F257:I257"/>
    <mergeCell ref="D28:E28"/>
    <mergeCell ref="G55:I55"/>
    <mergeCell ref="D24:E24"/>
    <mergeCell ref="D25:E25"/>
    <mergeCell ref="D26:E26"/>
    <mergeCell ref="D27:E27"/>
    <mergeCell ref="D29:E29"/>
    <mergeCell ref="E33:I33"/>
    <mergeCell ref="E19:F19"/>
    <mergeCell ref="F35:I35"/>
    <mergeCell ref="M55:N55"/>
    <mergeCell ref="B260:K260"/>
    <mergeCell ref="E39:I39"/>
    <mergeCell ref="E41:I41"/>
    <mergeCell ref="G57:I57"/>
    <mergeCell ref="G73:I73"/>
    <mergeCell ref="G59:I59"/>
    <mergeCell ref="D61:H61"/>
    <mergeCell ref="D233:J233"/>
  </mergeCells>
  <dataValidations count="7">
    <dataValidation type="list" allowBlank="1" showInputMessage="1" showErrorMessage="1" sqref="S38 S36 S40 Q15" xr:uid="{5BECE353-E398-4D8B-AC02-BB2F9BEE24D1}">
      <formula1>"Select One, Yes, No"</formula1>
    </dataValidation>
    <dataValidation type="list" allowBlank="1" showInputMessage="1" showErrorMessage="1" sqref="Q16" xr:uid="{553872AC-E9C9-4C37-8F21-CDB02473B4A0}">
      <formula1>"Select One,Yes, No"</formula1>
    </dataValidation>
    <dataValidation type="list" showErrorMessage="1" sqref="Q11" xr:uid="{92434845-256F-4A63-81E1-87A058B60E34}">
      <formula1>"Select One, PRE, POST"</formula1>
    </dataValidation>
    <dataValidation type="list" allowBlank="1" showInputMessage="1" showErrorMessage="1" sqref="T14 J16" xr:uid="{B7C157D4-DB65-4082-B9FE-A5BD8B85A9CA}">
      <formula1>"Select One, Yes, No, N/A"</formula1>
    </dataValidation>
    <dataValidation type="list" allowBlank="1" showInputMessage="1" showErrorMessage="1" sqref="T11" xr:uid="{54C152F5-A1EB-404C-8A51-7EB2B49B725A}">
      <formula1>"Select One, New Construction, Acquisition, Acquistion/Rehabilitation, Reconstruction"</formula1>
    </dataValidation>
    <dataValidation type="list" allowBlank="1" showInputMessage="1" showErrorMessage="1" sqref="J271" xr:uid="{1D9AF8D9-F30A-4004-9832-EBD25B8AB6E1}">
      <formula1>"Compliant: Pending Final Close Out Letter, Noncompliant: Pending Corrective Action, Pending Additional Information"</formula1>
    </dataValidation>
    <dataValidation type="list" allowBlank="1" showInputMessage="1" showErrorMessage="1" sqref="J266:J269" xr:uid="{F2B020A5-13EA-4B60-BEC9-F1AD35217281}">
      <formula1>"Yes, No"</formula1>
    </dataValidation>
  </dataValidations>
  <pageMargins left="0.7" right="0.7" top="0.75" bottom="0.75" header="0.3" footer="0.3"/>
  <pageSetup scale="22" orientation="portrait" horizontalDpi="4294967293" verticalDpi="300" r:id="rId1"/>
  <ignoredErrors>
    <ignoredError xmlns:x16r3="http://schemas.microsoft.com/office/spreadsheetml/2018/08/main" sqref="J7:J8" x16r3:misleadingFormat="1"/>
    <ignoredError sqref="G26" formula="1"/>
  </ignoredError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F2D6E1-B971-4058-B5A8-01024C190163}">
  <dimension ref="A2:CF9"/>
  <sheetViews>
    <sheetView zoomScale="60" zoomScaleNormal="60" workbookViewId="0">
      <selection activeCell="P37" sqref="P37"/>
    </sheetView>
  </sheetViews>
  <sheetFormatPr defaultRowHeight="15" x14ac:dyDescent="0.25"/>
  <cols>
    <col min="1" max="1" width="9.140625" style="283" customWidth="1"/>
    <col min="2" max="7" width="12.7109375" style="346" customWidth="1"/>
    <col min="8" max="9" width="14.42578125" style="346" customWidth="1"/>
    <col min="10" max="10" width="16.28515625" style="346" customWidth="1"/>
    <col min="11" max="11" width="17.42578125" style="283" customWidth="1"/>
    <col min="12" max="17" width="12.7109375" style="283" customWidth="1"/>
    <col min="18" max="18" width="15.5703125" style="283" customWidth="1"/>
    <col min="19" max="26" width="12.7109375" style="283" customWidth="1"/>
    <col min="27" max="27" width="14.42578125" style="283" customWidth="1"/>
    <col min="28" max="31" width="12.7109375" style="283" customWidth="1"/>
    <col min="32" max="32" width="13.85546875" style="283" customWidth="1"/>
    <col min="33" max="48" width="12.7109375" style="283" customWidth="1"/>
    <col min="49" max="49" width="15" style="283" customWidth="1"/>
    <col min="50" max="50" width="14.140625" style="283" customWidth="1"/>
    <col min="51" max="51" width="12.7109375" style="283" customWidth="1"/>
    <col min="52" max="52" width="15.28515625" style="283" customWidth="1"/>
    <col min="53" max="53" width="12.7109375" style="283" customWidth="1"/>
    <col min="54" max="54" width="16.5703125" style="283" customWidth="1"/>
    <col min="55" max="55" width="14.42578125" style="283" customWidth="1"/>
    <col min="56" max="56" width="15.28515625" style="283" customWidth="1"/>
    <col min="57" max="57" width="12.7109375" style="283" customWidth="1"/>
    <col min="58" max="58" width="14.140625" style="283" customWidth="1"/>
    <col min="59" max="62" width="12.7109375" style="283" customWidth="1"/>
    <col min="63" max="63" width="14.42578125" style="283" customWidth="1"/>
    <col min="64" max="64" width="15.85546875" style="283" customWidth="1"/>
    <col min="65" max="65" width="12.7109375" style="283" customWidth="1"/>
    <col min="66" max="66" width="16.85546875" style="283" customWidth="1"/>
    <col min="67" max="67" width="17.7109375" style="283" customWidth="1"/>
    <col min="68" max="68" width="15.28515625" style="283" customWidth="1"/>
    <col min="69" max="69" width="15.5703125" style="283" customWidth="1"/>
    <col min="70" max="70" width="14.5703125" style="283" customWidth="1"/>
    <col min="71" max="71" width="15.28515625" style="283" customWidth="1"/>
    <col min="72" max="72" width="16.28515625" style="283" customWidth="1"/>
    <col min="73" max="74" width="15.5703125" style="283" customWidth="1"/>
    <col min="75" max="75" width="14.85546875" style="283" customWidth="1"/>
    <col min="76" max="76" width="15.140625" style="283" customWidth="1"/>
    <col min="77" max="77" width="16" style="283" customWidth="1"/>
    <col min="78" max="78" width="12.7109375" style="283" customWidth="1"/>
    <col min="79" max="84" width="12.7109375" style="202" customWidth="1"/>
    <col min="85" max="16384" width="9.140625" style="202"/>
  </cols>
  <sheetData>
    <row r="2" spans="1:84" s="1" customFormat="1" ht="50.25" hidden="1" customHeight="1" x14ac:dyDescent="0.2">
      <c r="A2" s="616" t="s">
        <v>64</v>
      </c>
      <c r="B2" s="616"/>
      <c r="C2" s="616"/>
      <c r="D2" s="616"/>
      <c r="E2" s="616"/>
      <c r="F2" s="616"/>
      <c r="G2" s="616"/>
      <c r="H2" s="616"/>
      <c r="I2" s="616"/>
      <c r="J2" s="616"/>
      <c r="K2" s="616"/>
      <c r="L2" s="616"/>
      <c r="M2" s="616"/>
      <c r="N2" s="616"/>
      <c r="O2" s="616"/>
      <c r="P2" s="616"/>
      <c r="Q2" s="616"/>
      <c r="R2" s="616"/>
      <c r="S2" s="616"/>
      <c r="T2" s="616"/>
      <c r="U2" s="616"/>
      <c r="V2" s="616"/>
      <c r="W2" s="616"/>
      <c r="X2" s="616"/>
      <c r="Y2" s="616"/>
      <c r="Z2" s="616"/>
      <c r="AA2" s="616"/>
      <c r="AB2" s="616"/>
      <c r="AC2" s="616"/>
      <c r="AD2" s="616"/>
      <c r="AE2" s="616"/>
      <c r="AF2" s="616"/>
      <c r="AG2" s="616"/>
      <c r="AH2" s="616"/>
      <c r="AI2" s="616"/>
      <c r="AJ2" s="616"/>
      <c r="AK2" s="616"/>
      <c r="AL2" s="616"/>
      <c r="AM2" s="616"/>
      <c r="AN2" s="616"/>
      <c r="AO2" s="616"/>
      <c r="AP2" s="616"/>
      <c r="AQ2" s="616"/>
      <c r="AR2" s="616"/>
      <c r="AS2" s="616"/>
      <c r="AT2" s="616"/>
      <c r="AU2" s="616"/>
      <c r="AV2" s="616"/>
      <c r="AW2" s="616"/>
      <c r="AX2" s="616"/>
      <c r="AY2" s="616"/>
      <c r="AZ2" s="616"/>
      <c r="BA2" s="616"/>
      <c r="BB2" s="616"/>
      <c r="BC2" s="616"/>
      <c r="BD2" s="616"/>
      <c r="BE2" s="616"/>
      <c r="BF2" s="616"/>
      <c r="BG2" s="616"/>
      <c r="BH2" s="616"/>
      <c r="BI2" s="616"/>
      <c r="BJ2" s="616"/>
      <c r="BK2" s="616"/>
      <c r="BL2" s="616"/>
      <c r="BM2" s="616"/>
      <c r="BN2" s="616"/>
      <c r="BO2" s="616"/>
      <c r="BP2" s="616"/>
      <c r="BQ2" s="616"/>
      <c r="BR2" s="616"/>
      <c r="BS2" s="616"/>
      <c r="BT2" s="616"/>
      <c r="BU2" s="616"/>
      <c r="BV2" s="616"/>
      <c r="BW2" s="616"/>
      <c r="BX2" s="616"/>
      <c r="BY2" s="616"/>
      <c r="BZ2" s="616"/>
      <c r="CA2" s="616"/>
      <c r="CB2" s="616"/>
      <c r="CC2" s="616"/>
      <c r="CD2" s="616"/>
      <c r="CE2" s="616"/>
      <c r="CF2" s="616"/>
    </row>
    <row r="3" spans="1:84" s="1" customFormat="1" ht="33" hidden="1" customHeight="1" x14ac:dyDescent="0.2">
      <c r="A3" s="615" t="s">
        <v>359</v>
      </c>
      <c r="B3" s="615"/>
      <c r="C3" s="615"/>
      <c r="D3" s="615"/>
      <c r="E3" s="615"/>
      <c r="F3" s="615"/>
      <c r="G3" s="615"/>
      <c r="H3" s="615"/>
      <c r="I3" s="615"/>
      <c r="J3" s="615"/>
      <c r="K3" s="615"/>
      <c r="L3" s="615"/>
      <c r="M3" s="615"/>
      <c r="N3" s="615"/>
      <c r="O3" s="615"/>
      <c r="P3" s="615"/>
      <c r="Q3" s="615"/>
      <c r="R3" s="615"/>
      <c r="S3" s="615"/>
      <c r="T3" s="615"/>
      <c r="U3" s="615"/>
      <c r="V3" s="615"/>
      <c r="W3" s="615"/>
      <c r="X3" s="615"/>
      <c r="Y3" s="615"/>
      <c r="Z3" s="615"/>
      <c r="AA3" s="615"/>
      <c r="AB3" s="615"/>
      <c r="AC3" s="615"/>
      <c r="AD3" s="615"/>
      <c r="AE3" s="615"/>
      <c r="AF3" s="615"/>
      <c r="AG3" s="615"/>
      <c r="AH3" s="615"/>
      <c r="AI3" s="615"/>
      <c r="AJ3" s="615"/>
      <c r="AK3" s="615"/>
      <c r="AL3" s="615"/>
      <c r="AM3" s="615"/>
      <c r="AN3" s="615"/>
      <c r="AO3" s="615"/>
      <c r="AP3" s="615"/>
      <c r="AQ3" s="615"/>
      <c r="AR3" s="615"/>
      <c r="AS3" s="615"/>
      <c r="AT3" s="615"/>
      <c r="AU3" s="615"/>
      <c r="AV3" s="615"/>
      <c r="AW3" s="615"/>
      <c r="AX3" s="615"/>
      <c r="AY3" s="615"/>
      <c r="AZ3" s="615"/>
      <c r="BA3" s="615"/>
      <c r="BB3" s="615"/>
      <c r="BC3" s="615"/>
      <c r="BD3" s="615"/>
      <c r="BE3" s="615"/>
      <c r="BF3" s="615"/>
      <c r="BG3" s="615"/>
      <c r="BH3" s="615"/>
      <c r="BI3" s="615"/>
      <c r="BJ3" s="615"/>
      <c r="BK3" s="615"/>
      <c r="BL3" s="615"/>
      <c r="BM3" s="615"/>
      <c r="BN3" s="615"/>
      <c r="BO3" s="615"/>
      <c r="BP3" s="615"/>
      <c r="BQ3" s="615"/>
      <c r="BR3" s="615"/>
      <c r="BS3" s="615"/>
      <c r="BT3" s="615"/>
      <c r="BU3" s="615"/>
      <c r="BV3" s="615"/>
      <c r="BW3" s="615"/>
      <c r="BX3" s="615"/>
      <c r="BY3" s="615"/>
      <c r="BZ3" s="615"/>
      <c r="CA3" s="615"/>
      <c r="CB3" s="615"/>
      <c r="CC3" s="615"/>
      <c r="CD3" s="615"/>
      <c r="CE3" s="615"/>
      <c r="CF3" s="615"/>
    </row>
    <row r="4" spans="1:84" ht="349.5" hidden="1" customHeight="1" x14ac:dyDescent="0.25">
      <c r="A4" s="347" t="s">
        <v>349</v>
      </c>
      <c r="B4" s="348" t="s">
        <v>352</v>
      </c>
      <c r="C4" s="348" t="s">
        <v>194</v>
      </c>
      <c r="D4" s="348" t="s">
        <v>353</v>
      </c>
      <c r="E4" s="348" t="s">
        <v>196</v>
      </c>
      <c r="F4" s="348" t="s">
        <v>197</v>
      </c>
      <c r="G4" s="348" t="s">
        <v>210</v>
      </c>
      <c r="H4" s="348" t="s">
        <v>209</v>
      </c>
      <c r="I4" s="349" t="s">
        <v>195</v>
      </c>
      <c r="J4" s="348" t="s">
        <v>102</v>
      </c>
      <c r="K4" s="349" t="s">
        <v>95</v>
      </c>
      <c r="L4" s="349" t="s">
        <v>100</v>
      </c>
      <c r="M4" s="349" t="s">
        <v>101</v>
      </c>
      <c r="N4" s="349" t="s">
        <v>211</v>
      </c>
      <c r="O4" s="349" t="s">
        <v>198</v>
      </c>
      <c r="P4" s="349" t="s">
        <v>119</v>
      </c>
      <c r="Q4" s="349" t="s">
        <v>103</v>
      </c>
      <c r="R4" s="349" t="s">
        <v>104</v>
      </c>
      <c r="S4" s="348" t="s">
        <v>96</v>
      </c>
      <c r="T4" s="348" t="s">
        <v>97</v>
      </c>
      <c r="U4" s="348" t="s">
        <v>124</v>
      </c>
      <c r="V4" s="348" t="s">
        <v>113</v>
      </c>
      <c r="W4" s="348" t="s">
        <v>114</v>
      </c>
      <c r="X4" s="348" t="s">
        <v>322</v>
      </c>
      <c r="Y4" s="348" t="s">
        <v>201</v>
      </c>
      <c r="Z4" s="349" t="s">
        <v>105</v>
      </c>
      <c r="AA4" s="349" t="s">
        <v>106</v>
      </c>
      <c r="AB4" s="349" t="s">
        <v>320</v>
      </c>
      <c r="AC4" s="349" t="s">
        <v>120</v>
      </c>
      <c r="AD4" s="447" t="s">
        <v>107</v>
      </c>
      <c r="AE4" s="348" t="s">
        <v>122</v>
      </c>
      <c r="AF4" s="348" t="s">
        <v>108</v>
      </c>
      <c r="AG4" s="349" t="s">
        <v>109</v>
      </c>
      <c r="AH4" s="349" t="s">
        <v>110</v>
      </c>
      <c r="AI4" s="349" t="s">
        <v>111</v>
      </c>
      <c r="AJ4" s="349" t="s">
        <v>200</v>
      </c>
      <c r="AK4" s="349" t="s">
        <v>112</v>
      </c>
      <c r="AL4" s="348" t="s">
        <v>321</v>
      </c>
      <c r="AM4" s="350" t="s">
        <v>202</v>
      </c>
      <c r="AN4" s="350" t="s">
        <v>203</v>
      </c>
      <c r="AO4" s="350" t="s">
        <v>205</v>
      </c>
      <c r="AP4" s="348" t="s">
        <v>323</v>
      </c>
      <c r="AQ4" s="349" t="s">
        <v>121</v>
      </c>
      <c r="AR4" s="348" t="s">
        <v>355</v>
      </c>
      <c r="AS4" s="349" t="s">
        <v>333</v>
      </c>
      <c r="AT4" s="349" t="s">
        <v>334</v>
      </c>
      <c r="AU4" s="349" t="s">
        <v>335</v>
      </c>
      <c r="AV4" s="349" t="s">
        <v>336</v>
      </c>
      <c r="AW4" s="349" t="s">
        <v>337</v>
      </c>
      <c r="AX4" s="349" t="s">
        <v>356</v>
      </c>
      <c r="AY4" s="349" t="s">
        <v>324</v>
      </c>
      <c r="AZ4" s="349" t="s">
        <v>325</v>
      </c>
      <c r="BA4" s="349" t="s">
        <v>326</v>
      </c>
      <c r="BB4" s="349" t="s">
        <v>327</v>
      </c>
      <c r="BC4" s="349" t="s">
        <v>295</v>
      </c>
      <c r="BD4" s="349" t="s">
        <v>296</v>
      </c>
      <c r="BE4" s="349" t="s">
        <v>289</v>
      </c>
      <c r="BF4" s="349" t="s">
        <v>328</v>
      </c>
      <c r="BG4" s="349" t="s">
        <v>329</v>
      </c>
      <c r="BH4" s="349" t="s">
        <v>330</v>
      </c>
      <c r="BI4" s="349" t="s">
        <v>293</v>
      </c>
      <c r="BJ4" s="349" t="s">
        <v>294</v>
      </c>
      <c r="BK4" s="349" t="s">
        <v>389</v>
      </c>
      <c r="BL4" s="349" t="s">
        <v>331</v>
      </c>
      <c r="BM4" s="349" t="s">
        <v>357</v>
      </c>
      <c r="BN4" s="349" t="s">
        <v>332</v>
      </c>
      <c r="BO4" s="349" t="s">
        <v>338</v>
      </c>
      <c r="BP4" s="349" t="s">
        <v>339</v>
      </c>
      <c r="BQ4" s="349" t="s">
        <v>340</v>
      </c>
      <c r="BR4" s="349" t="s">
        <v>341</v>
      </c>
      <c r="BS4" s="349" t="s">
        <v>342</v>
      </c>
      <c r="BT4" s="349" t="s">
        <v>358</v>
      </c>
      <c r="BU4" s="349" t="s">
        <v>343</v>
      </c>
      <c r="BV4" s="349" t="s">
        <v>344</v>
      </c>
      <c r="BW4" s="349" t="s">
        <v>345</v>
      </c>
      <c r="BX4" s="349" t="s">
        <v>346</v>
      </c>
      <c r="BY4" s="349" t="s">
        <v>347</v>
      </c>
      <c r="BZ4" s="448" t="s">
        <v>115</v>
      </c>
      <c r="CA4" s="348" t="s">
        <v>318</v>
      </c>
      <c r="CB4" s="351" t="s">
        <v>116</v>
      </c>
      <c r="CC4" s="348" t="s">
        <v>148</v>
      </c>
      <c r="CD4" s="348" t="s">
        <v>118</v>
      </c>
      <c r="CE4" s="348" t="s">
        <v>117</v>
      </c>
      <c r="CF4" s="349" t="s">
        <v>348</v>
      </c>
    </row>
    <row r="5" spans="1:84" hidden="1" x14ac:dyDescent="0.25">
      <c r="A5" s="352"/>
      <c r="B5" s="347">
        <f>'Tab 1-Development Info'!D40</f>
        <v>0</v>
      </c>
      <c r="C5" s="352">
        <f>'Tab 1-Development Info'!G40</f>
        <v>0</v>
      </c>
      <c r="D5" s="353">
        <f>'Tab 1-Development Info'!H40</f>
        <v>0</v>
      </c>
      <c r="E5" s="352">
        <f>'Tab 1-Development Info'!D41</f>
        <v>0</v>
      </c>
      <c r="F5" s="352">
        <f>'Tab 1-Development Info'!G41</f>
        <v>0</v>
      </c>
      <c r="G5" s="352">
        <f>'Tab 1-Development Info'!H41</f>
        <v>0</v>
      </c>
      <c r="H5" s="352">
        <f>'Tab 1-Development Info'!D39</f>
        <v>0</v>
      </c>
      <c r="I5" s="354">
        <f>'Tab 1-Development Info'!G39</f>
        <v>0</v>
      </c>
      <c r="J5" s="352" t="str">
        <f>'Tab 1-Development Info'!H20</f>
        <v>Select One</v>
      </c>
      <c r="K5" s="354">
        <f>'Tab 1-Development Info'!E10</f>
        <v>0</v>
      </c>
      <c r="L5" s="354">
        <f>'Tab 1-Development Info'!E12</f>
        <v>0</v>
      </c>
      <c r="M5" s="354">
        <f>'Tab 1-Development Info'!E14</f>
        <v>0</v>
      </c>
      <c r="N5" s="354">
        <f>'Tab 1-Development Info'!H10</f>
        <v>0</v>
      </c>
      <c r="O5" s="354">
        <f>'Tab 1-Development Info'!D37</f>
        <v>0</v>
      </c>
      <c r="P5" s="354">
        <f>'Tab 1-Development Info'!D38</f>
        <v>0</v>
      </c>
      <c r="Q5" s="354">
        <f>'Tab 1-Development Info'!E38</f>
        <v>0</v>
      </c>
      <c r="R5" s="354" t="str">
        <f>'Tab 1-Development Info'!H18</f>
        <v>PRE</v>
      </c>
      <c r="S5" s="352">
        <f>'Tab 1-Development Info'!H12</f>
        <v>0</v>
      </c>
      <c r="T5" s="352">
        <f>'Tab 1-Development Info'!H14</f>
        <v>0</v>
      </c>
      <c r="U5" s="355">
        <f>'Tab 1-Development Info'!K24</f>
        <v>0</v>
      </c>
      <c r="V5" s="355">
        <f>'Tab 4-Units &amp; Rent Difference'!H8</f>
        <v>0</v>
      </c>
      <c r="W5" s="355">
        <f>'Tab 4-Units &amp; Rent Difference'!H9</f>
        <v>0</v>
      </c>
      <c r="X5" s="355">
        <f>'Tab 4-Units &amp; Rent Difference'!K8</f>
        <v>0</v>
      </c>
      <c r="Y5" s="355">
        <f>'Tab 4-Units &amp; Rent Difference'!K9</f>
        <v>0</v>
      </c>
      <c r="Z5" s="356">
        <f>'Tab 1-Development Info'!E20</f>
        <v>0</v>
      </c>
      <c r="AA5" s="356">
        <f>'Tab 1-Development Info'!E22</f>
        <v>0</v>
      </c>
      <c r="AB5" s="357" t="str">
        <f>'Tab 1-Development Info'!E18</f>
        <v>Select One</v>
      </c>
      <c r="AC5" s="354" t="str">
        <f>'Tab 1-Development Info'!H22</f>
        <v>Select One</v>
      </c>
      <c r="AD5" s="354" t="str">
        <f>'Tab 1-Development Info'!K18</f>
        <v>Select One</v>
      </c>
      <c r="AE5" s="358">
        <f>'Tab 1-Development Info'!K20</f>
        <v>0</v>
      </c>
      <c r="AF5" s="352" t="str">
        <f>'Tab 1-Development Info'!E28</f>
        <v>Select One</v>
      </c>
      <c r="AG5" s="354" t="str">
        <f>'Tab 3-Income &amp; Rent Limits'!K14</f>
        <v>Select One</v>
      </c>
      <c r="AH5" s="354" t="str">
        <f>'Tab 3-Income &amp; Rent Limits'!K16</f>
        <v>Select One</v>
      </c>
      <c r="AI5" s="354" t="str">
        <f>'Tab 3-Income &amp; Rent Limits'!K18</f>
        <v>Select One</v>
      </c>
      <c r="AJ5" s="354" t="str">
        <f>'Tab 3-Income &amp; Rent Limits'!K30</f>
        <v>Select One</v>
      </c>
      <c r="AK5" s="354" t="str">
        <f>'Tab 3-Income &amp; Rent Limits'!K32</f>
        <v>Select One</v>
      </c>
      <c r="AL5" s="347" t="s">
        <v>354</v>
      </c>
      <c r="AM5" s="359">
        <f>'Tab 4-Units &amp; Rent Difference'!J175</f>
        <v>0</v>
      </c>
      <c r="AN5" s="359">
        <f>'Tab 4-Units &amp; Rent Difference'!K175</f>
        <v>0</v>
      </c>
      <c r="AO5" s="359">
        <f>'Tab 4-Units &amp; Rent Difference'!L175</f>
        <v>0</v>
      </c>
      <c r="AP5" s="360" t="s">
        <v>354</v>
      </c>
      <c r="AQ5" s="354">
        <f>'TDHCA USE ONLY Summary'!J268</f>
        <v>0</v>
      </c>
      <c r="AR5" s="355" t="str">
        <f>'Tab 1-Development Info'!K22</f>
        <v>Select One</v>
      </c>
      <c r="AS5" s="360" t="s">
        <v>354</v>
      </c>
      <c r="AT5" s="354" t="s">
        <v>354</v>
      </c>
      <c r="AU5" s="360" t="s">
        <v>354</v>
      </c>
      <c r="AV5" s="360" t="s">
        <v>354</v>
      </c>
      <c r="AW5" s="360" t="s">
        <v>354</v>
      </c>
      <c r="AX5" s="360" t="s">
        <v>354</v>
      </c>
      <c r="AY5" s="354" t="s">
        <v>354</v>
      </c>
      <c r="AZ5" s="360" t="s">
        <v>354</v>
      </c>
      <c r="BA5" s="360" t="s">
        <v>354</v>
      </c>
      <c r="BB5" s="360" t="s">
        <v>354</v>
      </c>
      <c r="BC5" s="360" t="s">
        <v>354</v>
      </c>
      <c r="BD5" s="360" t="s">
        <v>354</v>
      </c>
      <c r="BE5" s="354" t="s">
        <v>354</v>
      </c>
      <c r="BF5" s="360" t="s">
        <v>354</v>
      </c>
      <c r="BG5" s="360" t="s">
        <v>354</v>
      </c>
      <c r="BH5" s="360" t="s">
        <v>354</v>
      </c>
      <c r="BI5" s="360" t="s">
        <v>354</v>
      </c>
      <c r="BJ5" s="360" t="s">
        <v>354</v>
      </c>
      <c r="BK5" s="354" t="s">
        <v>354</v>
      </c>
      <c r="BL5" s="360" t="s">
        <v>354</v>
      </c>
      <c r="BM5" s="360" t="s">
        <v>354</v>
      </c>
      <c r="BN5" s="360" t="s">
        <v>354</v>
      </c>
      <c r="BO5" s="360" t="s">
        <v>354</v>
      </c>
      <c r="BP5" s="360" t="s">
        <v>354</v>
      </c>
      <c r="BQ5" s="360" t="s">
        <v>354</v>
      </c>
      <c r="BR5" s="360" t="s">
        <v>354</v>
      </c>
      <c r="BS5" s="360" t="s">
        <v>354</v>
      </c>
      <c r="BT5" s="360" t="s">
        <v>354</v>
      </c>
      <c r="BU5" s="360" t="s">
        <v>354</v>
      </c>
      <c r="BV5" s="360" t="s">
        <v>354</v>
      </c>
      <c r="BW5" s="360" t="s">
        <v>354</v>
      </c>
      <c r="BX5" s="360" t="s">
        <v>354</v>
      </c>
      <c r="BY5" s="360" t="s">
        <v>354</v>
      </c>
      <c r="BZ5" s="410">
        <f>'TDHCA USE ONLY Summary'!J267</f>
        <v>0</v>
      </c>
      <c r="CA5" s="361">
        <f>'TDHCA USE ONLY Summary'!J262</f>
        <v>0</v>
      </c>
      <c r="CB5" s="361">
        <f>'Tab 1-Development Info'!E5</f>
        <v>46174</v>
      </c>
      <c r="CC5" s="352">
        <f>'Tab 1-Development Info'!H5</f>
        <v>2026</v>
      </c>
      <c r="CD5" s="361">
        <f>'Tab 1-Development Info'!K5</f>
        <v>0</v>
      </c>
      <c r="CE5" s="361">
        <f>'Tab 1-Development Info'!K6</f>
        <v>0</v>
      </c>
      <c r="CF5" s="354">
        <v>0</v>
      </c>
    </row>
    <row r="6" spans="1:84" x14ac:dyDescent="0.25">
      <c r="B6" s="362"/>
      <c r="C6" s="362"/>
      <c r="D6" s="362"/>
      <c r="E6" s="362"/>
      <c r="F6" s="362"/>
      <c r="G6" s="362"/>
      <c r="H6" s="362"/>
    </row>
    <row r="7" spans="1:84" x14ac:dyDescent="0.25">
      <c r="D7" s="362"/>
      <c r="E7" s="362"/>
    </row>
    <row r="9" spans="1:84" x14ac:dyDescent="0.25">
      <c r="C9" s="283"/>
      <c r="D9" s="283"/>
    </row>
  </sheetData>
  <sheetProtection algorithmName="SHA-512" hashValue="jVTxo9NcdEasUQZtqh65Rk8IZGNCXcyTE9N+j6/RIZVnwiWwwKlISuu30WUZZjbwhh8Jo77IeV4e8+rDi+CnfA==" saltValue="+f2uhm5NVYYlNRCnT1OSgA==" spinCount="100000" sheet="1" objects="1" scenarios="1" selectLockedCells="1" selectUnlockedCells="1"/>
  <mergeCells count="2">
    <mergeCell ref="A3:CF3"/>
    <mergeCell ref="A2:CF2"/>
  </mergeCells>
  <pageMargins left="0.7" right="0.7" top="0.75" bottom="0.75" header="0.3" footer="0.3"/>
  <pageSetup orientation="portrait" horizontalDpi="1200" verticalDpi="1200" r:id="rId1"/>
  <ignoredErrors>
    <ignoredError xmlns:x16r3="http://schemas.microsoft.com/office/spreadsheetml/2018/08/main" sqref="CD5:CE5" x16r3:misleadingFormat="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9</vt:i4>
      </vt:variant>
    </vt:vector>
  </HeadingPairs>
  <TitlesOfParts>
    <vt:vector size="9" baseType="lpstr">
      <vt:lpstr>PFC Outline &amp; Definitions</vt:lpstr>
      <vt:lpstr>Tab 1-Development Info</vt:lpstr>
      <vt:lpstr>Tab 2-Auditor Info</vt:lpstr>
      <vt:lpstr>Tab 3-Income &amp; Rent Limits</vt:lpstr>
      <vt:lpstr>Tab 4-Units &amp; Rent Difference</vt:lpstr>
      <vt:lpstr>Tab 5-Audit Sample</vt:lpstr>
      <vt:lpstr>Tab 6-Checklist</vt:lpstr>
      <vt:lpstr>TDHCA USE ONLY Summary</vt:lpstr>
      <vt:lpstr>TDHCA USE ONLY Summary List</vt:lpstr>
    </vt:vector>
  </TitlesOfParts>
  <Company>TDHCA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Virginia Vasterling</dc:creator>
  <cp:lastModifiedBy>Christina Thompson</cp:lastModifiedBy>
  <cp:lastPrinted>2026-02-10T19:36:38Z</cp:lastPrinted>
  <dcterms:created xsi:type="dcterms:W3CDTF">2024-04-03T20:52:32Z</dcterms:created>
  <dcterms:modified xsi:type="dcterms:W3CDTF">2026-02-27T19:05:57Z</dcterms:modified>
</cp:coreProperties>
</file>