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6.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C:\Users\cthompso\Desktop\PFC Workbook FINAL REVISED_2.18.26\"/>
    </mc:Choice>
  </mc:AlternateContent>
  <xr:revisionPtr revIDLastSave="0" documentId="13_ncr:1_{55A2BC62-92D5-4542-B636-63866EF292D8}" xr6:coauthVersionLast="47" xr6:coauthVersionMax="47" xr10:uidLastSave="{00000000-0000-0000-0000-000000000000}"/>
  <bookViews>
    <workbookView xWindow="-28920" yWindow="-120" windowWidth="29040" windowHeight="15840" tabRatio="1000" xr2:uid="{00000000-000D-0000-FFFF-FFFF00000000}"/>
  </bookViews>
  <sheets>
    <sheet name="PFC Outline &amp; Definitions" sheetId="1" r:id="rId1"/>
    <sheet name="Tab 1-Development Info" sheetId="16" r:id="rId2"/>
    <sheet name="Tab 2-Auditor Info" sheetId="15" r:id="rId3"/>
    <sheet name="Tab 4-Development Info" sheetId="5" state="hidden" r:id="rId4"/>
    <sheet name="Tab 3-Income &amp; Rent Limits" sheetId="17" r:id="rId5"/>
    <sheet name="Tab 4-Fees &amp; Utilities" sheetId="21" r:id="rId6"/>
    <sheet name="Tab 5-Unit &amp; Occupancy " sheetId="19" r:id="rId7"/>
    <sheet name="Tab 6-Marketing HCV Lease " sheetId="10" r:id="rId8"/>
    <sheet name="TAB 7-Audit Sample" sheetId="12" r:id="rId9"/>
    <sheet name="Tab 8-Attachment Checklist" sheetId="14" r:id="rId10"/>
    <sheet name="TDHCA USE ONLY Summary" sheetId="18" r:id="rId11"/>
    <sheet name="TDHCA USE ONLY Summary List" sheetId="22"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22" l="1"/>
  <c r="AB5" i="22"/>
  <c r="BS5" i="22"/>
  <c r="J309" i="18" l="1"/>
  <c r="J307" i="18"/>
  <c r="J305" i="18"/>
  <c r="J303" i="18"/>
  <c r="J301" i="18"/>
  <c r="R5" i="22"/>
  <c r="N5" i="22"/>
  <c r="J54" i="16"/>
  <c r="H54" i="16"/>
  <c r="F338" i="18"/>
  <c r="AX5" i="22"/>
  <c r="AR5" i="22"/>
  <c r="AQ5" i="22"/>
  <c r="AP5" i="22"/>
  <c r="AO5" i="22"/>
  <c r="AN5" i="22"/>
  <c r="AM5" i="22"/>
  <c r="J261" i="18"/>
  <c r="I261" i="18"/>
  <c r="H261" i="18"/>
  <c r="J260" i="18"/>
  <c r="I260" i="18"/>
  <c r="H260" i="18"/>
  <c r="J102" i="18"/>
  <c r="J354" i="18"/>
  <c r="K192" i="19"/>
  <c r="C216" i="19"/>
  <c r="C232" i="19"/>
  <c r="CG5" i="22"/>
  <c r="CB5" i="22"/>
  <c r="CA5" i="22"/>
  <c r="BZ5" i="22"/>
  <c r="BY5" i="22"/>
  <c r="BX5" i="22"/>
  <c r="BW5" i="22"/>
  <c r="BV5" i="22"/>
  <c r="BU5" i="22"/>
  <c r="BT5" i="22"/>
  <c r="BR5" i="22"/>
  <c r="BQ5" i="22"/>
  <c r="BP5" i="22"/>
  <c r="BO5" i="22"/>
  <c r="BN5" i="22"/>
  <c r="BM5" i="22"/>
  <c r="BL5" i="22"/>
  <c r="BK5" i="22"/>
  <c r="BJ5" i="22"/>
  <c r="BI5" i="22"/>
  <c r="BH5" i="22"/>
  <c r="BG5" i="22"/>
  <c r="BF5" i="22"/>
  <c r="BE5" i="22"/>
  <c r="BD5" i="22"/>
  <c r="BC5" i="22"/>
  <c r="BB5" i="22"/>
  <c r="BA5" i="22"/>
  <c r="AZ5" i="22"/>
  <c r="I63" i="12"/>
  <c r="I60" i="12"/>
  <c r="J263" i="18"/>
  <c r="AL5" i="22"/>
  <c r="AK5" i="22"/>
  <c r="AJ5" i="22"/>
  <c r="AI5" i="22"/>
  <c r="AH5" i="22"/>
  <c r="AG5" i="22"/>
  <c r="AD5" i="22"/>
  <c r="Y5" i="22"/>
  <c r="X5" i="22"/>
  <c r="W5" i="22"/>
  <c r="V5" i="22"/>
  <c r="J47" i="16"/>
  <c r="J35" i="18" s="1"/>
  <c r="I25" i="18"/>
  <c r="I26" i="18"/>
  <c r="I27" i="18"/>
  <c r="I28" i="18"/>
  <c r="I29" i="18"/>
  <c r="I30" i="18"/>
  <c r="I31" i="18"/>
  <c r="I32" i="18"/>
  <c r="I33" i="18"/>
  <c r="I34" i="18"/>
  <c r="I35" i="18"/>
  <c r="I24" i="18"/>
  <c r="H25" i="18"/>
  <c r="H26" i="18"/>
  <c r="H27" i="18"/>
  <c r="H28" i="18"/>
  <c r="H29" i="18"/>
  <c r="H30" i="18"/>
  <c r="H31" i="18"/>
  <c r="H32" i="18"/>
  <c r="H33" i="18"/>
  <c r="H34" i="18"/>
  <c r="H35" i="18"/>
  <c r="H24" i="18"/>
  <c r="I23" i="18"/>
  <c r="H23" i="18"/>
  <c r="G25" i="18"/>
  <c r="G26" i="18"/>
  <c r="G27" i="18"/>
  <c r="G28" i="18"/>
  <c r="G29" i="18"/>
  <c r="G30" i="18"/>
  <c r="G31" i="18"/>
  <c r="G32" i="18"/>
  <c r="G33" i="18"/>
  <c r="G34" i="18"/>
  <c r="G35" i="18"/>
  <c r="G24" i="18"/>
  <c r="G23" i="18"/>
  <c r="F25" i="18"/>
  <c r="F26" i="18"/>
  <c r="F27" i="18"/>
  <c r="F28" i="18"/>
  <c r="F29" i="18"/>
  <c r="F30" i="18"/>
  <c r="F31" i="18"/>
  <c r="F32" i="18"/>
  <c r="F33" i="18"/>
  <c r="F34" i="18"/>
  <c r="F35" i="18"/>
  <c r="F24" i="18"/>
  <c r="E25" i="18"/>
  <c r="E26" i="18"/>
  <c r="E27" i="18"/>
  <c r="E28" i="18"/>
  <c r="E29" i="18"/>
  <c r="E30" i="18"/>
  <c r="E31" i="18"/>
  <c r="E32" i="18"/>
  <c r="E33" i="18"/>
  <c r="E34" i="18"/>
  <c r="E35" i="18"/>
  <c r="F23" i="18"/>
  <c r="E24" i="18"/>
  <c r="E23" i="18"/>
  <c r="D34" i="18"/>
  <c r="P5" i="22"/>
  <c r="Q5" i="22"/>
  <c r="H5" i="22"/>
  <c r="I5" i="22"/>
  <c r="G5" i="22"/>
  <c r="F5" i="22"/>
  <c r="E5" i="22"/>
  <c r="C5" i="22"/>
  <c r="D5" i="22"/>
  <c r="B5" i="22"/>
  <c r="AE5" i="22"/>
  <c r="CC5" i="22"/>
  <c r="CD5" i="22"/>
  <c r="CE5" i="22"/>
  <c r="CF5" i="22"/>
  <c r="U5" i="22"/>
  <c r="J15" i="18"/>
  <c r="AF5" i="22"/>
  <c r="K5" i="22"/>
  <c r="J5" i="22"/>
  <c r="M5" i="22"/>
  <c r="L5" i="22"/>
  <c r="AC5" i="22" l="1"/>
  <c r="AA5" i="22"/>
  <c r="Z5" i="22"/>
  <c r="T5" i="22"/>
  <c r="S5" i="22"/>
  <c r="AY5" i="22"/>
  <c r="D13" i="18" l="1"/>
  <c r="D12" i="18"/>
  <c r="E279" i="18" l="1"/>
  <c r="J352" i="18"/>
  <c r="C7" i="19" l="1"/>
  <c r="K183" i="19" a="1"/>
  <c r="K183" i="19" s="1"/>
  <c r="AS5" i="22" s="1"/>
  <c r="K184" i="19" a="1"/>
  <c r="K184" i="19" s="1"/>
  <c r="AT5" i="22" s="1"/>
  <c r="AW5" i="22"/>
  <c r="K191" i="19"/>
  <c r="AV5" i="22" s="1"/>
  <c r="K190" i="19"/>
  <c r="AU5" i="22" s="1"/>
  <c r="K188" i="19"/>
  <c r="K187" i="19"/>
  <c r="D98" i="18"/>
  <c r="I82" i="12" l="1"/>
  <c r="I80" i="12"/>
  <c r="I62" i="12"/>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22" i="19"/>
  <c r="K23" i="19"/>
  <c r="K24" i="19"/>
  <c r="K25" i="19"/>
  <c r="K21" i="19"/>
  <c r="K20" i="19"/>
  <c r="J398" i="18"/>
  <c r="J355" i="18"/>
  <c r="G13" i="18"/>
  <c r="J349" i="18"/>
  <c r="J348" i="18"/>
  <c r="J346" i="18"/>
  <c r="J75" i="12" a="1"/>
  <c r="J75" i="12" s="1"/>
  <c r="I75" i="12"/>
  <c r="F216" i="19"/>
  <c r="G216" i="19"/>
  <c r="D216" i="19"/>
  <c r="E216" i="19"/>
  <c r="D206" i="19"/>
  <c r="D205" i="19"/>
  <c r="J173" i="19"/>
  <c r="I173" i="19"/>
  <c r="J237" i="19"/>
  <c r="G48" i="16"/>
  <c r="H48" i="16"/>
  <c r="I48" i="16"/>
  <c r="F48" i="16"/>
  <c r="E48" i="16"/>
  <c r="E241" i="19" l="1"/>
  <c r="I36" i="18"/>
  <c r="E240" i="19"/>
  <c r="H36" i="18"/>
  <c r="E239" i="19"/>
  <c r="G36" i="18"/>
  <c r="E238" i="19"/>
  <c r="F36" i="18"/>
  <c r="E237" i="19"/>
  <c r="E36" i="18"/>
  <c r="E49" i="16"/>
  <c r="E37" i="18" s="1"/>
  <c r="H49" i="16"/>
  <c r="H37" i="18" s="1"/>
  <c r="G49" i="16"/>
  <c r="G37" i="18" s="1"/>
  <c r="F49" i="16"/>
  <c r="F37" i="18" s="1"/>
  <c r="I49" i="16"/>
  <c r="I37" i="18" s="1"/>
  <c r="J88" i="18"/>
  <c r="J72" i="18"/>
  <c r="E242" i="19" l="1"/>
  <c r="J65" i="12" a="1"/>
  <c r="J65" i="12" s="1"/>
  <c r="J69" i="12" a="1"/>
  <c r="J69" i="12" s="1"/>
  <c r="J89" i="12" a="1"/>
  <c r="J89" i="12" s="1"/>
  <c r="J88" i="12" a="1"/>
  <c r="J88" i="12" s="1"/>
  <c r="J87" i="12" a="1"/>
  <c r="J87" i="12" s="1"/>
  <c r="J86" i="12" a="1"/>
  <c r="J86" i="12" s="1"/>
  <c r="J84" i="12" a="1"/>
  <c r="J84" i="12" s="1"/>
  <c r="J83" i="12" a="1"/>
  <c r="J83" i="12" s="1"/>
  <c r="J82" i="12" a="1"/>
  <c r="J82" i="12" s="1"/>
  <c r="J80" i="12" a="1"/>
  <c r="J80" i="12" s="1"/>
  <c r="J79" i="12" a="1"/>
  <c r="J79" i="12" s="1"/>
  <c r="J78" i="12" a="1"/>
  <c r="J78" i="12" s="1"/>
  <c r="J77" i="12" a="1"/>
  <c r="J77" i="12" s="1"/>
  <c r="J74" i="12" a="1"/>
  <c r="J74" i="12" s="1"/>
  <c r="J73" i="12" a="1"/>
  <c r="J73" i="12" s="1"/>
  <c r="I74" i="12"/>
  <c r="J320" i="18" s="1"/>
  <c r="J363" i="18" s="1"/>
  <c r="I73" i="12"/>
  <c r="I87" i="12"/>
  <c r="J265" i="18"/>
  <c r="J278" i="18"/>
  <c r="J384" i="18" s="1"/>
  <c r="J277" i="18"/>
  <c r="J383" i="18" s="1"/>
  <c r="J276" i="18"/>
  <c r="J382" i="18" s="1"/>
  <c r="J272" i="18"/>
  <c r="J381" i="18" s="1"/>
  <c r="J271" i="18"/>
  <c r="J380" i="18" s="1"/>
  <c r="E277" i="18"/>
  <c r="J379" i="18" s="1"/>
  <c r="E275" i="18"/>
  <c r="E273" i="18"/>
  <c r="E271" i="18"/>
  <c r="J378" i="18" l="1"/>
  <c r="J241" i="19"/>
  <c r="J240" i="19"/>
  <c r="J238" i="19"/>
  <c r="H216" i="19"/>
  <c r="H215" i="19"/>
  <c r="G215" i="19"/>
  <c r="F215" i="19"/>
  <c r="H214" i="19"/>
  <c r="G214" i="19"/>
  <c r="F214" i="19"/>
  <c r="H213" i="19"/>
  <c r="G213" i="19"/>
  <c r="F213" i="19"/>
  <c r="H212" i="19"/>
  <c r="G212" i="19"/>
  <c r="F212" i="19"/>
  <c r="H211" i="19"/>
  <c r="G211" i="19"/>
  <c r="F211" i="19"/>
  <c r="H210" i="19"/>
  <c r="G210" i="19"/>
  <c r="F210" i="19"/>
  <c r="H209" i="19"/>
  <c r="G209" i="19"/>
  <c r="F209" i="19"/>
  <c r="H208" i="19"/>
  <c r="G208" i="19"/>
  <c r="F208" i="19"/>
  <c r="H207" i="19"/>
  <c r="G207" i="19"/>
  <c r="F207" i="19"/>
  <c r="H206" i="19"/>
  <c r="G206" i="19"/>
  <c r="F206" i="19"/>
  <c r="H205" i="19"/>
  <c r="G205" i="19"/>
  <c r="F205" i="19"/>
  <c r="E215" i="19"/>
  <c r="E214" i="19"/>
  <c r="E213" i="19"/>
  <c r="E212" i="19"/>
  <c r="E211" i="19"/>
  <c r="E210" i="19"/>
  <c r="E209" i="19"/>
  <c r="E208" i="19"/>
  <c r="E207" i="19"/>
  <c r="E205" i="19"/>
  <c r="E206" i="19"/>
  <c r="D210" i="19"/>
  <c r="D211" i="19"/>
  <c r="D212" i="19"/>
  <c r="D213" i="19"/>
  <c r="D214" i="19"/>
  <c r="D215" i="19"/>
  <c r="D209" i="19"/>
  <c r="D208" i="19"/>
  <c r="D207" i="19"/>
  <c r="G217" i="19" l="1"/>
  <c r="D240" i="19" s="1"/>
  <c r="E217" i="19"/>
  <c r="D238" i="19" s="1"/>
  <c r="F217" i="19"/>
  <c r="D239" i="19" s="1"/>
  <c r="H217" i="19"/>
  <c r="D241" i="19" s="1"/>
  <c r="D217" i="19"/>
  <c r="D237" i="19" s="1"/>
  <c r="J239" i="19"/>
  <c r="D338" i="18"/>
  <c r="J100" i="18"/>
  <c r="G100" i="18"/>
  <c r="J98" i="18"/>
  <c r="G98" i="18"/>
  <c r="J94" i="18"/>
  <c r="J92" i="18"/>
  <c r="J90" i="18"/>
  <c r="J78" i="18"/>
  <c r="J76" i="18"/>
  <c r="J74" i="18"/>
  <c r="J60" i="18"/>
  <c r="J58" i="18"/>
  <c r="J56" i="18"/>
  <c r="J54" i="18"/>
  <c r="J52" i="18"/>
  <c r="G17" i="18"/>
  <c r="J351" i="18" l="1"/>
  <c r="L54" i="16"/>
  <c r="K54" i="16"/>
  <c r="I54" i="16"/>
  <c r="G54" i="16"/>
  <c r="E54" i="16"/>
  <c r="F48" i="18"/>
  <c r="F47" i="18"/>
  <c r="F42" i="18"/>
  <c r="F46" i="18"/>
  <c r="F45" i="18"/>
  <c r="F44" i="18"/>
  <c r="E48" i="18"/>
  <c r="E47" i="18"/>
  <c r="E42" i="18"/>
  <c r="E45" i="18"/>
  <c r="E44" i="18"/>
  <c r="E43" i="18"/>
  <c r="J36" i="16"/>
  <c r="J24" i="18" s="1"/>
  <c r="J37" i="16"/>
  <c r="J25" i="18" s="1"/>
  <c r="J38" i="16"/>
  <c r="J26" i="18" s="1"/>
  <c r="J39" i="16"/>
  <c r="J27" i="18" s="1"/>
  <c r="J40" i="16"/>
  <c r="J28" i="18" s="1"/>
  <c r="J41" i="16"/>
  <c r="J29" i="18" s="1"/>
  <c r="J42" i="16"/>
  <c r="J30" i="18" s="1"/>
  <c r="J43" i="16"/>
  <c r="J31" i="18" s="1"/>
  <c r="J44" i="16"/>
  <c r="J32" i="18" s="1"/>
  <c r="J45" i="16"/>
  <c r="J33" i="18" s="1"/>
  <c r="J46" i="16"/>
  <c r="J34" i="18" s="1"/>
  <c r="J35" i="16"/>
  <c r="J23" i="18" s="1"/>
  <c r="J13" i="18"/>
  <c r="J11" i="18"/>
  <c r="G15" i="18"/>
  <c r="G14" i="18"/>
  <c r="G11" i="18"/>
  <c r="D18" i="18"/>
  <c r="D17" i="18"/>
  <c r="D15" i="18"/>
  <c r="D11" i="18"/>
  <c r="J7" i="18"/>
  <c r="J6" i="18"/>
  <c r="G6" i="18"/>
  <c r="D6" i="18"/>
  <c r="J399" i="18"/>
  <c r="J395" i="18"/>
  <c r="J397" i="18"/>
  <c r="J396" i="18"/>
  <c r="J299" i="18"/>
  <c r="J394" i="18" s="1"/>
  <c r="J295" i="18"/>
  <c r="J392" i="18" s="1"/>
  <c r="J293" i="18"/>
  <c r="J391" i="18" s="1"/>
  <c r="J291" i="18"/>
  <c r="J390" i="18" s="1"/>
  <c r="J287" i="18"/>
  <c r="J388" i="18" s="1"/>
  <c r="J285" i="18"/>
  <c r="J387" i="18" s="1"/>
  <c r="J283" i="18"/>
  <c r="J386" i="18" s="1"/>
  <c r="F221" i="19" l="1"/>
  <c r="J48" i="16"/>
  <c r="F223" i="19"/>
  <c r="F230" i="19"/>
  <c r="F222" i="19"/>
  <c r="F232" i="19"/>
  <c r="F231" i="19"/>
  <c r="F228" i="19"/>
  <c r="F226" i="19"/>
  <c r="F225" i="19"/>
  <c r="F229" i="19"/>
  <c r="F227" i="19"/>
  <c r="F224" i="19"/>
  <c r="I10" i="19"/>
  <c r="F10" i="19"/>
  <c r="I205" i="19"/>
  <c r="I206" i="19"/>
  <c r="I207" i="19"/>
  <c r="I208" i="19"/>
  <c r="I209" i="19"/>
  <c r="I210" i="19"/>
  <c r="I211" i="19"/>
  <c r="I212" i="19"/>
  <c r="I213" i="19"/>
  <c r="I214" i="19"/>
  <c r="I215" i="19"/>
  <c r="I216" i="19"/>
  <c r="J49" i="16" l="1"/>
  <c r="J36" i="18"/>
  <c r="I217" i="19"/>
  <c r="D221" i="19"/>
  <c r="I239" i="19"/>
  <c r="K239" i="19" s="1"/>
  <c r="F238" i="19"/>
  <c r="I238" i="19"/>
  <c r="I240" i="19"/>
  <c r="K240" i="19" s="1"/>
  <c r="F237" i="19"/>
  <c r="I237" i="19"/>
  <c r="I241" i="19"/>
  <c r="K241" i="19" s="1"/>
  <c r="F233" i="19"/>
  <c r="D227" i="19"/>
  <c r="D224" i="19"/>
  <c r="D232" i="19"/>
  <c r="D231" i="19"/>
  <c r="D228" i="19"/>
  <c r="D226" i="19"/>
  <c r="D223" i="19"/>
  <c r="D230" i="19"/>
  <c r="D229" i="19"/>
  <c r="D225" i="19"/>
  <c r="D222" i="19"/>
  <c r="H107" i="18"/>
  <c r="J37" i="18" l="1"/>
  <c r="G230" i="19"/>
  <c r="G228" i="19"/>
  <c r="G227" i="19"/>
  <c r="G226" i="19"/>
  <c r="G223" i="19"/>
  <c r="G222" i="19"/>
  <c r="G232" i="19"/>
  <c r="G231" i="19"/>
  <c r="G229" i="19"/>
  <c r="G225" i="19"/>
  <c r="G224" i="19"/>
  <c r="G221" i="19"/>
  <c r="K238" i="19"/>
  <c r="D242" i="19"/>
  <c r="I242" i="19"/>
  <c r="H225" i="19"/>
  <c r="H230" i="19"/>
  <c r="H229" i="19"/>
  <c r="H223" i="19"/>
  <c r="H228" i="19"/>
  <c r="H231" i="19"/>
  <c r="H232" i="19"/>
  <c r="H222" i="19"/>
  <c r="H226" i="19"/>
  <c r="D233" i="19"/>
  <c r="E229" i="19" s="1"/>
  <c r="H224" i="19"/>
  <c r="H227" i="19"/>
  <c r="H221" i="19"/>
  <c r="I66" i="12"/>
  <c r="J330" i="18"/>
  <c r="J373" i="18" s="1"/>
  <c r="I88" i="12"/>
  <c r="J331" i="18" s="1"/>
  <c r="J374" i="18" s="1"/>
  <c r="I65" i="12"/>
  <c r="J318" i="18"/>
  <c r="J361" i="18" s="1"/>
  <c r="I69" i="12"/>
  <c r="I89" i="12"/>
  <c r="J333" i="18" s="1"/>
  <c r="J376" i="18" s="1"/>
  <c r="I79" i="12"/>
  <c r="J326" i="18" s="1"/>
  <c r="J369" i="18" s="1"/>
  <c r="J327" i="18"/>
  <c r="J370" i="18" s="1"/>
  <c r="I83" i="12"/>
  <c r="J319" i="18" s="1"/>
  <c r="J362" i="18" s="1"/>
  <c r="I86" i="12"/>
  <c r="J329" i="18" s="1"/>
  <c r="J372" i="18" s="1"/>
  <c r="I77" i="12"/>
  <c r="J323" i="18" s="1"/>
  <c r="J366" i="18" s="1"/>
  <c r="I78" i="12"/>
  <c r="J324" i="18" s="1"/>
  <c r="J367" i="18" s="1"/>
  <c r="I84" i="12"/>
  <c r="J321" i="18" s="1"/>
  <c r="J364" i="18" s="1"/>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110" i="18"/>
  <c r="I109" i="18"/>
  <c r="I108" i="18"/>
  <c r="I107"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110" i="18"/>
  <c r="H109" i="18"/>
  <c r="H108" i="18"/>
  <c r="G111" i="18"/>
  <c r="G112" i="18"/>
  <c r="G113" i="18"/>
  <c r="G114" i="18"/>
  <c r="G115" i="18"/>
  <c r="G116" i="18"/>
  <c r="G117" i="18"/>
  <c r="G118" i="18"/>
  <c r="G119" i="18"/>
  <c r="G120" i="18"/>
  <c r="G121" i="18"/>
  <c r="G122" i="18"/>
  <c r="G123" i="18"/>
  <c r="G124" i="18"/>
  <c r="G125" i="18"/>
  <c r="G126" i="18"/>
  <c r="G127" i="18"/>
  <c r="G128" i="18"/>
  <c r="G129" i="18"/>
  <c r="G130" i="18"/>
  <c r="G131" i="18"/>
  <c r="G132" i="18"/>
  <c r="G133" i="18"/>
  <c r="G134" i="18"/>
  <c r="G135" i="18"/>
  <c r="G136" i="18"/>
  <c r="G137" i="18"/>
  <c r="G138" i="18"/>
  <c r="G139" i="18"/>
  <c r="G140" i="18"/>
  <c r="G141" i="18"/>
  <c r="G142" i="18"/>
  <c r="G143" i="18"/>
  <c r="G144" i="18"/>
  <c r="G145" i="18"/>
  <c r="G146" i="18"/>
  <c r="G147" i="18"/>
  <c r="G148" i="18"/>
  <c r="G149" i="18"/>
  <c r="G150" i="18"/>
  <c r="G151" i="18"/>
  <c r="G152" i="18"/>
  <c r="G153" i="18"/>
  <c r="G154" i="18"/>
  <c r="G155" i="18"/>
  <c r="G156" i="18"/>
  <c r="G157" i="18"/>
  <c r="G158" i="18"/>
  <c r="G159" i="18"/>
  <c r="G160" i="18"/>
  <c r="G161" i="18"/>
  <c r="G162" i="18"/>
  <c r="G163" i="18"/>
  <c r="G164" i="18"/>
  <c r="G165" i="18"/>
  <c r="G166" i="18"/>
  <c r="G167" i="18"/>
  <c r="G168" i="18"/>
  <c r="G169" i="18"/>
  <c r="G170" i="18"/>
  <c r="G171" i="18"/>
  <c r="G172" i="18"/>
  <c r="G173" i="18"/>
  <c r="G174" i="18"/>
  <c r="G175" i="18"/>
  <c r="G176" i="18"/>
  <c r="G177" i="18"/>
  <c r="G178" i="18"/>
  <c r="G179" i="18"/>
  <c r="G180" i="18"/>
  <c r="G181" i="18"/>
  <c r="G182" i="18"/>
  <c r="G183" i="18"/>
  <c r="G184" i="18"/>
  <c r="G185" i="18"/>
  <c r="G186" i="18"/>
  <c r="G187" i="18"/>
  <c r="G188" i="18"/>
  <c r="G189" i="18"/>
  <c r="G190" i="18"/>
  <c r="G191" i="18"/>
  <c r="G192" i="18"/>
  <c r="G193" i="18"/>
  <c r="G194" i="18"/>
  <c r="G195" i="18"/>
  <c r="G196" i="18"/>
  <c r="G197" i="18"/>
  <c r="G198" i="18"/>
  <c r="G199" i="18"/>
  <c r="G200" i="18"/>
  <c r="G201" i="18"/>
  <c r="G202" i="18"/>
  <c r="G203" i="18"/>
  <c r="G204" i="18"/>
  <c r="G205" i="18"/>
  <c r="G206" i="18"/>
  <c r="G207" i="18"/>
  <c r="G208" i="18"/>
  <c r="G209" i="18"/>
  <c r="G210" i="18"/>
  <c r="G211" i="18"/>
  <c r="G212" i="18"/>
  <c r="G213" i="18"/>
  <c r="G214" i="18"/>
  <c r="G215" i="18"/>
  <c r="G216" i="18"/>
  <c r="G217" i="18"/>
  <c r="G218" i="18"/>
  <c r="G219" i="18"/>
  <c r="G220" i="18"/>
  <c r="G221" i="18"/>
  <c r="G222" i="18"/>
  <c r="G223" i="18"/>
  <c r="G224" i="18"/>
  <c r="G225" i="18"/>
  <c r="G226" i="18"/>
  <c r="G227" i="18"/>
  <c r="G228" i="18"/>
  <c r="G229" i="18"/>
  <c r="G230" i="18"/>
  <c r="G231" i="18"/>
  <c r="G232" i="18"/>
  <c r="G233" i="18"/>
  <c r="G234" i="18"/>
  <c r="G235" i="18"/>
  <c r="G236" i="18"/>
  <c r="G237" i="18"/>
  <c r="G238" i="18"/>
  <c r="G239" i="18"/>
  <c r="G240" i="18"/>
  <c r="G241" i="18"/>
  <c r="G242" i="18"/>
  <c r="G243" i="18"/>
  <c r="G244" i="18"/>
  <c r="G245" i="18"/>
  <c r="G246" i="18"/>
  <c r="G247" i="18"/>
  <c r="G248" i="18"/>
  <c r="G249" i="18"/>
  <c r="G250" i="18"/>
  <c r="G251" i="18"/>
  <c r="G252" i="18"/>
  <c r="G253" i="18"/>
  <c r="G254" i="18"/>
  <c r="G255" i="18"/>
  <c r="G256" i="18"/>
  <c r="G257" i="18"/>
  <c r="G110" i="18"/>
  <c r="G109" i="18"/>
  <c r="G108" i="18"/>
  <c r="G107"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F164" i="18"/>
  <c r="F165" i="18"/>
  <c r="F166" i="18"/>
  <c r="F167" i="18"/>
  <c r="F168" i="18"/>
  <c r="F169" i="18"/>
  <c r="F170" i="18"/>
  <c r="F171" i="18"/>
  <c r="F172" i="18"/>
  <c r="F173" i="18"/>
  <c r="F174" i="18"/>
  <c r="F175" i="18"/>
  <c r="F176" i="18"/>
  <c r="F177" i="18"/>
  <c r="F178" i="18"/>
  <c r="F179" i="18"/>
  <c r="F180" i="18"/>
  <c r="F181" i="18"/>
  <c r="F182" i="18"/>
  <c r="F183" i="18"/>
  <c r="F184" i="18"/>
  <c r="F185" i="18"/>
  <c r="F186" i="18"/>
  <c r="F187" i="18"/>
  <c r="F188" i="18"/>
  <c r="F189" i="18"/>
  <c r="F190" i="18"/>
  <c r="F191" i="18"/>
  <c r="F192" i="18"/>
  <c r="F193" i="18"/>
  <c r="F194" i="18"/>
  <c r="F195" i="18"/>
  <c r="F196" i="18"/>
  <c r="F197" i="18"/>
  <c r="F198" i="18"/>
  <c r="F199" i="18"/>
  <c r="F200" i="18"/>
  <c r="F201" i="18"/>
  <c r="F202" i="18"/>
  <c r="F203" i="18"/>
  <c r="F204" i="18"/>
  <c r="F205" i="18"/>
  <c r="F206" i="18"/>
  <c r="F207" i="18"/>
  <c r="F208" i="18"/>
  <c r="F209" i="18"/>
  <c r="F210" i="18"/>
  <c r="F211" i="18"/>
  <c r="F212" i="18"/>
  <c r="F213" i="18"/>
  <c r="F214" i="18"/>
  <c r="F215" i="18"/>
  <c r="F216" i="18"/>
  <c r="F217" i="18"/>
  <c r="F218" i="18"/>
  <c r="F219" i="18"/>
  <c r="F220" i="18"/>
  <c r="F221" i="18"/>
  <c r="F222" i="18"/>
  <c r="F223" i="18"/>
  <c r="F224" i="18"/>
  <c r="F225" i="18"/>
  <c r="F226" i="18"/>
  <c r="F227" i="18"/>
  <c r="F228" i="18"/>
  <c r="F229" i="18"/>
  <c r="F230" i="18"/>
  <c r="F231" i="18"/>
  <c r="F232" i="18"/>
  <c r="F233" i="18"/>
  <c r="F234" i="18"/>
  <c r="F235" i="18"/>
  <c r="F236" i="18"/>
  <c r="F237" i="18"/>
  <c r="F238" i="18"/>
  <c r="F239" i="18"/>
  <c r="F240" i="18"/>
  <c r="F241" i="18"/>
  <c r="F242" i="18"/>
  <c r="F243" i="18"/>
  <c r="F244" i="18"/>
  <c r="F245" i="18"/>
  <c r="F246" i="18"/>
  <c r="F247" i="18"/>
  <c r="F248" i="18"/>
  <c r="F249" i="18"/>
  <c r="F250" i="18"/>
  <c r="F251" i="18"/>
  <c r="F252" i="18"/>
  <c r="F253" i="18"/>
  <c r="F254" i="18"/>
  <c r="F255" i="18"/>
  <c r="F256" i="18"/>
  <c r="F257" i="18"/>
  <c r="F110" i="18"/>
  <c r="F109" i="18"/>
  <c r="F108" i="18"/>
  <c r="F107"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109" i="18"/>
  <c r="E108" i="18"/>
  <c r="E107" i="18"/>
  <c r="F85" i="18"/>
  <c r="F86" i="18"/>
  <c r="G85" i="18"/>
  <c r="G86" i="18"/>
  <c r="G83" i="18"/>
  <c r="G84" i="18"/>
  <c r="H85" i="18"/>
  <c r="H86" i="18"/>
  <c r="H84" i="18"/>
  <c r="H83" i="18"/>
  <c r="H82" i="18"/>
  <c r="G82" i="18"/>
  <c r="F84" i="18"/>
  <c r="F83" i="18"/>
  <c r="F82" i="18"/>
  <c r="E85" i="18"/>
  <c r="E86" i="18"/>
  <c r="E84" i="18"/>
  <c r="E83" i="18"/>
  <c r="E82" i="18"/>
  <c r="J69" i="18"/>
  <c r="J70" i="18"/>
  <c r="J68" i="18"/>
  <c r="J67" i="18"/>
  <c r="J66" i="18"/>
  <c r="I68" i="18"/>
  <c r="I69" i="18"/>
  <c r="I70" i="18"/>
  <c r="I67" i="18"/>
  <c r="I66" i="18"/>
  <c r="H69" i="18"/>
  <c r="H70" i="18"/>
  <c r="H68" i="18"/>
  <c r="H67" i="18"/>
  <c r="H66" i="18"/>
  <c r="G70" i="18"/>
  <c r="G69" i="18"/>
  <c r="G68" i="18"/>
  <c r="G67" i="18"/>
  <c r="G66" i="18"/>
  <c r="F69" i="18"/>
  <c r="F70" i="18"/>
  <c r="F68" i="18"/>
  <c r="F67" i="18"/>
  <c r="F66" i="18"/>
  <c r="E68" i="18"/>
  <c r="E69" i="18"/>
  <c r="E70" i="18"/>
  <c r="E67" i="18"/>
  <c r="E66" i="18"/>
  <c r="D86" i="18"/>
  <c r="D85" i="18"/>
  <c r="D84" i="18"/>
  <c r="D70" i="18"/>
  <c r="D69" i="18"/>
  <c r="D68" i="18"/>
  <c r="E46" i="18"/>
  <c r="F43" i="18"/>
  <c r="I67" i="12" l="1"/>
  <c r="J315" i="18" s="1"/>
  <c r="J358" i="18" s="1"/>
  <c r="I70" i="12"/>
  <c r="I71" i="12" s="1"/>
  <c r="J316" i="18" s="1"/>
  <c r="J359" i="18" s="1"/>
  <c r="I61" i="12"/>
  <c r="G233" i="19"/>
  <c r="E221" i="19"/>
  <c r="E225" i="19"/>
  <c r="E224" i="19"/>
  <c r="E231" i="19"/>
  <c r="E232" i="19"/>
  <c r="E228" i="19"/>
  <c r="E222" i="19"/>
  <c r="E226" i="19"/>
  <c r="E230" i="19"/>
  <c r="E223" i="19"/>
  <c r="E227" i="19"/>
  <c r="H233" i="19"/>
  <c r="K237" i="19"/>
  <c r="J242" i="19"/>
  <c r="K242" i="19" s="1"/>
  <c r="J314" i="18"/>
  <c r="J357" i="18" s="1"/>
  <c r="E233" i="19" l="1"/>
  <c r="J174" i="19"/>
  <c r="I174" i="19"/>
  <c r="J257" i="18"/>
  <c r="J256" i="18"/>
  <c r="J255" i="18"/>
  <c r="J254" i="18"/>
  <c r="J253" i="18"/>
  <c r="J252" i="18"/>
  <c r="J251" i="18"/>
  <c r="J250" i="18"/>
  <c r="J249" i="18"/>
  <c r="J248" i="18"/>
  <c r="J247" i="18"/>
  <c r="J246" i="18"/>
  <c r="J245" i="18"/>
  <c r="J244" i="18"/>
  <c r="J243" i="18"/>
  <c r="J242" i="18"/>
  <c r="J241" i="18"/>
  <c r="J240" i="18"/>
  <c r="J239" i="18"/>
  <c r="J238" i="18"/>
  <c r="J237" i="18"/>
  <c r="J236" i="18"/>
  <c r="J235" i="18"/>
  <c r="J234" i="18"/>
  <c r="J233" i="18"/>
  <c r="J232" i="18"/>
  <c r="J231" i="18"/>
  <c r="J230" i="18"/>
  <c r="J229" i="18"/>
  <c r="J228" i="18"/>
  <c r="J227" i="18"/>
  <c r="J226" i="18"/>
  <c r="J225" i="18"/>
  <c r="J224" i="18"/>
  <c r="J223" i="18"/>
  <c r="J222" i="18"/>
  <c r="J221" i="18"/>
  <c r="J220" i="18"/>
  <c r="J219" i="18"/>
  <c r="J218" i="18"/>
  <c r="J217" i="18"/>
  <c r="J216" i="18"/>
  <c r="J215" i="18"/>
  <c r="J214" i="18"/>
  <c r="J213" i="18"/>
  <c r="J212" i="18"/>
  <c r="J211" i="18"/>
  <c r="J210" i="18"/>
  <c r="J209" i="18"/>
  <c r="J208" i="18"/>
  <c r="J207" i="18"/>
  <c r="J206" i="18"/>
  <c r="J205" i="18"/>
  <c r="J204" i="18"/>
  <c r="J203" i="18"/>
  <c r="J202" i="18"/>
  <c r="J201" i="18"/>
  <c r="J200" i="18"/>
  <c r="J199" i="18"/>
  <c r="J198" i="18"/>
  <c r="J197" i="18"/>
  <c r="J196" i="18"/>
  <c r="J195" i="18"/>
  <c r="J194" i="18"/>
  <c r="J193" i="18"/>
  <c r="J192" i="18"/>
  <c r="J191" i="18"/>
  <c r="J190" i="18"/>
  <c r="J189" i="18"/>
  <c r="J188" i="18"/>
  <c r="J187" i="18"/>
  <c r="J186" i="18"/>
  <c r="J185" i="18"/>
  <c r="J184" i="18"/>
  <c r="J183" i="18"/>
  <c r="J182" i="18"/>
  <c r="J181" i="18"/>
  <c r="J180" i="18"/>
  <c r="J179" i="18"/>
  <c r="J178" i="18"/>
  <c r="J177" i="18"/>
  <c r="J176" i="18"/>
  <c r="J175" i="18"/>
  <c r="J174" i="18"/>
  <c r="J173" i="18"/>
  <c r="J172" i="18"/>
  <c r="J171" i="18"/>
  <c r="J170" i="18"/>
  <c r="J169" i="18"/>
  <c r="J168" i="18"/>
  <c r="J167" i="18"/>
  <c r="J166" i="18"/>
  <c r="J165" i="18"/>
  <c r="J164" i="18"/>
  <c r="J163" i="18"/>
  <c r="J162" i="18"/>
  <c r="J161" i="18"/>
  <c r="J160" i="18"/>
  <c r="J159" i="18"/>
  <c r="J158" i="18"/>
  <c r="J157" i="18"/>
  <c r="J156" i="18"/>
  <c r="J155" i="18"/>
  <c r="J154" i="18"/>
  <c r="J153" i="18"/>
  <c r="J152" i="18"/>
  <c r="J151" i="18"/>
  <c r="J150" i="18"/>
  <c r="J149" i="18"/>
  <c r="J148" i="18"/>
  <c r="J147" i="18"/>
  <c r="J146" i="18"/>
  <c r="J145" i="18"/>
  <c r="J144" i="18"/>
  <c r="J143" i="18"/>
  <c r="J142" i="18"/>
  <c r="J141" i="18"/>
  <c r="J140" i="18"/>
  <c r="J139" i="18"/>
  <c r="J138" i="18"/>
  <c r="J137" i="18"/>
  <c r="J136" i="18"/>
  <c r="J135" i="18"/>
  <c r="J134" i="18"/>
  <c r="J133" i="18"/>
  <c r="J132" i="18"/>
  <c r="J131" i="18"/>
  <c r="J130" i="18"/>
  <c r="J129" i="18"/>
  <c r="J128" i="18"/>
  <c r="J127" i="18"/>
  <c r="J126" i="18"/>
  <c r="J125" i="18"/>
  <c r="J124" i="18"/>
  <c r="J123" i="18"/>
  <c r="J122" i="18"/>
  <c r="J121" i="18"/>
  <c r="J120" i="18"/>
  <c r="J119" i="18"/>
  <c r="J118" i="18"/>
  <c r="J117" i="18"/>
  <c r="J116" i="18"/>
  <c r="J115" i="18"/>
  <c r="J114" i="18"/>
  <c r="J113" i="18"/>
  <c r="J112" i="18"/>
  <c r="J111" i="18"/>
  <c r="J110" i="18"/>
  <c r="J109" i="18"/>
  <c r="J108" i="18"/>
  <c r="J107" i="18"/>
  <c r="K19" i="19"/>
  <c r="K173" i="19" l="1"/>
  <c r="K174" i="19" l="1"/>
  <c r="F239" i="19"/>
  <c r="F240" i="19"/>
  <c r="F242" i="19"/>
  <c r="F241"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<sst xmlns="http://schemas.openxmlformats.org/spreadsheetml/2006/main" count="830" uniqueCount="571">
  <si>
    <t>Development Information</t>
  </si>
  <si>
    <t>Latitude:</t>
  </si>
  <si>
    <t>New Construction</t>
  </si>
  <si>
    <t>Acquisition</t>
  </si>
  <si>
    <t>Acquisition/Rehabilitation</t>
  </si>
  <si>
    <t>Reconstruction</t>
  </si>
  <si>
    <t>New Construction:</t>
  </si>
  <si>
    <t>For Acquisition:</t>
  </si>
  <si>
    <t>Elderly</t>
  </si>
  <si>
    <t>Program:</t>
  </si>
  <si>
    <t>Funding Source:</t>
  </si>
  <si>
    <t>What is the estimated amount of the annual ad-valorem taxes that would be imposed on the Development without the exemption?</t>
  </si>
  <si>
    <t xml:space="preserve">Does the development also participate in any other affordable housing programs?  </t>
  </si>
  <si>
    <t>Other       explain:</t>
  </si>
  <si>
    <t>Complete the information below:</t>
  </si>
  <si>
    <t>The date the development was first occupied by one or more tenants:</t>
  </si>
  <si>
    <t xml:space="preserve">Type:  General/Family </t>
  </si>
  <si>
    <t>If yes, complete the following:</t>
  </si>
  <si>
    <t>Unit #</t>
  </si>
  <si>
    <t>Unit Designation</t>
  </si>
  <si>
    <t># Beds</t>
  </si>
  <si>
    <t># of HH Members</t>
  </si>
  <si>
    <t>Auditor's Estimate of HH Income</t>
  </si>
  <si>
    <t>Income Limit</t>
  </si>
  <si>
    <t>Tenant Paid Portion</t>
  </si>
  <si>
    <t>Recertification
Effective Date</t>
  </si>
  <si>
    <t>Smith</t>
  </si>
  <si>
    <t>Yes</t>
  </si>
  <si>
    <t>When was the development originally built?</t>
  </si>
  <si>
    <t>What is the date of acquisition by the PFC?</t>
  </si>
  <si>
    <t>Rental Assistance Portion</t>
  </si>
  <si>
    <t>Definitions</t>
  </si>
  <si>
    <t>Occupied units will reflect the highest rent charged for that unit type.  Reserved units will reflect the advertised rent for that unit type.</t>
  </si>
  <si>
    <t>Full</t>
  </si>
  <si>
    <t>N/A</t>
  </si>
  <si>
    <t>Observations</t>
  </si>
  <si>
    <t>Regulatory Agreement effective date from first page:</t>
  </si>
  <si>
    <t>The file sample used by the Auditor must contain at least twenty percent (20%) of the total number of Restricted Units for the Development, but no more than a total of fifty (50) household files. The selection of Restricted Units should primarily be new move-ins but should also include at least ten percent (10%) sample of all the household files that have recertified.</t>
  </si>
  <si>
    <t>Workbook Instructions</t>
  </si>
  <si>
    <t xml:space="preserve">      - Use drop-down lists where provided (Yes/No/N/A).</t>
  </si>
  <si>
    <t>3) Use the Checklist of Attachments to ensure all required documents are included.</t>
  </si>
  <si>
    <t>4) Save the file and return it in Excel Format with required attachments to pfc.monitoring@tdhca.texas.gov.</t>
  </si>
  <si>
    <t xml:space="preserve">Reports due annually by June 1
Email Completed Audits in Excel Format to pfc.monitoring@tdhca.texas.gov </t>
  </si>
  <si>
    <t xml:space="preserve"> The following definitions are provided for workbook reference only and are not a substitute for the applicable statutes or rules.</t>
  </si>
  <si>
    <t>Any Land Use Restriction Agreement (LURA), Ground Lease, Deed Restriction, Regulatory Agreement, or other similar restrictive instrument or agreement between the User and the Sponsor that is recorded in the real property records of the county in which the Development is located.</t>
  </si>
  <si>
    <t>A private partner, developer, or other private entity that owns, leases, or otherwise holds a possessory interest in a multifamily residential PFC. The terms “Public Facility User” and “Operator” have the same meaning and may be used interchangeably.</t>
  </si>
  <si>
    <t>Market Rent will be determined as the highest rent charged for the same Unit Type at the Development. For Developments that do not have market-rate units, the Auditor must submit a proposed methodology for determining market rent. This estimate must reflect the maximum market rent that could be charged for the same Unit Type if no rent or income restrictions applied.</t>
  </si>
  <si>
    <t xml:space="preserve"> Audit Attachment Checklist </t>
  </si>
  <si>
    <t>Included</t>
  </si>
  <si>
    <t xml:space="preserve">   List of Attachments</t>
  </si>
  <si>
    <t xml:space="preserve">   Copy of Ground Lease (if applicable)</t>
  </si>
  <si>
    <t xml:space="preserve">   Any agreements, amendments, or board resolutions (if applicable)</t>
  </si>
  <si>
    <t>Does the Auditor have a current Certified Occupancy Specialist (COS) or equivalent certification?</t>
  </si>
  <si>
    <t>Select One</t>
  </si>
  <si>
    <t>Has the Auditor provided a resume demonstrating housing compliance audit experience?</t>
  </si>
  <si>
    <t>Is the Auditor independent of and unaffiliated with the PFC Sponsor, Operator, or any related governing entities?</t>
  </si>
  <si>
    <t>Is the Auditor independent and not currently or previously serving as the Development’s Management Agent?</t>
  </si>
  <si>
    <t>Is the Auditor in compliance with the limit of no more than three consecutive audits for this Development?</t>
  </si>
  <si>
    <t>Report Due Date:</t>
  </si>
  <si>
    <t>Current Reporting Year:</t>
  </si>
  <si>
    <t>Occupancy Period Begin Date:</t>
  </si>
  <si>
    <t>MM/DD/YYYY</t>
  </si>
  <si>
    <t>Occupancy Period End Date:</t>
  </si>
  <si>
    <t>Longitude:</t>
  </si>
  <si>
    <t>Is the Regulatory Agreement (RA) is properly recorded?</t>
  </si>
  <si>
    <t>Traveling Status:</t>
  </si>
  <si>
    <t>At least 50% of units at ≤ 80% AMI?</t>
  </si>
  <si>
    <t>Does the RA include a minimum 10-year restriction term?</t>
  </si>
  <si>
    <t>Does the development participate in other affordable programs?</t>
  </si>
  <si>
    <t>Development Contacts</t>
  </si>
  <si>
    <t xml:space="preserve">Contact </t>
  </si>
  <si>
    <t>Type</t>
  </si>
  <si>
    <t>Street Address</t>
  </si>
  <si>
    <t>County</t>
  </si>
  <si>
    <t>Phone</t>
  </si>
  <si>
    <t>Email(s)</t>
  </si>
  <si>
    <t xml:space="preserve">Website </t>
  </si>
  <si>
    <t>State Comptroller</t>
  </si>
  <si>
    <t>Texas Comptroller</t>
  </si>
  <si>
    <t>Appraisal District</t>
  </si>
  <si>
    <t>Property</t>
  </si>
  <si>
    <t xml:space="preserve">Management Company </t>
  </si>
  <si>
    <t xml:space="preserve">Sponsor </t>
  </si>
  <si>
    <t xml:space="preserve">PFC Sponsor </t>
  </si>
  <si>
    <t>Other Responsible Party</t>
  </si>
  <si>
    <t>At least 25% of units ≤ 60% AMI?</t>
  </si>
  <si>
    <t>At least 40% additional units  80% AMI?</t>
  </si>
  <si>
    <t>Is the Development currently in lease-up?</t>
  </si>
  <si>
    <t>Tenant Name</t>
  </si>
  <si>
    <t>Example</t>
  </si>
  <si>
    <t>10% of units are ≤ 60%AM?</t>
  </si>
  <si>
    <t>40% additional units are ≤ 80% AMI</t>
  </si>
  <si>
    <t>Income &amp; Rents Limits</t>
  </si>
  <si>
    <t>Income Limit by Number of Household Members</t>
  </si>
  <si>
    <t>AMI</t>
  </si>
  <si>
    <t>Does the Regulatory Agreement specify income limits?</t>
  </si>
  <si>
    <t>Rent Limit by Number of Bedrooms</t>
  </si>
  <si>
    <t>Income &amp; Rent Limit Observations</t>
  </si>
  <si>
    <t>Did the Auditor observe or provide technical assistance related to rent or income limits?</t>
  </si>
  <si>
    <t>DEPARTMENT USE ONLY - DO NOT COMPLETE.
Note: This tab is auto-populated. Do not edit. Make changes in the source tabs.</t>
  </si>
  <si>
    <t xml:space="preserve">Reporting Details </t>
  </si>
  <si>
    <t>Regulatory Agreement Effective Date:</t>
  </si>
  <si>
    <t>Approval Date (if differs from RA Effective Date):</t>
  </si>
  <si>
    <t>City, State Zip</t>
  </si>
  <si>
    <t xml:space="preserve">Appraisal District: </t>
  </si>
  <si>
    <t xml:space="preserve">Individual Auditor: </t>
  </si>
  <si>
    <t xml:space="preserve">Property: </t>
  </si>
  <si>
    <t>Units &amp; Occupancy</t>
  </si>
  <si>
    <t># of Bedrooms</t>
  </si>
  <si>
    <t>AMI %
Designation</t>
  </si>
  <si>
    <t>Did the Auditor observe or provide technical assistance related to units, occupancy, rent differences, or set-asides?</t>
  </si>
  <si>
    <t>Audit Received Date:</t>
  </si>
  <si>
    <t>Is the Development required to submit an audit report under Chapter 303?</t>
  </si>
  <si>
    <t>Did the Development submit an audit report as required by Chapter 303?</t>
  </si>
  <si>
    <t>Does the Auditor meet all required independence and qualification standards and comply with the limit on consecutive audits for the Development?</t>
  </si>
  <si>
    <t>RA includes a minimum 10-year restriction term?</t>
  </si>
  <si>
    <t xml:space="preserve">Acquisition </t>
  </si>
  <si>
    <t xml:space="preserve">New Construction </t>
  </si>
  <si>
    <t>Restricted Unit Count</t>
  </si>
  <si>
    <t>Vouchers</t>
  </si>
  <si>
    <t>Marketing</t>
  </si>
  <si>
    <t>Restricted Units</t>
  </si>
  <si>
    <t># of Units</t>
  </si>
  <si>
    <t>A1</t>
  </si>
  <si>
    <t>Total</t>
  </si>
  <si>
    <t>Efficiency</t>
  </si>
  <si>
    <t>1 Bedroom</t>
  </si>
  <si>
    <t>2 Bedrooms</t>
  </si>
  <si>
    <t>3 Bedrooms</t>
  </si>
  <si>
    <t>4 Bedrooms</t>
  </si>
  <si>
    <t xml:space="preserve">Example </t>
  </si>
  <si>
    <t>Vacant Units</t>
  </si>
  <si>
    <t>Occupied Units</t>
  </si>
  <si>
    <t xml:space="preserve">Date of Rent Roll used to complete the information and chart below: </t>
  </si>
  <si>
    <t>Do lease or screening policies avoid any refusal clause that prohibits HCV participation?</t>
  </si>
  <si>
    <t>Marketing, Vouchers, Tenant Lease &amp; Policies</t>
  </si>
  <si>
    <t>Total Non-Restricted Units</t>
  </si>
  <si>
    <t>Do total rental savings for Restricted Units equal or exceed 60% of estimated annual ad valorem taxes (no exemption)?</t>
  </si>
  <si>
    <t>ANNUAL TOTAL (Total x12)</t>
  </si>
  <si>
    <t>Market</t>
  </si>
  <si>
    <t xml:space="preserve">Tab 1:   </t>
  </si>
  <si>
    <t xml:space="preserve">Tab 2:   </t>
  </si>
  <si>
    <t xml:space="preserve"> Tab 3:   </t>
  </si>
  <si>
    <t xml:space="preserve">Tab 4:   </t>
  </si>
  <si>
    <t>Income &amp; Rent Limits</t>
  </si>
  <si>
    <t xml:space="preserve">Tab 5:   </t>
  </si>
  <si>
    <t>User</t>
  </si>
  <si>
    <t>PFC User</t>
  </si>
  <si>
    <t>Occupancy Period Begin Date</t>
  </si>
  <si>
    <t>Occupancy Period End Date</t>
  </si>
  <si>
    <t>Current Reporting Year</t>
  </si>
  <si>
    <t>Latitude</t>
  </si>
  <si>
    <t>Longitude</t>
  </si>
  <si>
    <t>Development Type</t>
  </si>
  <si>
    <t>Regulatory</t>
  </si>
  <si>
    <t>Total Number of Units in the Development</t>
  </si>
  <si>
    <t xml:space="preserve"> (Include ALL Restricted &amp; Unrestricted)</t>
  </si>
  <si>
    <t>Reporting</t>
  </si>
  <si>
    <t>Report Due Date</t>
  </si>
  <si>
    <t>Pre- or Post-June 18, 2023 PFC Development</t>
  </si>
  <si>
    <t>Approval Date (If Different from RA Effective Date)</t>
  </si>
  <si>
    <t>Effective Date of the RA</t>
  </si>
  <si>
    <t>Tab Tips</t>
  </si>
  <si>
    <t xml:space="preserve">Tab 6:   </t>
  </si>
  <si>
    <t>Throughout the Workbook, Tab Tips are provided. These are intended to assist in completing each Tab by clarifying key terms and highlighting important information relevant to the data being entered and should be reviewed prior to entering data on each Tab.</t>
  </si>
  <si>
    <t>Individuals, organizations, or entities responsible for ensuring the proper operation, compliance, and management of a Public Facility Corporation (PFC) Development. Responsible Parties include, the Public Facility Corporation, the governing body of the PFC’s Sponsor, and, if the PFC’s Sponsor is a housing authority, the elected officials responsible for appointing the housing authority’s governing board.</t>
  </si>
  <si>
    <t>Total Restricted Units</t>
  </si>
  <si>
    <t>Total Units (ALL)</t>
  </si>
  <si>
    <t>Tab Legend</t>
  </si>
  <si>
    <t>What utilities are residents responsible for? (check each box that is applicable):</t>
  </si>
  <si>
    <t>Electric</t>
  </si>
  <si>
    <t>Gas</t>
  </si>
  <si>
    <t>Water</t>
  </si>
  <si>
    <t>Sewer</t>
  </si>
  <si>
    <t>Trash</t>
  </si>
  <si>
    <t>What utilities does the Operator pay? (check each box that is applicable):</t>
  </si>
  <si>
    <t xml:space="preserve">Fees &amp; Utilities </t>
  </si>
  <si>
    <t xml:space="preserve">Tab 7:   </t>
  </si>
  <si>
    <t xml:space="preserve">    Tab 8:   </t>
  </si>
  <si>
    <t xml:space="preserve">Summary:   </t>
  </si>
  <si>
    <t>Units, Occupancy, Set-Aside &amp; Rent Difference</t>
  </si>
  <si>
    <t>Marketing, HCV, Tenant Lease &amp; Policies</t>
  </si>
  <si>
    <t>1) Complete Tabs 1 - 8 in the order listed.</t>
  </si>
  <si>
    <r>
      <t xml:space="preserve">Income Under Limit?
</t>
    </r>
    <r>
      <rPr>
        <sz val="10"/>
        <color theme="1"/>
        <rFont val="Calibri"/>
        <family val="2"/>
        <scheme val="minor"/>
      </rPr>
      <t>(Yes/No)</t>
    </r>
  </si>
  <si>
    <r>
      <t xml:space="preserve">Income Cert Executed by HH?
</t>
    </r>
    <r>
      <rPr>
        <sz val="10"/>
        <color theme="1"/>
        <rFont val="Calibri"/>
        <family val="2"/>
        <scheme val="minor"/>
      </rPr>
      <t>(Yes/No)</t>
    </r>
  </si>
  <si>
    <r>
      <t xml:space="preserve">TDHCA TIC Form Used 
</t>
    </r>
    <r>
      <rPr>
        <sz val="10"/>
        <color theme="1"/>
        <rFont val="Calibri"/>
        <family val="2"/>
        <scheme val="minor"/>
      </rPr>
      <t>(Yes/No)</t>
    </r>
  </si>
  <si>
    <r>
      <t xml:space="preserve">Income Certified
Prior to 
Move-In
</t>
    </r>
    <r>
      <rPr>
        <sz val="10"/>
        <color theme="1"/>
        <rFont val="Calibri"/>
        <family val="2"/>
        <scheme val="minor"/>
      </rPr>
      <t>(Yes/No)</t>
    </r>
  </si>
  <si>
    <t>Income as Reported on the 
Income Certification</t>
  </si>
  <si>
    <r>
      <t xml:space="preserve">Rent Under Limit?        </t>
    </r>
    <r>
      <rPr>
        <sz val="10"/>
        <color theme="1"/>
        <rFont val="Calibri"/>
        <family val="2"/>
        <scheme val="minor"/>
      </rPr>
      <t>(Yes/No)</t>
    </r>
  </si>
  <si>
    <t>File 
Supported Income</t>
  </si>
  <si>
    <t>No</t>
  </si>
  <si>
    <t>New Move-In
 or 
Recertification</t>
  </si>
  <si>
    <t>Move-In</t>
  </si>
  <si>
    <t>Number of Files Missing an Income Certification Prior to Move-In</t>
  </si>
  <si>
    <t>Number of Files Missing Verification of Income?</t>
  </si>
  <si>
    <t>Number of Files Missing a Verification of Assets?</t>
  </si>
  <si>
    <t>Number of Files Over the Income Limit</t>
  </si>
  <si>
    <t>Number of Files Over the Rent Limit</t>
  </si>
  <si>
    <t>Number of Files Missing a TDHCA TIC Form</t>
  </si>
  <si>
    <t>Number of Files Missing Income Certification at Lease Renewal</t>
  </si>
  <si>
    <t>Number of Move-In Files Reviewed</t>
  </si>
  <si>
    <t>Number of Recertification Files Reviewed</t>
  </si>
  <si>
    <t>Audit Sample</t>
  </si>
  <si>
    <t>Number of Files Missing Executed Income Certification?</t>
  </si>
  <si>
    <r>
      <t xml:space="preserve">Lease Executed?
</t>
    </r>
    <r>
      <rPr>
        <sz val="10"/>
        <color theme="1"/>
        <rFont val="Calibri"/>
        <family val="2"/>
        <scheme val="minor"/>
      </rPr>
      <t>(Yes/No)</t>
    </r>
  </si>
  <si>
    <t xml:space="preserve">Rent Limit (not to exceed 30% per Rule §10.1104(b)(4)) </t>
  </si>
  <si>
    <t>Audit Attachments Checklist</t>
  </si>
  <si>
    <t xml:space="preserve">   - Fill in ALL yellow fields unless the instructions say 'if applicable'. Gray fields auto-populate.</t>
  </si>
  <si>
    <t>Complete yellow fields only. Gray fields auto-populate.</t>
  </si>
  <si>
    <t>Austin, TX 78753</t>
  </si>
  <si>
    <t>Audit Company</t>
  </si>
  <si>
    <t>Auditor Company</t>
  </si>
  <si>
    <t>Other AMI %:</t>
  </si>
  <si>
    <t>Are the income limits adjusted for household size?</t>
  </si>
  <si>
    <t>Are the income limits based on HUD income limits?</t>
  </si>
  <si>
    <t>Are the rent limits based on HUD rental limits?</t>
  </si>
  <si>
    <r>
      <t>If "</t>
    </r>
    <r>
      <rPr>
        <b/>
        <sz val="11"/>
        <color rgb="FF000000"/>
        <rFont val="Calibri"/>
        <family val="2"/>
      </rPr>
      <t>Yes</t>
    </r>
    <r>
      <rPr>
        <sz val="11"/>
        <color indexed="8"/>
        <rFont val="Calibri"/>
        <family val="2"/>
      </rPr>
      <t>", describe any observations or technical assistance provided.</t>
    </r>
  </si>
  <si>
    <r>
      <t>If you answered “</t>
    </r>
    <r>
      <rPr>
        <b/>
        <sz val="11"/>
        <color rgb="FF000000"/>
        <rFont val="Calibri"/>
        <family val="2"/>
      </rPr>
      <t>No</t>
    </r>
    <r>
      <rPr>
        <sz val="11"/>
        <color indexed="8"/>
        <rFont val="Calibri"/>
        <family val="2"/>
      </rPr>
      <t>” to any of the questions above, please provide an explanation:</t>
    </r>
  </si>
  <si>
    <r>
      <t>If "</t>
    </r>
    <r>
      <rPr>
        <b/>
        <sz val="11"/>
        <color theme="1"/>
        <rFont val="Calibri"/>
        <family val="2"/>
        <scheme val="minor"/>
      </rPr>
      <t>Yes</t>
    </r>
    <r>
      <rPr>
        <sz val="11"/>
        <color theme="1"/>
        <rFont val="Calibri"/>
        <family val="2"/>
        <scheme val="minor"/>
      </rPr>
      <t>", describe any observations or technical assistance provided.</t>
    </r>
  </si>
  <si>
    <t>Are the rent limits based on HUD rent limits?</t>
  </si>
  <si>
    <t>Does the Regulatory Agreement specify rent limits for restricted units?</t>
  </si>
  <si>
    <t>Actual Rent 
Charged</t>
  </si>
  <si>
    <t>Preliminary Compliance Indicators:</t>
  </si>
  <si>
    <t xml:space="preserve">   Land Use Restriction Agreement, Regulatory Agreement, or other recorded agreement</t>
  </si>
  <si>
    <r>
      <t xml:space="preserve">   Income and rent limits used by the Development for the current year </t>
    </r>
    <r>
      <rPr>
        <b/>
        <sz val="11"/>
        <color theme="1"/>
        <rFont val="Calibri"/>
        <family val="2"/>
        <scheme val="minor"/>
      </rPr>
      <t>and</t>
    </r>
    <r>
      <rPr>
        <sz val="11"/>
        <color theme="1"/>
        <rFont val="Calibri"/>
        <family val="2"/>
        <scheme val="minor"/>
      </rPr>
      <t xml:space="preserve"> the year prior to the audit year</t>
    </r>
  </si>
  <si>
    <t xml:space="preserve">   Documentation supporting the Approval Date, if different from the RA Effective Date (if applicable)</t>
  </si>
  <si>
    <t>Audit Received Date</t>
  </si>
  <si>
    <t>Property Name</t>
  </si>
  <si>
    <t xml:space="preserve">Property Street Address </t>
  </si>
  <si>
    <t>Property City, State &amp; Zip</t>
  </si>
  <si>
    <t>Property County</t>
  </si>
  <si>
    <t>PFC User Name</t>
  </si>
  <si>
    <t>Traveling/Non-Traveling</t>
  </si>
  <si>
    <t>Appraisal District Name</t>
  </si>
  <si>
    <t>Audit Company Name</t>
  </si>
  <si>
    <t>Individual Auditor Name</t>
  </si>
  <si>
    <t>PRE/POST June 18,2023</t>
  </si>
  <si>
    <t>RA Effective Date</t>
  </si>
  <si>
    <t>Date Acquired or  Occupied</t>
  </si>
  <si>
    <t>PFC Participation in Other Programs</t>
  </si>
  <si>
    <t>Specified Income Limits</t>
  </si>
  <si>
    <t>Income Limit Adj by HH Size</t>
  </si>
  <si>
    <t>Income Limits based on HUD</t>
  </si>
  <si>
    <t>Specified Rent Limits</t>
  </si>
  <si>
    <t>Rent Limits based on HUD</t>
  </si>
  <si>
    <t>Total # of Units (ALL)</t>
  </si>
  <si>
    <t># of Non-Restricted Units</t>
  </si>
  <si>
    <t xml:space="preserve"> # Units  Vacant</t>
  </si>
  <si>
    <t>Total Annual Estimated Market Rent</t>
  </si>
  <si>
    <t xml:space="preserve">Total Annual Actual Rent Amount Charged </t>
  </si>
  <si>
    <t>Total Annual Savings/ Rent Difference</t>
  </si>
  <si>
    <t>Audit Submitted</t>
  </si>
  <si>
    <t>Auditor is Compliant</t>
  </si>
  <si>
    <t>Overall Chapter 303 Status</t>
  </si>
  <si>
    <t>Property Street Address</t>
  </si>
  <si>
    <t>PFC Property</t>
  </si>
  <si>
    <t>Property City, State &amp; Zip Code</t>
  </si>
  <si>
    <t xml:space="preserve">City, State &amp; Zip </t>
  </si>
  <si>
    <t>Auditor Qualifications &amp; Affiliations</t>
  </si>
  <si>
    <r>
      <t xml:space="preserve"> If "</t>
    </r>
    <r>
      <rPr>
        <b/>
        <sz val="11"/>
        <color rgb="FF000000"/>
        <rFont val="Calibri"/>
        <family val="2"/>
      </rPr>
      <t>Yes</t>
    </r>
    <r>
      <rPr>
        <sz val="11"/>
        <color indexed="8"/>
        <rFont val="Calibri"/>
        <family val="2"/>
      </rPr>
      <t>", complete the following:</t>
    </r>
  </si>
  <si>
    <t>Organization Name</t>
  </si>
  <si>
    <t>Individual Contact Name(s)</t>
  </si>
  <si>
    <t xml:space="preserve">PFC Management </t>
  </si>
  <si>
    <r>
      <t>If "</t>
    </r>
    <r>
      <rPr>
        <b/>
        <sz val="11"/>
        <color theme="1"/>
        <rFont val="Calibri"/>
        <family val="2"/>
        <scheme val="minor"/>
      </rPr>
      <t>No</t>
    </r>
    <r>
      <rPr>
        <sz val="11"/>
        <color theme="1"/>
        <rFont val="Calibri"/>
        <family val="2"/>
        <scheme val="minor"/>
      </rPr>
      <t>", what is the term of the restriction?</t>
    </r>
  </si>
  <si>
    <t xml:space="preserve">Complete yellow fields only. </t>
  </si>
  <si>
    <t>Does the Regulatory Agreement specify rent limits for Restricted Units?</t>
  </si>
  <si>
    <t>Development</t>
  </si>
  <si>
    <t>Actual Monthly Rent Amount 
Charged to the Tenant</t>
  </si>
  <si>
    <t xml:space="preserve">Maximum Market Rent 
(No Exemption) </t>
  </si>
  <si>
    <t>PRE or POST June 18, 2023 Development?</t>
  </si>
  <si>
    <t>Other AMI %</t>
  </si>
  <si>
    <t>Enter Restricted Units (designated, reserved, and/or occupied) and Non-Restricted (Market) Units. Totals must reconcile: Restricted + Non-Restricted = Total Units; Occupied + Vacant = Total Units.</t>
  </si>
  <si>
    <t>Difference Between Restricted Rents &amp; Estimated Maximum Market Rents §303.0426(b)(2)</t>
  </si>
  <si>
    <t>Does the Development provide tenants with at least 30 days’ written notice of non-renewal?</t>
  </si>
  <si>
    <t xml:space="preserve">Savings/
Rent Difference  </t>
  </si>
  <si>
    <t>Move-In 
Date</t>
  </si>
  <si>
    <t>Required Move-In Files</t>
  </si>
  <si>
    <t>Required Recertification Files</t>
  </si>
  <si>
    <t>Move-In Sample meets minimum requirements?</t>
  </si>
  <si>
    <t>Recertification Sample meets minimum requirements?</t>
  </si>
  <si>
    <t>Number of Files Reviewed</t>
  </si>
  <si>
    <t>Number of Files Where Lease/Addendum Does Not Include Provisions Consistent with §10.1104(c)(3)</t>
  </si>
  <si>
    <t>Audit Sample Summary (Fields in gray auto-update from Audit Sample above)</t>
  </si>
  <si>
    <t>Number of Files Missing an Executed Lease?</t>
  </si>
  <si>
    <t>Files with Income Documentation Inconsistent with §10.1205</t>
  </si>
  <si>
    <t>Number of Files with income documentation inconsistent with §10.1205</t>
  </si>
  <si>
    <t>Number of Files Missing a TDHCA Tenant Income Certification(TIC) Form</t>
  </si>
  <si>
    <t>Do restricted rents comply with the 30% income limit?</t>
  </si>
  <si>
    <t>20% Units</t>
  </si>
  <si>
    <t>30% Units</t>
  </si>
  <si>
    <t>50% Units</t>
  </si>
  <si>
    <t>40% Units</t>
  </si>
  <si>
    <t>60% Units</t>
  </si>
  <si>
    <t>65% Units</t>
  </si>
  <si>
    <t>70% Units</t>
  </si>
  <si>
    <t>80% Units</t>
  </si>
  <si>
    <t>100% Units</t>
  </si>
  <si>
    <t>140% Units</t>
  </si>
  <si>
    <t>Property Phone</t>
  </si>
  <si>
    <t>Property Email(s)</t>
  </si>
  <si>
    <t>Property Website</t>
  </si>
  <si>
    <t>Property Latitude</t>
  </si>
  <si>
    <t>Property Longitude</t>
  </si>
  <si>
    <t>For each unit type, do Restricted Units equal or exceed Unrestricted units?</t>
  </si>
  <si>
    <t>Are at least 50% of units Restricted to households at or below 80% AMI?</t>
  </si>
  <si>
    <t>Square Feet</t>
  </si>
  <si>
    <t>Rent Roll Class
Floor Plan
Identifier</t>
  </si>
  <si>
    <t>Estimated 
Max Monthly 
Market Rent 
(No Exemption)</t>
  </si>
  <si>
    <t>Actual 
Rent Amount 
Charged to 
the Tenant</t>
  </si>
  <si>
    <t xml:space="preserve">Estimated 
Monthy Maximum
Market Rent 
(No Exemption) </t>
  </si>
  <si>
    <t>Market Units</t>
  </si>
  <si>
    <t>120% Units</t>
  </si>
  <si>
    <t>Bedroom Type</t>
  </si>
  <si>
    <t>Required</t>
  </si>
  <si>
    <t>Meets 
Requirement</t>
  </si>
  <si>
    <t>Actual 
Rent Amount 
Charged to Tenant</t>
  </si>
  <si>
    <t>Non-Restricted (Market) 
Units</t>
  </si>
  <si>
    <t>Unit Designation (By Restriction)</t>
  </si>
  <si>
    <t>Occupancy Status</t>
  </si>
  <si>
    <t>Unit Type</t>
  </si>
  <si>
    <t>Total Units (All)</t>
  </si>
  <si>
    <t>Difference Between Restricted Rents &amp; Estimated Maximum Market Rents</t>
  </si>
  <si>
    <t>Unit Count</t>
  </si>
  <si>
    <t>Other Programs</t>
  </si>
  <si>
    <t xml:space="preserve">Program Name 1 </t>
  </si>
  <si>
    <t xml:space="preserve">Program Name 2 </t>
  </si>
  <si>
    <t xml:space="preserve">Program Name 3 </t>
  </si>
  <si>
    <t xml:space="preserve">Funding Source 1 </t>
  </si>
  <si>
    <t xml:space="preserve">Funding Source 2 </t>
  </si>
  <si>
    <t xml:space="preserve">Funding Source 3 </t>
  </si>
  <si>
    <t>Traveling Status</t>
  </si>
  <si>
    <t xml:space="preserve"> All yellow fields must be completed unless otherwise indicated. Enter limits applicable to the audit year.</t>
  </si>
  <si>
    <t>Tenant Lease, Policies  &amp; Retaliation Protections</t>
  </si>
  <si>
    <t>2 Bedroom</t>
  </si>
  <si>
    <t>3 Bedroom</t>
  </si>
  <si>
    <t>4 Bedroom</t>
  </si>
  <si>
    <t>Market Units and Required Affordable by AMI Level and Bedroom Size</t>
  </si>
  <si>
    <t>20% AMI Units</t>
  </si>
  <si>
    <t>30% AMI Units</t>
  </si>
  <si>
    <t>40% AMI Units</t>
  </si>
  <si>
    <t>50% AMI Units</t>
  </si>
  <si>
    <t>60% AMI Units</t>
  </si>
  <si>
    <t>65% AMI Units</t>
  </si>
  <si>
    <t>70% AMI Units</t>
  </si>
  <si>
    <t>80% AMI Units</t>
  </si>
  <si>
    <t>100% AMI Units</t>
  </si>
  <si>
    <t>120% AMI Units</t>
  </si>
  <si>
    <t>140% AMI Units</t>
  </si>
  <si>
    <t>Total Units (Restricted + Market)</t>
  </si>
  <si>
    <t xml:space="preserve">Total </t>
  </si>
  <si>
    <t xml:space="preserve">PFC User: </t>
  </si>
  <si>
    <t xml:space="preserve">PFC Sponsor: </t>
  </si>
  <si>
    <t xml:space="preserve">PFC Management Company: </t>
  </si>
  <si>
    <t xml:space="preserve">Reserved Unit Distribution by Unit Designation by Bedroom </t>
  </si>
  <si>
    <t>Unit 
Designation</t>
  </si>
  <si>
    <t>AMI Designation</t>
  </si>
  <si>
    <r>
      <t xml:space="preserve">Date </t>
    </r>
    <r>
      <rPr>
        <u/>
        <sz val="11"/>
        <rFont val="Calibri"/>
        <family val="2"/>
        <scheme val="minor"/>
      </rPr>
      <t>acquired</t>
    </r>
    <r>
      <rPr>
        <sz val="11"/>
        <rFont val="Calibri"/>
        <family val="2"/>
        <scheme val="minor"/>
      </rPr>
      <t xml:space="preserve"> </t>
    </r>
    <r>
      <rPr>
        <b/>
        <sz val="11"/>
        <rFont val="Calibri"/>
        <family val="2"/>
        <scheme val="minor"/>
      </rPr>
      <t>or</t>
    </r>
    <r>
      <rPr>
        <sz val="11"/>
        <rFont val="Calibri"/>
        <family val="2"/>
        <scheme val="minor"/>
      </rPr>
      <t xml:space="preserve"> </t>
    </r>
    <r>
      <rPr>
        <u/>
        <sz val="11"/>
        <rFont val="Calibri"/>
        <family val="2"/>
        <scheme val="minor"/>
      </rPr>
      <t>first occupied</t>
    </r>
    <r>
      <rPr>
        <sz val="11"/>
        <rFont val="Calibri"/>
        <family val="2"/>
        <scheme val="minor"/>
      </rPr>
      <t xml:space="preserve"> by tenants</t>
    </r>
  </si>
  <si>
    <t>Are at least 25% of units ≤ 60% AMI?</t>
  </si>
  <si>
    <t>Gray fields below auto populate.</t>
  </si>
  <si>
    <t>PFC Property Name</t>
  </si>
  <si>
    <t>Item</t>
  </si>
  <si>
    <t>For newly constructed Developments, are at least 10% of units reserved or occupied at or below 60% AMI (TAC §10.1104(b)(2)(A))?</t>
  </si>
  <si>
    <t>For newly constructed Developments, are an additional 40% of units reserved or occupied by households at or below 80% AMI, as required by TAC §10.1104(b)(2)(B)?</t>
  </si>
  <si>
    <t>For Acquisition Developments, are at least 25% of units reserved or occupied at or below 60% AMI (TAC §10.1104(b)(3)(A))?</t>
  </si>
  <si>
    <t>For Acquisition Developments, are an additional 40% of units reserved or occupied at or below 80% AMI (TAC §10.1104(b)(3)(B))?</t>
  </si>
  <si>
    <t>For Acquisition Developments, did the Development expend at least 15% of the gross acquisition cost on qualifying rehabilitation within the required post-acquisition timeframe under TAC §10.1104(b)(3)(D)?</t>
  </si>
  <si>
    <t>For each unit type, does the percentage of Restricted Units equal or exceed the percentage of unrestricted units of the same unit type, as required by TAC §10.1104(b)(5)?</t>
  </si>
  <si>
    <t>If a household becomes over-income, does the Development apply the Available Unit Rule in accordance with IRC §42(g)(2)(D)?</t>
  </si>
  <si>
    <t>Does the Development affirmatively market to Housing Choice Voucher holders and local housing authorities, as required by TAC §10.1104(b)(7)?</t>
  </si>
  <si>
    <t>Do Restricted Unit lease agreements prohibit retaliation against tenants for participating in tenant organizations, as required by TAC §10.1104(c)(3)(A)?</t>
  </si>
  <si>
    <t>Do lease agreements prohibit tenants from waiving required protections, as required by TAC §10.1104(c)(3)(D)?</t>
  </si>
  <si>
    <t>Do the calculated annual rent savings equal or exceed 60% of the estimated ad valorem taxes that would be imposed without the exemption, as required by TAC §10.1104(d)?</t>
  </si>
  <si>
    <t>Effective Date of Income Limit</t>
  </si>
  <si>
    <t>Effective Date of Rent Limit</t>
  </si>
  <si>
    <t>AMI % Designation</t>
  </si>
  <si>
    <t>Total Vacant Units (All)</t>
  </si>
  <si>
    <t>Total Occupied Units (All)</t>
  </si>
  <si>
    <t>Reserved vs. Required Units — Bedroom Type Check</t>
  </si>
  <si>
    <t>Reserved vs. Required Units —  AMI Level Check</t>
  </si>
  <si>
    <t>Reserved vs. Market Units — Bedroom Type Check</t>
  </si>
  <si>
    <t>Reserved Units</t>
  </si>
  <si>
    <t>Required Units</t>
  </si>
  <si>
    <t>Reserved (%)</t>
  </si>
  <si>
    <t>Reserved Count</t>
  </si>
  <si>
    <t>Required (%)</t>
  </si>
  <si>
    <t xml:space="preserve">Audit Sample Item </t>
  </si>
  <si>
    <t>Result</t>
  </si>
  <si>
    <t>Corresponding Unit/Number (if applicable)</t>
  </si>
  <si>
    <t xml:space="preserve"> Savings/
Rent Difference </t>
  </si>
  <si>
    <t>Monthly Total</t>
  </si>
  <si>
    <t xml:space="preserve">Est. Maximum
Market Rent </t>
  </si>
  <si>
    <r>
      <t xml:space="preserve">Income Documentation Consistent with 
§10.1205                         </t>
    </r>
    <r>
      <rPr>
        <sz val="10"/>
        <color theme="1"/>
        <rFont val="Calibri"/>
        <family val="2"/>
        <scheme val="minor"/>
      </rPr>
      <t>(Yes/No)</t>
    </r>
  </si>
  <si>
    <r>
      <t xml:space="preserve">Lease/
Addendum includes provisions consistent with §10.1104(c)(3)
</t>
    </r>
    <r>
      <rPr>
        <sz val="10"/>
        <rFont val="Calibri"/>
        <family val="2"/>
        <scheme val="minor"/>
      </rPr>
      <t>(Yes/No)</t>
    </r>
  </si>
  <si>
    <t>Number of Files with "Full" Income Certification</t>
  </si>
  <si>
    <t>Number of Files with "Self"-Certified Income</t>
  </si>
  <si>
    <t>Number of Files with No Income Certification ("None")</t>
  </si>
  <si>
    <t>Are at least 50% of units at ≤ 80% AMI?</t>
  </si>
  <si>
    <t>Is there a properly recorded Regulatory Agreement, as required by TAC §10.1104(b)(1)?</t>
  </si>
  <si>
    <t>Does the Regulatory Agreement have a minimum 10-year term, as required by TAC §10.1104(b)(1)?</t>
  </si>
  <si>
    <t>Does the audit file sample meet the minimum size requirements under TAC §10.1104(a) (at least 20% of Restricted Units, not to exceed 50 files)?</t>
  </si>
  <si>
    <t>Do monthly rents for Restricted Units comply with TAC §10.1104(b)(4) by not exceeding 30% of the applicable income limit (adjusted for household size)?</t>
  </si>
  <si>
    <t>Does the Public Facility User refrain from refusing to rent to households solely based on participation in the Housing Choice Voucher program, as required by TAC §10.1104(c)(1)?</t>
  </si>
  <si>
    <r>
      <t xml:space="preserve">Assets Verified?
</t>
    </r>
    <r>
      <rPr>
        <sz val="10"/>
        <color theme="1"/>
        <rFont val="Calibri"/>
        <family val="2"/>
        <scheme val="minor"/>
      </rPr>
      <t>(Yes/No</t>
    </r>
    <r>
      <rPr>
        <sz val="10"/>
        <rFont val="Calibri"/>
        <family val="2"/>
        <scheme val="minor"/>
      </rPr>
      <t>)</t>
    </r>
  </si>
  <si>
    <r>
      <t xml:space="preserve">Verification of  Income?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</si>
  <si>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</si>
  <si>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Does the audit file sample include the required move-in files in accordance with TAC §10.1104(a)?</t>
  </si>
  <si>
    <t>Does the audit file sample include at least ten percent (10%) recertification files, as required by TAC §10.1104(a)?</t>
  </si>
  <si>
    <t>Monthly Savings
Rent Difference
(= I - J)</t>
  </si>
  <si>
    <t xml:space="preserve">Instructions:   </t>
  </si>
  <si>
    <t>Auditor’s resume, demonstrating all housing compliance audit experience, and a current Certified Occupancy Specialist (COS) certificate or equivalent certification</t>
  </si>
  <si>
    <t>Auditor engagement letter or written representation documenting auditor independence</t>
  </si>
  <si>
    <t xml:space="preserve">   If no market-rate units exist, an Estimated Maximum Market Rent supported by a written methodology</t>
  </si>
  <si>
    <t>For acquisition-only Developments, documentation demonstrating that at least 15% of the gross Development cost, as reflected in the settlement statement, was expended on qualifying rehabilitation within the required post-acquisition timeframe.</t>
  </si>
  <si>
    <t>Rent roll issued for this Audit Report, clearly identifying Restricted Unit and Unrestricted Units (Market)</t>
  </si>
  <si>
    <t>Development &amp; Regulatory Information</t>
  </si>
  <si>
    <t>Unit Requirements</t>
  </si>
  <si>
    <t xml:space="preserve"> Monthly Savings/Rent Difference 
(= H - I)</t>
  </si>
  <si>
    <t>Total Units in the Development</t>
  </si>
  <si>
    <t>All Units (Restricted + Unrestricted)</t>
  </si>
  <si>
    <t xml:space="preserve"> (Restricted + Unrestricted Units)</t>
  </si>
  <si>
    <t>Auditor</t>
  </si>
  <si>
    <t>Set Aside</t>
  </si>
  <si>
    <t xml:space="preserve">Reporting </t>
  </si>
  <si>
    <t>Tenant Lease, Policies &amp; Retaliation</t>
  </si>
  <si>
    <t>≥15% of gross acquisition cost spent on qualifying rehabilitation within the required timeframe?</t>
  </si>
  <si>
    <t>Does the PFC’s website display the required public disclosures demonstrating compliance with Texas Local Government Code §303.0425?</t>
  </si>
  <si>
    <t>Does the PFC’s website include policies regarding acceptance of Housing Choice Voucher holders, as required by TAC §10.1104(b)(8)?</t>
  </si>
  <si>
    <t>Is the Development affirmatively marketing to HCV (Section 8)holders and local housing authorities?</t>
  </si>
  <si>
    <t>Is the Development affirmatively marketing to HCV (Section 8) holders and local housing authorities?</t>
  </si>
  <si>
    <t>Does the Public Facility User refrain from refusing to rent to households solely based on participation in the Housing Choice Voucher program?</t>
  </si>
  <si>
    <t>Does the website include Housing Choice Voucher (HCV) acceptance policies?</t>
  </si>
  <si>
    <t>Does the Public Facility User avoid imposing a minimum income standard for Housing Choice Voucher households exceeding 250% of the tenant-paid portion of rent?</t>
  </si>
  <si>
    <t>Do lease or screening policies avoid any refusal clause that prohibits HCV participation, as required by TAC §10.1104(c)(1)?</t>
  </si>
  <si>
    <t>Do Restricted Unit lease agreements limit non-renewals to permitted grounds, as required by TAC §10.1104(c)(3)(B)?</t>
  </si>
  <si>
    <t>Do lease agreements prohibit tenants from waiving required protections?</t>
  </si>
  <si>
    <t>Do Restricted Unit lease agreements prohibit retaliation against tenants for organizing or participating in lawful tenant activities, as required by TAC §10.1104(c)(3)(B)?</t>
  </si>
  <si>
    <t>Do Restricted Unit lease agreements prohibit retaliation against tenants for exercising rights related to tenant organizations/collective activities, as required by TAC §10.1104(c)(3)(C)?</t>
  </si>
  <si>
    <t>Do Restricted Unit lease agreements prohibit retaliation against tenants for participating in tenant organizations?</t>
  </si>
  <si>
    <t>Do Restricted Unit lease agreements prohibit retaliation against tenants for organizing or participating in lawful tenant activities?</t>
  </si>
  <si>
    <t>Do Restricted Unit lease agreements limit non-renewals to permitted grounds?</t>
  </si>
  <si>
    <t>Do Restricted Unit lease agreements prohibit retaliation against tenants for exercising rights related to tenant organizations/collective activities?</t>
  </si>
  <si>
    <t>Audit Sample - Income Certification: Move-In &amp; Recertification</t>
  </si>
  <si>
    <t>Income &amp; Asset Verification</t>
  </si>
  <si>
    <t>Audit Sample - Income &amp; Asset Verification</t>
  </si>
  <si>
    <t>Audit Sample - Income &amp; Rent Compliance</t>
  </si>
  <si>
    <t>Audit Sample - Required Forms &amp; Lease Documentation</t>
  </si>
  <si>
    <t>Audit Sample - Documentation Standards</t>
  </si>
  <si>
    <t>Income Certification: Move-In &amp; Recertification</t>
  </si>
  <si>
    <t>Income &amp; Rent Compliance</t>
  </si>
  <si>
    <t>Required Forms &amp; Lease Documentation</t>
  </si>
  <si>
    <t>Documentation Standards</t>
  </si>
  <si>
    <t>Overall Chapter 303 Status:</t>
  </si>
  <si>
    <t>TDHCA Notes/Notations:</t>
  </si>
  <si>
    <t>Are restricted unit rents ≤30% of the applicable income limit (adjusted for household size)?</t>
  </si>
  <si>
    <r>
      <t xml:space="preserve">Certification Type 
</t>
    </r>
    <r>
      <rPr>
        <sz val="10"/>
        <rFont val="Calibri"/>
        <family val="2"/>
        <scheme val="minor"/>
      </rPr>
      <t>(Self/Full/None)</t>
    </r>
  </si>
  <si>
    <t>Identify specific documentation inconsistent with TAC §10.1205</t>
  </si>
  <si>
    <t xml:space="preserve">Auditor TA/Other Observations </t>
  </si>
  <si>
    <t>Affordability Requirements - AMI Percentage by Bedroom Size (Post Developments Only)</t>
  </si>
  <si>
    <t>Does the Audit Report include an annual rent savings calculation, as required by TAC §10.1104(d)?</t>
  </si>
  <si>
    <t>12345 N Lamar Blvd., Suite 175</t>
  </si>
  <si>
    <t>Required for Post–June 18, 2023 Developments. All yellow fields must be completed unless otherwise indicated.</t>
  </si>
  <si>
    <t>Texas Department of Housing and Community Affairs (TDHCA) Observations - DEPARTMENT USE ONLY</t>
  </si>
  <si>
    <t>Does the Available Unit Rule apply when a household becomes over-income?</t>
  </si>
  <si>
    <t>Approval Date 
(If Differs from RA)</t>
  </si>
  <si>
    <t>Min 10 year Restriction Term</t>
  </si>
  <si>
    <t>PFC Property Street Address</t>
  </si>
  <si>
    <t>PFC City, State Zip</t>
  </si>
  <si>
    <t xml:space="preserve">Set Asides </t>
  </si>
  <si>
    <t># of Restricted Units Required</t>
  </si>
  <si>
    <t># Units  Occupied</t>
  </si>
  <si>
    <t>POST</t>
  </si>
  <si>
    <t>If “PRE” is selected, use the Pre workbook.</t>
  </si>
  <si>
    <t>Separate multiple emails with semicolon (;).</t>
  </si>
  <si>
    <t>Audit Sample Summary</t>
  </si>
  <si>
    <t>Set Asides</t>
  </si>
  <si>
    <t>Properly Recorded RA</t>
  </si>
  <si>
    <t>Available Unit Rule Applies</t>
  </si>
  <si>
    <t>Rent savings ≥ 60% of estimated ad valorem taxes</t>
  </si>
  <si>
    <t>Audit sample meets minimum size (≥20% of Restricted Units; max 50 files)</t>
  </si>
  <si>
    <t>Audit file sample includes at least ten percent (10%) recertification files</t>
  </si>
  <si>
    <t>Number of Files Missing Executed Income Certification</t>
  </si>
  <si>
    <t>Number of Files Missing Verification of Income</t>
  </si>
  <si>
    <t>Number of Files Missing a Verification of Assets</t>
  </si>
  <si>
    <t>For Acquisition, are at least 25% of units reserved or occupied ≤ 60% AMI</t>
  </si>
  <si>
    <t>For Acquisitions, was ≥15% of the acquisition cost spent on qualifying rehab on time</t>
  </si>
  <si>
    <t>PFC’s website display the required public disclosures demonstrating compliance</t>
  </si>
  <si>
    <t>Lease agreements prohibit tenants from waiving required protections</t>
  </si>
  <si>
    <t>Restricted Unit lease agreements prohibit retaliation against tenants for participating in tenant organizations</t>
  </si>
  <si>
    <t xml:space="preserve"> Restricted Unit lease agreements limit non-renewals to permitted grounds</t>
  </si>
  <si>
    <t xml:space="preserve">PFC User refrains from imposing a minimum income standard for HCV households that exceeds 250% of the tenant-paid portion </t>
  </si>
  <si>
    <t>Occupany Period 
End Date</t>
  </si>
  <si>
    <t>Restricted rents comply with the 30% income limit</t>
  </si>
  <si>
    <t>PFC’s website include policies regarding acceptance of HCV holders</t>
  </si>
  <si>
    <t>Does the Development affirmatively market to HCV holders and local housing authorities</t>
  </si>
  <si>
    <t>Development &amp; Regulatory Information for Post–June 18, 2023 Developments</t>
  </si>
  <si>
    <t>Preliminary Summary List</t>
  </si>
  <si>
    <t>PFCIDN</t>
  </si>
  <si>
    <t>PFC User Company Name</t>
  </si>
  <si>
    <t>PFC User County</t>
  </si>
  <si>
    <t>PFC Sponsor Name</t>
  </si>
  <si>
    <t>PFC Sponsor City, State &amp; Zip</t>
  </si>
  <si>
    <t>PFC Sponsor County</t>
  </si>
  <si>
    <t>At least 50% of units at ≤ 80% AMI</t>
  </si>
  <si>
    <t>Restricted Units meet or exceed unrestricted units by type</t>
  </si>
  <si>
    <t>Number of Files Missing an Executed Lease</t>
  </si>
  <si>
    <t xml:space="preserve"> Development provides tenants with at least 30 days’ written notice of non-renewal</t>
  </si>
  <si>
    <t xml:space="preserve"> PFC User City, State &amp; Zip</t>
  </si>
  <si>
    <t xml:space="preserve"> PFC Management Company Name</t>
  </si>
  <si>
    <t xml:space="preserve"> PFC Management City, State &amp; Zip</t>
  </si>
  <si>
    <t xml:space="preserve">Audit file sample includes the required Move-In files </t>
  </si>
  <si>
    <t>Number of Files Missing a TDHCA Tenant Income Certification (TIC) form</t>
  </si>
  <si>
    <t>Restricted Unit lease agreements prohibit retaliation against tenants for organizing/participating in lawful tenant activities</t>
  </si>
  <si>
    <t>Restricted Unit lease agreements prohibit retaliation against tenants for exercising rights related to tenant organizations/collective activities</t>
  </si>
  <si>
    <t>For New Construction, are an additional 40% of units reserved or occupied ≤ 80% AMI</t>
  </si>
  <si>
    <t>PFC  User refrains from refusing to rent to households solely based on HCV program participation</t>
  </si>
  <si>
    <t xml:space="preserve">For New Construction, are at least 10% of units reserved or occupied ≤ 60% AMI </t>
  </si>
  <si>
    <t>For Acquistion, are at least 40% additional units 80% AMI</t>
  </si>
  <si>
    <t>40% additional units are ≤ 80% AMI?</t>
  </si>
  <si>
    <t>TDHCA USE ONLY Summary &amp; List (Do not complete.)</t>
  </si>
  <si>
    <t xml:space="preserve">Audit Sample </t>
  </si>
  <si>
    <t>Does the PFC User refrain from imposing a minimum income standard for HCV households that exceeds 250% of the tenant-paid portion of rent, as required by TAC §10.1104(c)(2)?</t>
  </si>
  <si>
    <r>
      <t xml:space="preserve">Date acquired </t>
    </r>
    <r>
      <rPr>
        <b/>
        <sz val="14"/>
        <rFont val="Calibri"/>
        <family val="2"/>
        <scheme val="minor"/>
      </rPr>
      <t>or</t>
    </r>
    <r>
      <rPr>
        <sz val="14"/>
        <rFont val="Calibri"/>
        <family val="2"/>
        <scheme val="minor"/>
      </rPr>
      <t xml:space="preserve"> first occupied by tenants:</t>
    </r>
  </si>
  <si>
    <t>For each unit type, do Restricted Units equa/exceed Unrestricted units?</t>
  </si>
  <si>
    <t>Number of Files where Lease/Addendum Does Not Include Provisions Consistent with §10.1104(c)(3)</t>
  </si>
  <si>
    <r>
      <t xml:space="preserve">PFC Developments approved </t>
    </r>
    <r>
      <rPr>
        <b/>
        <i/>
        <sz val="11"/>
        <rFont val="Calibri"/>
        <family val="2"/>
        <scheme val="minor"/>
      </rPr>
      <t>prior</t>
    </r>
    <r>
      <rPr>
        <sz val="11"/>
        <rFont val="Calibri"/>
        <family val="2"/>
        <scheme val="minor"/>
      </rPr>
      <t xml:space="preserve"> to June 18, 2023 remain subject to the prior law and the terms of their Regulatory Agreement. These developments must use the Pre-Audit Workbook.</t>
    </r>
  </si>
  <si>
    <r>
      <t xml:space="preserve">PFC Developments approved </t>
    </r>
    <r>
      <rPr>
        <b/>
        <i/>
        <sz val="11"/>
        <rFont val="Calibri"/>
        <family val="2"/>
        <scheme val="minor"/>
      </rPr>
      <t>on or after</t>
    </r>
    <r>
      <rPr>
        <sz val="11"/>
        <rFont val="Calibri"/>
        <family val="2"/>
        <scheme val="minor"/>
      </rPr>
      <t xml:space="preserve"> June 18, 2023 must comply with HB 2071 and are subject to full TDHCA monitoring requirements. These developments must use the Post-Audit Workbook.</t>
    </r>
  </si>
  <si>
    <t xml:space="preserve">Individual(s), organization(s), or entity that is responsible for the oversight and daily operations of a PFC Development. </t>
  </si>
  <si>
    <t xml:space="preserve">Documentation certifying a household’s annual income, completed on the Department-approved Tenant Income Certification (TIC) Form, to determine and confirm eligibility for occupancy in an income-restricted unit. TIC form is available on the Department's website. </t>
  </si>
  <si>
    <r>
      <t>This workbook applies exclusively to Post–June 18, 2023 Public Facility Corporation (PFC) Developments 
subject to HB 2071 and TAC §§10.1104-10.1107 an</t>
    </r>
    <r>
      <rPr>
        <sz val="11"/>
        <rFont val="Calibri"/>
        <family val="2"/>
        <scheme val="minor"/>
      </rPr>
      <t>d supersedes all prior versions of the workbook, effective February 10, 2026.</t>
    </r>
  </si>
  <si>
    <t>≥15% of gross Development cost spent on rehab/repairs within 3 yrs of acquisition?</t>
  </si>
  <si>
    <t>Enter the Development’s current contact information in the yellow fields only. Gray fields auto-populate.</t>
  </si>
  <si>
    <t>List all income-restricted units, including occupied, vacant/reserved and Housing Choice Voucher (Section 8) units, to determine unit mix, set-aside compliance, and rent differences. 
Enter the Restricted Rent and the Estimated Maximum Market Rent for each income-restricted unit.  List one unit per row. Do not group units. 
Vacant units must be listed using the advertised Restricted Rent amount. Section 8 units must be listed using the applicable Restricted Rent, regardless of tenant-paid rent.  
Market rent is defined as the highest rent charged for the same Unit Type at the Development. If no market-rate units exist, include an Estimated Maximum Market Rent and a written methodology with the Audit Report submission. The Estimated Maximum Market Rent must be consistent for the same Unit Type unless a written justification is provided.</t>
  </si>
  <si>
    <t>Other AMI Unit: [Add % here]</t>
  </si>
  <si>
    <t>Affordability Unit Mix  Review  - TDHCA DEPARTMENT  USE ONLY</t>
  </si>
  <si>
    <t xml:space="preserve">                                                                                                                                                                                                    Gray fields below auto populate.</t>
  </si>
  <si>
    <t xml:space="preserve">                                                                                                                                                                         Audit Sample Summary - TDHCA DEPARTMENT  USE ONLY</t>
  </si>
  <si>
    <r>
      <rPr>
        <b/>
        <sz val="11"/>
        <color rgb="FF000000"/>
        <rFont val="Calibri"/>
        <family val="2"/>
      </rPr>
      <t>For New Construction Developments</t>
    </r>
    <r>
      <rPr>
        <sz val="11"/>
        <color indexed="8"/>
        <rFont val="Calibri"/>
        <family val="2"/>
      </rPr>
      <t xml:space="preserve"> (Complete below - Yes, No, N/A):</t>
    </r>
  </si>
  <si>
    <r>
      <rPr>
        <b/>
        <sz val="11"/>
        <color rgb="FF000000"/>
        <rFont val="Calibri"/>
        <family val="2"/>
      </rPr>
      <t xml:space="preserve">For Acquisition Developments </t>
    </r>
    <r>
      <rPr>
        <sz val="11"/>
        <color indexed="8"/>
        <rFont val="Calibri"/>
        <family val="2"/>
      </rPr>
      <t>(Complete below -  Yes, No, N/A):</t>
    </r>
  </si>
  <si>
    <t>How many units are occupied by HCV (Section 8) households?</t>
  </si>
  <si>
    <r>
      <rPr>
        <sz val="11"/>
        <color theme="1"/>
        <rFont val="Calibri"/>
        <family val="2"/>
        <scheme val="minor"/>
      </rPr>
      <t>INSTRUCTIONS: Indicat</t>
    </r>
    <r>
      <rPr>
        <sz val="11"/>
        <color theme="1"/>
        <rFont val="Calibri"/>
        <family val="2"/>
        <scheme val="minor"/>
      </rPr>
      <t xml:space="preserve">e "Included" or "N/A" </t>
    </r>
    <r>
      <rPr>
        <sz val="11"/>
        <color theme="1"/>
        <rFont val="Calibri"/>
        <family val="2"/>
        <scheme val="minor"/>
      </rPr>
      <t>for each item. Missing attachments may delay review. PDF format accepted.</t>
    </r>
  </si>
  <si>
    <r>
      <rPr>
        <sz val="16"/>
        <color rgb="FF000000"/>
        <rFont val="Calibri"/>
        <family val="2"/>
      </rPr>
      <t>Texas Department of Housing and Community Affairs</t>
    </r>
    <r>
      <rPr>
        <b/>
        <sz val="16"/>
        <color indexed="8"/>
        <rFont val="Calibri"/>
        <family val="2"/>
      </rPr>
      <t xml:space="preserve">
Monitoring Workbook for Public Facility Corporations
</t>
    </r>
    <r>
      <rPr>
        <sz val="16"/>
        <color indexed="8"/>
        <rFont val="Calibri"/>
        <family val="2"/>
      </rPr>
      <t xml:space="preserve">Applicable to </t>
    </r>
    <r>
      <rPr>
        <sz val="16"/>
        <rFont val="Calibri"/>
        <family val="2"/>
      </rPr>
      <t>Post–</t>
    </r>
    <r>
      <rPr>
        <sz val="16"/>
        <color indexed="8"/>
        <rFont val="Calibri"/>
        <family val="2"/>
      </rPr>
      <t>June 18, 2023 Developments Only</t>
    </r>
  </si>
  <si>
    <r>
      <rPr>
        <sz val="16"/>
        <color rgb="FF000000"/>
        <rFont val="Calibri"/>
        <family val="2"/>
      </rPr>
      <t>Texas Department of Housing and Community Affairs</t>
    </r>
    <r>
      <rPr>
        <b/>
        <sz val="18"/>
        <color rgb="FF000000"/>
        <rFont val="Calibri"/>
        <family val="2"/>
      </rPr>
      <t xml:space="preserve">
Public Facility Corporation Audit - Preliminary Summary of Audit
</t>
    </r>
    <r>
      <rPr>
        <sz val="16"/>
        <color rgb="FF000000"/>
        <rFont val="Calibri"/>
        <family val="2"/>
      </rPr>
      <t>Post–June 18, 2023 Development</t>
    </r>
  </si>
  <si>
    <t xml:space="preserve"> This is a preliminary summary of the Audit Report. TDHCA’s review remains in progress.
Applicable non-compliance in this Summary will be formally issued in the Monitoring Report.</t>
  </si>
  <si>
    <t xml:space="preserve"> This is a preliminary summary of the Audit Report. TDHCA’s review remains in progress.</t>
  </si>
  <si>
    <t>Overall Sample meets minimum requirements (20% of Restricted Units; max 50 files)</t>
  </si>
  <si>
    <t xml:space="preserve"> Required Files (20% of Restricted Units; cap 50)</t>
  </si>
  <si>
    <t>Overall Sample meets minimum requirements (20% of Restricted Units; max 50 files)?</t>
  </si>
  <si>
    <t xml:space="preserve">Audit Sample Summary </t>
  </si>
  <si>
    <t xml:space="preserve">Rent Difference </t>
  </si>
  <si>
    <t>Total Units Occupied by Voucher Holders</t>
  </si>
  <si>
    <t>Does the Available Unit Rule apply when a household is over-income?</t>
  </si>
  <si>
    <t xml:space="preserve">Income &amp; Rent Limits </t>
  </si>
  <si>
    <r>
      <t xml:space="preserve">Public Facility Corporations (PFCs) are subject to Chapter 303 compliance and reporting requirements unless a Development qualifies for an exemption. Operators must review the Development’s structure and funding sources to determine whether these reporting requirements apply.
Chapter 303 reporting requirements do not apply to PFC-owned multifamily Developments that meet any of the following criteria:
•   	Reserve at least 20% of units for public housing;
•   	Participate in HUD’s Rental Assistance Demonstration (RAD) program;
•   	Receive financial assistance through Chapter 1372 tax-exempt bonds; or
•   	Receive assistance under Subchapter DD, Chapter 2306, including the Low-Income Housing Tax Credit (LIHTC) program.
                                                                                                                                                                                                                                                                                                                             If the Development qualifies for an exemption, the Operator must notify the Texas Department of Housing and Community Affairs (TDHCA) in writing at </t>
    </r>
    <r>
      <rPr>
        <u/>
        <sz val="11"/>
        <rFont val="Calibri"/>
        <family val="2"/>
        <scheme val="minor"/>
      </rPr>
      <t>pfc.monitoring@tdhca.texas.gov</t>
    </r>
    <r>
      <rPr>
        <sz val="11"/>
        <rFont val="Calibri"/>
        <family val="2"/>
        <scheme val="minor"/>
      </rPr>
      <t xml:space="preserve">, identify the applicable exemption, and provide supporting documentation.
Additional information on PFC compliance monitoring is available on the Department’s website:
</t>
    </r>
    <r>
      <rPr>
        <u/>
        <sz val="11"/>
        <rFont val="Calibri"/>
        <family val="2"/>
        <scheme val="minor"/>
      </rPr>
      <t>https://www.tdhca.texas.gov/public-facilities-corporation-compliance-monitoring</t>
    </r>
    <r>
      <rPr>
        <sz val="11"/>
        <rFont val="Calibri"/>
        <family val="2"/>
        <scheme val="minor"/>
      </rPr>
      <t xml:space="preserve">.
</t>
    </r>
  </si>
  <si>
    <t>Are at least 40% additional units  ≤ 80% AMI?</t>
  </si>
  <si>
    <t>Reporting Exclusions</t>
  </si>
  <si>
    <t xml:space="preserve">Restricted Rent    </t>
  </si>
  <si>
    <t xml:space="preserve">Regulatory Agreement   </t>
  </si>
  <si>
    <t xml:space="preserve">Income Certification   </t>
  </si>
  <si>
    <t xml:space="preserve">Responsible Parties    </t>
  </si>
  <si>
    <t xml:space="preserve">Management    </t>
  </si>
  <si>
    <t xml:space="preserve">PFC User    </t>
  </si>
  <si>
    <t xml:space="preserve">Post-June 18, 2023    </t>
  </si>
  <si>
    <t xml:space="preserve">Pre-June 18, 2023    </t>
  </si>
  <si>
    <t xml:space="preserve"> Sample Size     </t>
  </si>
  <si>
    <t xml:space="preserve">Market Rent    </t>
  </si>
  <si>
    <t>Complete yellow fields only. Enter one household file per row and complete all applicable fields for that row. Missing required fields may result in noncompliance. 
The Audit sample must include 20% of Restricted Units (maximum 50 files), include primarily new move-ins (move-ins must exceed recertifications), and include at least 10% recertification files (of the total sample). See TAC §10.1104 Sample Size Requirements.</t>
  </si>
  <si>
    <t>2) Do not edit or make changes to the 'TDHCA USE ONLY' Sections.</t>
  </si>
  <si>
    <t>Complete the table below based on the Development’s affordability requirements. 
Enter the required number of units by bedroom size and AMI level, include Market units. Leave fields blank where not applicable. 
Complete yellow fields only. Gray fields auto-populate and totals will calculate automatically.</t>
  </si>
  <si>
    <t>For informational purposes only. 
Indicate which utilities are paid by the resident and which are paid by the Operator by checking all applicable boxes based on current lease terms. 
Each utility must be assigned to either the resident or the User.</t>
  </si>
  <si>
    <t>Lease or screening policies avoid any refusal clause that prohibits HCV participation</t>
  </si>
  <si>
    <t>Units, Occupancy, Rent Difference &amp; Set Aside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</si>
</sst>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
    <numFmt numFmtId="165" formatCode="mm/dd/yyyy"/>
    <numFmt numFmtId="166" formatCode="&quot;$&quot;#,##0"/>
    <numFmt numFmtId="167" formatCode="&quot;$&quot;#,##0.00"/>
    <numFmt numFmtId="168" formatCode="[&lt;=9999999]###\-####;\(###\)\ ###\-####"/>
    <numFmt numFmtId="169" formatCode="0.00000"/>
    <numFmt numFmtId="170" formatCode="#,##0.00;[Red]#,##0.00"/>
    <numFmt numFmtId="171" formatCode="0.0%"/>
    <numFmt numFmtId="172" formatCode="_(&quot;$&quot;* #,##0_);_(&quot;$&quot;* \(#,##0\);_(&quot;$&quot;* &quot;-&quot;??_);_(@_)"/>
  </numFmts>
  <fonts count="74" x14ac:knownFonts="1">
    <font>
      <sz val="11"/>
      <color theme="1"/>
      <name val="Calibri"/>
      <family val="2"/>
      <scheme val="minor"/>
    </font>
    <font>
      <b/>
      <sz val="11"/>
      <color theme="1"/>
      <name val="Calibri"/>
      <family val="2"/>
      <scheme val="minor"/>
    </font>
    <font>
      <sz val="10"/>
      <color indexed="8"/>
      <name val="Calibri"/>
      <family val="2"/>
    </font>
    <font>
      <sz val="11"/>
      <color rgb="FF0000FF"/>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11"/>
      <color indexed="8"/>
      <name val="Calibri"/>
      <family val="2"/>
    </font>
    <font>
      <b/>
      <sz val="9"/>
      <color theme="1"/>
      <name val="Calibri"/>
      <family val="2"/>
      <scheme val="minor"/>
    </font>
    <font>
      <b/>
      <i/>
      <sz val="9"/>
      <color theme="1"/>
      <name val="Calibri"/>
      <family val="2"/>
      <scheme val="minor"/>
    </font>
    <font>
      <b/>
      <sz val="11"/>
      <name val="Calibri"/>
      <family val="2"/>
    </font>
    <font>
      <sz val="8"/>
      <color rgb="FF000000"/>
      <name val="Segoe UI"/>
      <family val="2"/>
    </font>
    <font>
      <b/>
      <sz val="11"/>
      <name val="Calibri"/>
      <family val="2"/>
      <scheme val="minor"/>
    </font>
    <font>
      <sz val="10"/>
      <name val="Calibri"/>
      <family val="2"/>
    </font>
    <font>
      <sz val="10"/>
      <color theme="4" tint="-0.499984740745262"/>
      <name val="Calibri"/>
      <family val="2"/>
    </font>
    <font>
      <sz val="11"/>
      <color rgb="FF000000"/>
      <name val="Calibri"/>
      <family val="2"/>
    </font>
    <font>
      <sz val="10"/>
      <name val="Arial"/>
      <family val="2"/>
    </font>
    <font>
      <b/>
      <sz val="14"/>
      <color indexed="8"/>
      <name val="Calibri"/>
      <family val="2"/>
    </font>
    <font>
      <sz val="11"/>
      <color theme="1"/>
      <name val="Calibri"/>
      <family val="2"/>
      <scheme val="minor"/>
    </font>
    <font>
      <sz val="11"/>
      <color rgb="FFFF0000"/>
      <name val="Calibri"/>
      <family val="2"/>
      <scheme val="minor"/>
    </font>
    <font>
      <sz val="11"/>
      <color rgb="FF000000"/>
      <name val="Aptos Narrow"/>
      <family val="2"/>
    </font>
    <font>
      <sz val="11"/>
      <color theme="2" tint="-0.499984740745262"/>
      <name val="Calibri"/>
      <family val="2"/>
      <scheme val="minor"/>
    </font>
    <font>
      <b/>
      <sz val="14"/>
      <color rgb="FFFF0000"/>
      <name val="Calibri"/>
      <family val="2"/>
    </font>
    <font>
      <sz val="10"/>
      <name val="Calibri"/>
      <family val="2"/>
      <scheme val="minor"/>
    </font>
    <font>
      <b/>
      <sz val="14"/>
      <name val="Calibri"/>
      <family val="2"/>
    </font>
    <font>
      <u/>
      <sz val="11"/>
      <name val="Calibri"/>
      <family val="2"/>
      <scheme val="minor"/>
    </font>
    <font>
      <b/>
      <sz val="16"/>
      <color rgb="FF000000"/>
      <name val="Calibri"/>
      <family val="2"/>
    </font>
    <font>
      <sz val="10"/>
      <color rgb="FF000000"/>
      <name val="Calibri Light"/>
      <family val="2"/>
      <scheme val="major"/>
    </font>
    <font>
      <sz val="8"/>
      <color theme="2" tint="-0.499984740745262"/>
      <name val="Calibri"/>
      <family val="2"/>
      <scheme val="minor"/>
    </font>
    <font>
      <sz val="8"/>
      <name val="Calibri"/>
      <family val="2"/>
      <scheme val="minor"/>
    </font>
    <font>
      <sz val="10"/>
      <color rgb="FFFF0000"/>
      <name val="Calibri"/>
      <family val="2"/>
    </font>
    <font>
      <sz val="10"/>
      <color theme="1"/>
      <name val="Calibri"/>
      <family val="2"/>
      <scheme val="minor"/>
    </font>
    <font>
      <sz val="12"/>
      <color indexed="8"/>
      <name val="Calibri"/>
      <family val="2"/>
    </font>
    <font>
      <sz val="8"/>
      <color indexed="8"/>
      <name val="Calibri"/>
      <family val="2"/>
    </font>
    <font>
      <b/>
      <sz val="18"/>
      <color rgb="FFFF0000"/>
      <name val="Calibri"/>
      <family val="2"/>
    </font>
    <font>
      <sz val="9"/>
      <color indexed="8"/>
      <name val="Calibri"/>
      <family val="2"/>
    </font>
    <font>
      <sz val="11"/>
      <color theme="0"/>
      <name val="Calibri"/>
      <family val="2"/>
    </font>
    <font>
      <sz val="9"/>
      <color theme="1"/>
      <name val="Calibri"/>
      <family val="2"/>
      <scheme val="minor"/>
    </font>
    <font>
      <b/>
      <sz val="12"/>
      <color theme="1"/>
      <name val="Calibri"/>
      <family val="2"/>
      <scheme val="minor"/>
    </font>
    <font>
      <b/>
      <sz val="18"/>
      <color rgb="FF000000"/>
      <name val="Calibri"/>
      <family val="2"/>
    </font>
    <font>
      <sz val="12"/>
      <color theme="1"/>
      <name val="Calibri"/>
      <family val="2"/>
      <scheme val="minor"/>
    </font>
    <font>
      <b/>
      <sz val="12"/>
      <color rgb="FF000000"/>
      <name val="Calibri"/>
      <family val="2"/>
    </font>
    <font>
      <b/>
      <sz val="12"/>
      <color indexed="8"/>
      <name val="Calibri"/>
      <family val="2"/>
    </font>
    <font>
      <sz val="11"/>
      <name val="Calibri Light"/>
      <family val="2"/>
      <scheme val="major"/>
    </font>
    <font>
      <u/>
      <sz val="11"/>
      <color indexed="8"/>
      <name val="Calibri"/>
      <family val="2"/>
    </font>
    <font>
      <b/>
      <sz val="16"/>
      <name val="Calibri"/>
      <family val="2"/>
      <scheme val="minor"/>
    </font>
    <font>
      <b/>
      <i/>
      <sz val="11"/>
      <name val="Calibri"/>
      <family val="2"/>
      <scheme val="minor"/>
    </font>
    <font>
      <b/>
      <sz val="11"/>
      <color rgb="FF000000"/>
      <name val="Calibri"/>
      <family val="2"/>
    </font>
    <font>
      <sz val="11"/>
      <color indexed="8"/>
      <name val="Calibri"/>
      <family val="2"/>
      <scheme val="minor"/>
    </font>
    <font>
      <sz val="10"/>
      <color theme="1" tint="0.34998626667073579"/>
      <name val="Calibri"/>
      <family val="2"/>
      <scheme val="minor"/>
    </font>
    <font>
      <sz val="12"/>
      <name val="Calibri"/>
      <family val="2"/>
      <scheme val="minor"/>
    </font>
    <font>
      <sz val="10"/>
      <color theme="2" tint="-0.749992370372631"/>
      <name val="Calibri"/>
      <family val="2"/>
      <scheme val="minor"/>
    </font>
    <font>
      <sz val="8"/>
      <color theme="1" tint="0.499984740745262"/>
      <name val="Calibri"/>
      <family val="2"/>
      <scheme val="minor"/>
    </font>
    <font>
      <sz val="8"/>
      <color theme="1" tint="0.499984740745262"/>
      <name val="Calibri"/>
      <family val="2"/>
    </font>
    <font>
      <sz val="11"/>
      <color rgb="FF000000"/>
      <name val="Calibri"/>
      <family val="2"/>
      <scheme val="minor"/>
    </font>
    <font>
      <sz val="11"/>
      <color rgb="FF7030A0"/>
      <name val="Calibri"/>
      <family val="2"/>
      <scheme val="minor"/>
    </font>
    <font>
      <sz val="14"/>
      <color indexed="8"/>
      <name val="Calibri"/>
      <family val="2"/>
    </font>
    <font>
      <sz val="14"/>
      <name val="Calibri"/>
      <family val="2"/>
    </font>
    <font>
      <sz val="14"/>
      <name val="Calibri"/>
      <family val="2"/>
      <scheme val="minor"/>
    </font>
    <font>
      <sz val="14"/>
      <color rgb="FFFF0000"/>
      <name val="Calibri"/>
      <family val="2"/>
      <scheme val="minor"/>
    </font>
    <font>
      <b/>
      <sz val="14"/>
      <name val="Calibri"/>
      <family val="2"/>
      <scheme val="minor"/>
    </font>
    <font>
      <sz val="14"/>
      <color theme="1"/>
      <name val="Calibri"/>
      <family val="2"/>
      <scheme val="minor"/>
    </font>
    <font>
      <b/>
      <sz val="14"/>
      <color theme="1"/>
      <name val="Calibri"/>
      <family val="2"/>
      <scheme val="minor"/>
    </font>
    <font>
      <b/>
      <i/>
      <sz val="14"/>
      <color theme="1"/>
      <name val="Calibri"/>
      <family val="2"/>
      <scheme val="minor"/>
    </font>
    <font>
      <sz val="11"/>
      <color theme="0"/>
      <name val="Calibri"/>
      <family val="2"/>
      <scheme val="minor"/>
    </font>
    <font>
      <sz val="16"/>
      <color rgb="FF000000"/>
      <name val="Calibri"/>
      <family val="2"/>
    </font>
    <font>
      <sz val="16"/>
      <color indexed="8"/>
      <name val="Calibri"/>
      <family val="2"/>
    </font>
    <font>
      <sz val="16"/>
      <name val="Calibri"/>
      <family val="2"/>
    </font>
    <font>
      <sz val="14"/>
      <color theme="0" tint="-4.9989318521683403E-2"/>
      <name val="Calibri"/>
      <family val="2"/>
    </font>
    <font>
      <sz val="14"/>
      <color theme="0" tint="-4.9989318521683403E-2"/>
      <name val="Calibri"/>
      <family val="2"/>
      <scheme val="minor"/>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double">
        <color indexed="64"/>
      </top>
      <bottom style="medium">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double">
        <color indexed="64"/>
      </bottom>
      <diagonal/>
    </border>
    <border>
      <left style="thin">
        <color auto="1"/>
      </left>
      <right style="double">
        <color auto="1"/>
      </right>
      <top/>
      <bottom style="thin">
        <color auto="1"/>
      </bottom>
      <diagonal/>
    </border>
    <border>
      <left style="double">
        <color auto="1"/>
      </left>
      <right style="thin">
        <color indexed="64"/>
      </right>
      <top style="thin">
        <color indexed="64"/>
      </top>
      <bottom style="double">
        <color indexed="64"/>
      </bottom>
      <diagonal/>
    </border>
    <border>
      <left/>
      <right/>
      <top style="thin">
        <color auto="1"/>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bottom style="thin">
        <color auto="1"/>
      </bottom>
      <diagonal/>
    </border>
    <border>
      <left style="thin">
        <color auto="1"/>
      </left>
      <right style="double">
        <color auto="1"/>
      </right>
      <top/>
      <bottom/>
      <diagonal/>
    </border>
    <border>
      <left style="thin">
        <color auto="1"/>
      </left>
      <right style="medium">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thin">
        <color auto="1"/>
      </right>
      <top style="medium">
        <color indexed="64"/>
      </top>
      <bottom style="medium">
        <color indexed="64"/>
      </bottom>
      <diagonal/>
    </border>
  </borders>
  <cellStyleXfs count="4">
    <xf numFmtId="0" fontId="0" fillId="0" borderId="0"/>
    <xf numFmtId="0" fontId="20" fillId="0" borderId="0"/>
    <xf numFmtId="9" fontId="22" fillId="0" borderId="0" applyFont="0" applyFill="0" applyBorder="0" applyAlignment="0" applyProtection="0"/>
    <xf numFmtId="44" fontId="22" fillId="0" borderId="0" applyFont="0" applyFill="0" applyBorder="0" applyAlignment="0" applyProtection="0"/>
  </cellStyleXfs>
  <cellXfs count="799">
    <xf numFmtId="0" fontId="0" fillId="0" borderId="0" xfId="0"/>
    <xf numFmtId="0" fontId="0" fillId="0" borderId="0" xfId="0" applyAlignment="1">
      <alignment horizontal="center"/>
    </xf>
    <xf numFmtId="0" fontId="2" fillId="0" borderId="0" xfId="0" applyFont="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0" fillId="0" borderId="0" xfId="0" applyFont="1" applyFill="1" applyBorder="1" applyProtection="1"/>
    <xf numFmtId="0" fontId="5" fillId="0" borderId="0" xfId="0" applyFont="1" applyFill="1" applyBorder="1" applyProtection="1"/>
    <xf numFmtId="0" fontId="0" fillId="0" borderId="0" xfId="0" applyFont="1" applyFill="1" applyBorder="1" applyAlignment="1" applyProtection="1">
      <alignment horizontal="left"/>
    </xf>
    <xf numFmtId="0" fontId="0" fillId="0" borderId="0" xfId="0" applyFont="1" applyFill="1" applyBorder="1" applyAlignment="1" applyProtection="1">
      <alignment horizontal="center"/>
    </xf>
    <xf numFmtId="0" fontId="0" fillId="0" borderId="0" xfId="0" applyFont="1" applyFill="1" applyBorder="1" applyAlignment="1" applyProtection="1"/>
    <xf numFmtId="0" fontId="2" fillId="0" borderId="5" xfId="0" applyFont="1" applyFill="1" applyBorder="1" applyProtection="1"/>
    <xf numFmtId="0" fontId="6" fillId="0" borderId="0" xfId="0" applyFont="1" applyFill="1" applyBorder="1" applyProtection="1"/>
    <xf numFmtId="0" fontId="2" fillId="0" borderId="7" xfId="0" applyFont="1" applyBorder="1" applyProtection="1"/>
    <xf numFmtId="0" fontId="2" fillId="0" borderId="6" xfId="0" applyFont="1" applyBorder="1" applyProtection="1"/>
    <xf numFmtId="0" fontId="0" fillId="0" borderId="6" xfId="0" applyFont="1" applyBorder="1" applyProtection="1"/>
    <xf numFmtId="0" fontId="0" fillId="0" borderId="6" xfId="0" applyFont="1" applyFill="1" applyBorder="1" applyAlignment="1" applyProtection="1">
      <alignment horizontal="left"/>
    </xf>
    <xf numFmtId="0" fontId="0" fillId="0" borderId="6" xfId="0" applyFont="1" applyFill="1" applyBorder="1" applyProtection="1"/>
    <xf numFmtId="0" fontId="6" fillId="0" borderId="6" xfId="0" applyFont="1" applyFill="1" applyBorder="1" applyProtection="1"/>
    <xf numFmtId="0" fontId="5" fillId="0" borderId="6" xfId="0" applyFont="1" applyFill="1" applyBorder="1" applyProtection="1"/>
    <xf numFmtId="0" fontId="0" fillId="0" borderId="6" xfId="0" applyFont="1" applyFill="1" applyBorder="1" applyAlignment="1" applyProtection="1">
      <alignment horizontal="center"/>
    </xf>
    <xf numFmtId="0" fontId="0" fillId="0" borderId="6" xfId="0" applyFont="1" applyFill="1" applyBorder="1" applyAlignment="1" applyProtection="1"/>
    <xf numFmtId="0" fontId="2" fillId="0" borderId="8" xfId="0" applyFont="1" applyFill="1" applyBorder="1" applyProtection="1"/>
    <xf numFmtId="0" fontId="2" fillId="0" borderId="0" xfId="0" applyFont="1" applyFill="1" applyBorder="1" applyAlignment="1" applyProtection="1">
      <alignment horizontal="justify" vertical="top" wrapText="1"/>
    </xf>
    <xf numFmtId="0" fontId="8" fillId="0" borderId="0" xfId="0" applyFont="1" applyProtection="1"/>
    <xf numFmtId="0" fontId="4" fillId="0" borderId="0" xfId="0" applyFont="1" applyBorder="1" applyAlignment="1" applyProtection="1">
      <alignment vertical="top" wrapText="1"/>
    </xf>
    <xf numFmtId="0" fontId="4" fillId="0" borderId="6" xfId="0" applyFont="1" applyBorder="1" applyAlignment="1" applyProtection="1">
      <alignment vertical="top" wrapText="1"/>
    </xf>
    <xf numFmtId="0" fontId="0" fillId="4" borderId="0" xfId="0" applyFont="1" applyFill="1" applyBorder="1" applyProtection="1"/>
    <xf numFmtId="0" fontId="0" fillId="4" borderId="0" xfId="0" applyFont="1" applyFill="1" applyBorder="1" applyAlignment="1" applyProtection="1"/>
    <xf numFmtId="0" fontId="5" fillId="4" borderId="0" xfId="0" applyFont="1" applyFill="1" applyBorder="1" applyProtection="1"/>
    <xf numFmtId="0" fontId="0" fillId="4" borderId="0" xfId="0" applyFont="1" applyFill="1" applyBorder="1" applyAlignment="1" applyProtection="1">
      <alignment horizontal="center"/>
    </xf>
    <xf numFmtId="0" fontId="0" fillId="4" borderId="0" xfId="0" applyFont="1" applyFill="1" applyBorder="1" applyAlignment="1" applyProtection="1">
      <alignment horizontal="left"/>
    </xf>
    <xf numFmtId="0" fontId="6" fillId="4" borderId="0" xfId="0" applyFont="1" applyFill="1" applyBorder="1" applyProtection="1"/>
    <xf numFmtId="49" fontId="3" fillId="2" borderId="6" xfId="0" applyNumberFormat="1" applyFont="1" applyFill="1" applyBorder="1" applyAlignment="1" applyProtection="1">
      <alignment horizontal="left" vertical="center"/>
      <protection locked="0"/>
    </xf>
    <xf numFmtId="164" fontId="12" fillId="0" borderId="0" xfId="0" applyNumberFormat="1" applyFont="1" applyBorder="1" applyAlignment="1" applyProtection="1">
      <alignment horizontal="center"/>
    </xf>
    <xf numFmtId="0" fontId="13" fillId="0" borderId="0" xfId="0" applyFont="1" applyBorder="1" applyProtection="1"/>
    <xf numFmtId="49" fontId="3" fillId="3" borderId="0" xfId="0" applyNumberFormat="1" applyFont="1" applyFill="1" applyBorder="1" applyAlignment="1" applyProtection="1">
      <alignment vertical="center"/>
      <protection locked="0"/>
    </xf>
    <xf numFmtId="0" fontId="9" fillId="0" borderId="0" xfId="0" applyFont="1" applyProtection="1"/>
    <xf numFmtId="165" fontId="2" fillId="0" borderId="0" xfId="0" applyNumberFormat="1" applyFont="1" applyProtection="1"/>
    <xf numFmtId="165" fontId="0" fillId="0" borderId="0" xfId="0" applyNumberFormat="1" applyFont="1" applyFill="1" applyBorder="1" applyAlignment="1" applyProtection="1"/>
    <xf numFmtId="165" fontId="0" fillId="0" borderId="0" xfId="0" applyNumberFormat="1" applyFont="1" applyFill="1" applyBorder="1" applyAlignment="1" applyProtection="1">
      <alignment horizontal="center"/>
    </xf>
    <xf numFmtId="0" fontId="13" fillId="0" borderId="6" xfId="0" applyFont="1" applyBorder="1" applyProtection="1"/>
    <xf numFmtId="0" fontId="0" fillId="0" borderId="10" xfId="0" applyFont="1" applyFill="1" applyBorder="1" applyAlignment="1" applyProtection="1">
      <alignment horizontal="center"/>
    </xf>
    <xf numFmtId="0" fontId="1" fillId="4" borderId="0" xfId="0" applyFont="1" applyFill="1" applyBorder="1" applyProtection="1"/>
    <xf numFmtId="0" fontId="1" fillId="4" borderId="0" xfId="0" applyFont="1" applyFill="1" applyBorder="1" applyAlignment="1" applyProtection="1">
      <alignment horizontal="left"/>
    </xf>
    <xf numFmtId="0" fontId="10" fillId="4" borderId="0" xfId="0" applyFont="1" applyFill="1" applyBorder="1" applyProtection="1"/>
    <xf numFmtId="0" fontId="13" fillId="0" borderId="0" xfId="0" applyFont="1"/>
    <xf numFmtId="0" fontId="2" fillId="0" borderId="0" xfId="0" applyFont="1"/>
    <xf numFmtId="0" fontId="2" fillId="0" borderId="4" xfId="0" applyFont="1" applyBorder="1"/>
    <xf numFmtId="0" fontId="6" fillId="0" borderId="0" xfId="0" applyFont="1"/>
    <xf numFmtId="0" fontId="0" fillId="0" borderId="0" xfId="0" applyAlignment="1">
      <alignment horizontal="left"/>
    </xf>
    <xf numFmtId="0" fontId="5" fillId="0" borderId="0" xfId="0" applyFont="1"/>
    <xf numFmtId="0" fontId="2" fillId="0" borderId="5" xfId="0" applyFont="1" applyBorder="1"/>
    <xf numFmtId="0" fontId="7" fillId="3" borderId="0" xfId="0" applyFont="1" applyFill="1" applyBorder="1" applyAlignment="1" applyProtection="1">
      <alignment vertical="center"/>
    </xf>
    <xf numFmtId="0" fontId="7" fillId="3" borderId="5" xfId="0" applyFont="1" applyFill="1" applyBorder="1" applyAlignment="1" applyProtection="1">
      <alignment vertical="center"/>
    </xf>
    <xf numFmtId="0" fontId="7" fillId="3" borderId="4" xfId="0" applyFont="1" applyFill="1" applyBorder="1" applyAlignment="1" applyProtection="1">
      <alignment vertical="center"/>
    </xf>
    <xf numFmtId="0" fontId="2" fillId="3" borderId="0" xfId="0" applyFont="1" applyFill="1" applyBorder="1" applyProtection="1"/>
    <xf numFmtId="0" fontId="34" fillId="0" borderId="0" xfId="0" applyFont="1" applyBorder="1" applyProtection="1"/>
    <xf numFmtId="0" fontId="0" fillId="0" borderId="0" xfId="0" applyFont="1" applyBorder="1" applyAlignment="1" applyProtection="1">
      <alignment horizontal="right"/>
    </xf>
    <xf numFmtId="0" fontId="47" fillId="0" borderId="0" xfId="0" applyFont="1" applyBorder="1" applyAlignment="1" applyProtection="1">
      <alignment vertical="top" wrapText="1"/>
    </xf>
    <xf numFmtId="0" fontId="34" fillId="3" borderId="0" xfId="0" applyFont="1" applyFill="1" applyBorder="1" applyProtection="1"/>
    <xf numFmtId="9" fontId="4" fillId="7" borderId="15" xfId="2" applyFont="1" applyFill="1" applyBorder="1" applyAlignment="1" applyProtection="1">
      <alignment horizontal="center" vertical="center"/>
    </xf>
    <xf numFmtId="0" fontId="4" fillId="0" borderId="4" xfId="0" applyFont="1" applyBorder="1" applyAlignment="1" applyProtection="1">
      <alignment vertical="top" wrapText="1"/>
    </xf>
    <xf numFmtId="0" fontId="4" fillId="0" borderId="5" xfId="0" applyFont="1" applyBorder="1" applyAlignment="1" applyProtection="1">
      <alignment vertical="top" wrapText="1"/>
    </xf>
    <xf numFmtId="0" fontId="34" fillId="0" borderId="4" xfId="0" applyFont="1" applyBorder="1" applyProtection="1"/>
    <xf numFmtId="0" fontId="34" fillId="0" borderId="5" xfId="0" applyFont="1" applyFill="1" applyBorder="1" applyProtection="1"/>
    <xf numFmtId="0" fontId="2" fillId="0" borderId="5" xfId="0" applyFont="1" applyBorder="1" applyProtection="1"/>
    <xf numFmtId="0" fontId="0" fillId="3" borderId="0" xfId="0" applyFont="1" applyFill="1" applyBorder="1" applyAlignment="1" applyProtection="1">
      <alignment horizontal="right"/>
    </xf>
    <xf numFmtId="0" fontId="0" fillId="3" borderId="0" xfId="0" applyFont="1" applyFill="1" applyBorder="1" applyProtection="1"/>
    <xf numFmtId="0" fontId="23" fillId="3" borderId="0" xfId="0" applyFont="1" applyFill="1" applyBorder="1" applyAlignment="1" applyProtection="1">
      <alignment horizontal="right"/>
    </xf>
    <xf numFmtId="0" fontId="10" fillId="0" borderId="0" xfId="0" applyFont="1" applyFill="1" applyBorder="1" applyAlignment="1" applyProtection="1">
      <alignment horizontal="left"/>
    </xf>
    <xf numFmtId="0" fontId="4" fillId="0" borderId="0" xfId="0" applyFont="1" applyBorder="1" applyProtection="1"/>
    <xf numFmtId="0" fontId="60" fillId="0" borderId="0" xfId="0" applyFont="1" applyBorder="1" applyProtection="1"/>
    <xf numFmtId="0" fontId="65" fillId="3" borderId="0" xfId="0" applyFont="1" applyFill="1" applyBorder="1" applyAlignment="1" applyProtection="1">
      <alignment horizontal="right"/>
    </xf>
    <xf numFmtId="0" fontId="60" fillId="3" borderId="0" xfId="0" applyFont="1" applyFill="1" applyBorder="1" applyProtection="1"/>
    <xf numFmtId="0" fontId="65" fillId="0" borderId="0" xfId="0" applyFont="1" applyFill="1" applyBorder="1" applyAlignment="1" applyProtection="1">
      <alignment horizontal="left"/>
    </xf>
    <xf numFmtId="0" fontId="67" fillId="0" borderId="0" xfId="0" applyFont="1" applyBorder="1" applyProtection="1"/>
    <xf numFmtId="0" fontId="61" fillId="7" borderId="27" xfId="0" applyFont="1" applyFill="1" applyBorder="1" applyAlignment="1" applyProtection="1">
      <alignment horizontal="center"/>
    </xf>
    <xf numFmtId="1" fontId="61" fillId="7" borderId="27" xfId="0" applyNumberFormat="1" applyFont="1" applyFill="1" applyBorder="1" applyAlignment="1" applyProtection="1">
      <alignment horizontal="center"/>
    </xf>
    <xf numFmtId="9" fontId="61" fillId="7" borderId="15" xfId="2" applyFont="1" applyFill="1" applyBorder="1" applyAlignment="1" applyProtection="1">
      <alignment horizontal="center" vertical="center"/>
    </xf>
    <xf numFmtId="0" fontId="0" fillId="0" borderId="0" xfId="0" applyProtection="1">
      <protection locked="0"/>
    </xf>
    <xf numFmtId="0" fontId="0" fillId="0" borderId="0" xfId="0" applyBorder="1" applyProtection="1">
      <protection locked="0"/>
    </xf>
    <xf numFmtId="0" fontId="0" fillId="0" borderId="5" xfId="0" applyBorder="1" applyProtection="1">
      <protection locked="0"/>
    </xf>
    <xf numFmtId="0" fontId="0" fillId="3" borderId="0" xfId="0" applyFill="1" applyProtection="1">
      <protection locked="0"/>
    </xf>
    <xf numFmtId="0" fontId="16" fillId="0" borderId="4" xfId="0" applyFont="1" applyBorder="1" applyAlignment="1" applyProtection="1">
      <alignment horizontal="right"/>
    </xf>
    <xf numFmtId="0" fontId="24" fillId="3" borderId="0" xfId="0" applyFont="1" applyFill="1" applyBorder="1" applyProtection="1"/>
    <xf numFmtId="0" fontId="0" fillId="0" borderId="0" xfId="0" applyBorder="1" applyProtection="1"/>
    <xf numFmtId="0" fontId="0" fillId="0" borderId="5" xfId="0" applyBorder="1" applyProtection="1"/>
    <xf numFmtId="0" fontId="16" fillId="0" borderId="4" xfId="0" applyFont="1" applyBorder="1" applyAlignment="1" applyProtection="1">
      <alignment horizontal="center"/>
    </xf>
    <xf numFmtId="0" fontId="24" fillId="0" borderId="0" xfId="0" applyFont="1" applyBorder="1" applyAlignment="1" applyProtection="1">
      <alignment horizontal="left" indent="1"/>
    </xf>
    <xf numFmtId="0" fontId="24" fillId="0" borderId="0" xfId="0" applyFont="1" applyBorder="1" applyProtection="1"/>
    <xf numFmtId="0" fontId="0" fillId="0" borderId="39" xfId="0" applyBorder="1" applyProtection="1"/>
    <xf numFmtId="0" fontId="0" fillId="0" borderId="27" xfId="0" applyBorder="1" applyProtection="1"/>
    <xf numFmtId="0" fontId="0" fillId="0" borderId="43" xfId="0" applyBorder="1" applyProtection="1"/>
    <xf numFmtId="0" fontId="10" fillId="0" borderId="0" xfId="0" applyFont="1" applyBorder="1" applyProtection="1"/>
    <xf numFmtId="0" fontId="23" fillId="0" borderId="0" xfId="0" applyFont="1" applyBorder="1" applyProtection="1"/>
    <xf numFmtId="0" fontId="10" fillId="0" borderId="0" xfId="0" applyFont="1" applyFill="1" applyBorder="1" applyProtection="1"/>
    <xf numFmtId="0" fontId="0" fillId="0" borderId="4" xfId="0" applyBorder="1" applyProtection="1">
      <protection locked="0"/>
    </xf>
    <xf numFmtId="0" fontId="2" fillId="0" borderId="0" xfId="0" applyFont="1" applyBorder="1" applyProtection="1">
      <protection locked="0"/>
    </xf>
    <xf numFmtId="14" fontId="9" fillId="2" borderId="27" xfId="0" applyNumberFormat="1" applyFont="1" applyFill="1" applyBorder="1" applyAlignment="1" applyProtection="1">
      <alignment horizontal="center" vertical="center"/>
      <protection locked="0"/>
    </xf>
    <xf numFmtId="0" fontId="0" fillId="2" borderId="27" xfId="0" applyFill="1" applyBorder="1" applyAlignment="1" applyProtection="1">
      <alignment horizontal="center"/>
      <protection locked="0"/>
    </xf>
    <xf numFmtId="168" fontId="4" fillId="2" borderId="27" xfId="0" applyNumberFormat="1" applyFont="1" applyFill="1" applyBorder="1" applyAlignment="1" applyProtection="1">
      <alignment horizontal="left"/>
      <protection locked="0"/>
    </xf>
    <xf numFmtId="169" fontId="0" fillId="2" borderId="27" xfId="0" applyNumberFormat="1" applyFill="1" applyBorder="1" applyAlignment="1" applyProtection="1">
      <alignment horizontal="center"/>
      <protection locked="0"/>
    </xf>
    <xf numFmtId="0" fontId="2" fillId="2" borderId="27" xfId="0" applyFont="1" applyFill="1" applyBorder="1" applyAlignment="1" applyProtection="1">
      <alignment wrapText="1"/>
      <protection locked="0"/>
    </xf>
    <xf numFmtId="1" fontId="9" fillId="2" borderId="27" xfId="0" applyNumberFormat="1" applyFont="1" applyFill="1" applyBorder="1" applyAlignment="1" applyProtection="1">
      <alignment horizontal="center" vertical="center"/>
      <protection locked="0"/>
    </xf>
    <xf numFmtId="0" fontId="2" fillId="2" borderId="27" xfId="0" applyFont="1" applyFill="1" applyBorder="1" applyProtection="1">
      <protection locked="0"/>
    </xf>
    <xf numFmtId="0" fontId="9" fillId="2" borderId="27" xfId="0" applyFont="1" applyFill="1" applyBorder="1" applyAlignment="1" applyProtection="1">
      <alignment horizontal="center" vertical="center"/>
      <protection locked="0"/>
    </xf>
    <xf numFmtId="14" fontId="48" fillId="2" borderId="27" xfId="0" applyNumberFormat="1" applyFont="1" applyFill="1" applyBorder="1" applyAlignment="1" applyProtection="1">
      <alignment horizontal="center" vertical="center"/>
      <protection locked="0"/>
    </xf>
    <xf numFmtId="1" fontId="4" fillId="2" borderId="27" xfId="0" applyNumberFormat="1" applyFont="1" applyFill="1" applyBorder="1" applyAlignment="1" applyProtection="1">
      <alignment horizontal="center"/>
      <protection locked="0"/>
    </xf>
    <xf numFmtId="0" fontId="10" fillId="2" borderId="27" xfId="0" applyFont="1" applyFill="1" applyBorder="1" applyAlignment="1" applyProtection="1">
      <alignment horizontal="center" vertical="center"/>
      <protection locked="0"/>
    </xf>
    <xf numFmtId="0" fontId="10" fillId="2" borderId="27" xfId="0" applyFont="1" applyFill="1" applyBorder="1" applyAlignment="1" applyProtection="1">
      <alignment horizontal="center" shrinkToFit="1"/>
      <protection locked="0"/>
    </xf>
    <xf numFmtId="0" fontId="0" fillId="2" borderId="15" xfId="0" applyFill="1" applyBorder="1" applyAlignment="1" applyProtection="1">
      <alignment horizontal="center"/>
      <protection locked="0"/>
    </xf>
    <xf numFmtId="0" fontId="0" fillId="2" borderId="47" xfId="0" applyFill="1" applyBorder="1" applyAlignment="1" applyProtection="1">
      <alignment horizontal="center"/>
      <protection locked="0"/>
    </xf>
    <xf numFmtId="0" fontId="0" fillId="2" borderId="46" xfId="0" applyFill="1" applyBorder="1" applyAlignment="1" applyProtection="1">
      <alignment horizontal="center"/>
      <protection locked="0"/>
    </xf>
    <xf numFmtId="0" fontId="9" fillId="2" borderId="15" xfId="0" applyFont="1" applyFill="1" applyBorder="1" applyAlignment="1" applyProtection="1">
      <alignment horizontal="left" wrapText="1" shrinkToFit="1"/>
      <protection locked="0"/>
    </xf>
    <xf numFmtId="0" fontId="0" fillId="2" borderId="15" xfId="0" applyFill="1" applyBorder="1" applyProtection="1">
      <protection locked="0"/>
    </xf>
    <xf numFmtId="0" fontId="9" fillId="2" borderId="31" xfId="0" applyFont="1" applyFill="1" applyBorder="1" applyAlignment="1" applyProtection="1">
      <alignment horizontal="left" shrinkToFit="1"/>
      <protection locked="0"/>
    </xf>
    <xf numFmtId="168" fontId="4" fillId="2" borderId="31" xfId="0" applyNumberFormat="1" applyFont="1" applyFill="1" applyBorder="1" applyAlignment="1" applyProtection="1">
      <alignment horizontal="left"/>
      <protection locked="0"/>
    </xf>
    <xf numFmtId="168" fontId="4" fillId="2" borderId="31"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wrapText="1" readingOrder="1"/>
      <protection locked="0"/>
    </xf>
    <xf numFmtId="0" fontId="9" fillId="2" borderId="15" xfId="0" applyFont="1" applyFill="1" applyBorder="1" applyAlignment="1" applyProtection="1">
      <alignment horizontal="left" shrinkToFit="1"/>
      <protection locked="0"/>
    </xf>
    <xf numFmtId="168" fontId="4" fillId="2" borderId="15" xfId="0" applyNumberFormat="1" applyFont="1" applyFill="1" applyBorder="1" applyAlignment="1" applyProtection="1">
      <alignment horizontal="left"/>
      <protection locked="0"/>
    </xf>
    <xf numFmtId="168" fontId="4" fillId="2" borderId="15" xfId="0" applyNumberFormat="1" applyFont="1" applyFill="1" applyBorder="1" applyAlignment="1" applyProtection="1">
      <alignment horizontal="left" wrapText="1"/>
      <protection locked="0"/>
    </xf>
    <xf numFmtId="0" fontId="9" fillId="2" borderId="15" xfId="0" applyFont="1" applyFill="1" applyBorder="1" applyAlignment="1" applyProtection="1">
      <alignment horizontal="left" wrapText="1"/>
      <protection locked="0"/>
    </xf>
    <xf numFmtId="0" fontId="4" fillId="2" borderId="15" xfId="0" applyFont="1" applyFill="1" applyBorder="1" applyAlignment="1" applyProtection="1">
      <alignment horizontal="left" shrinkToFit="1"/>
      <protection locked="0"/>
    </xf>
    <xf numFmtId="0" fontId="4" fillId="2" borderId="15" xfId="0" applyFont="1" applyFill="1" applyBorder="1" applyAlignment="1" applyProtection="1">
      <alignment horizontal="left"/>
      <protection locked="0"/>
    </xf>
    <xf numFmtId="0" fontId="4" fillId="2" borderId="13" xfId="0" applyFont="1" applyFill="1" applyBorder="1" applyAlignment="1" applyProtection="1">
      <alignment horizontal="left" wrapText="1"/>
      <protection locked="0"/>
    </xf>
    <xf numFmtId="0" fontId="4" fillId="2" borderId="15" xfId="0" applyFont="1" applyFill="1" applyBorder="1" applyAlignment="1" applyProtection="1">
      <alignment horizontal="left" wrapText="1"/>
      <protection locked="0"/>
    </xf>
    <xf numFmtId="0" fontId="4" fillId="2" borderId="13" xfId="0" applyFont="1" applyFill="1" applyBorder="1" applyAlignment="1" applyProtection="1">
      <alignment horizontal="left"/>
      <protection locked="0"/>
    </xf>
    <xf numFmtId="0" fontId="0" fillId="0" borderId="0" xfId="0" applyProtection="1"/>
    <xf numFmtId="0" fontId="0" fillId="0" borderId="1" xfId="0" applyBorder="1" applyProtection="1"/>
    <xf numFmtId="0" fontId="2" fillId="0" borderId="3" xfId="0" applyFont="1" applyBorder="1" applyAlignment="1" applyProtection="1">
      <alignment horizontal="left" vertical="center"/>
    </xf>
    <xf numFmtId="0" fontId="0" fillId="0" borderId="4" xfId="0" applyBorder="1" applyProtection="1"/>
    <xf numFmtId="0" fontId="2" fillId="0" borderId="0" xfId="0" applyFont="1" applyBorder="1" applyAlignment="1" applyProtection="1">
      <alignment wrapText="1"/>
    </xf>
    <xf numFmtId="0" fontId="56" fillId="0" borderId="0" xfId="0" applyFont="1" applyBorder="1" applyAlignment="1" applyProtection="1">
      <alignment horizontal="center" vertical="top"/>
    </xf>
    <xf numFmtId="0" fontId="32" fillId="0" borderId="0" xfId="0" applyFont="1" applyBorder="1" applyAlignment="1" applyProtection="1">
      <alignment horizontal="center" vertical="top"/>
    </xf>
    <xf numFmtId="0" fontId="32" fillId="0" borderId="5" xfId="0" applyFont="1" applyBorder="1" applyAlignment="1" applyProtection="1">
      <alignment horizontal="center" vertical="top"/>
    </xf>
    <xf numFmtId="0" fontId="0" fillId="3" borderId="4" xfId="0" applyFill="1" applyBorder="1" applyProtection="1"/>
    <xf numFmtId="0" fontId="0" fillId="3" borderId="0" xfId="0" applyFill="1" applyBorder="1" applyAlignment="1" applyProtection="1">
      <alignment horizontal="right"/>
    </xf>
    <xf numFmtId="0" fontId="0" fillId="3" borderId="0" xfId="0" applyFill="1" applyBorder="1" applyProtection="1"/>
    <xf numFmtId="0" fontId="2" fillId="0" borderId="0" xfId="0" applyFont="1" applyAlignment="1" applyProtection="1">
      <alignment wrapText="1"/>
    </xf>
    <xf numFmtId="0" fontId="2" fillId="3" borderId="5" xfId="0" applyFont="1" applyFill="1" applyBorder="1" applyProtection="1"/>
    <xf numFmtId="0" fontId="0" fillId="3" borderId="0" xfId="0" applyFill="1" applyProtection="1"/>
    <xf numFmtId="0" fontId="0" fillId="0" borderId="0" xfId="0" applyBorder="1" applyAlignment="1" applyProtection="1">
      <alignment horizontal="right"/>
    </xf>
    <xf numFmtId="0" fontId="33" fillId="0" borderId="5" xfId="0" applyFont="1" applyBorder="1" applyAlignment="1" applyProtection="1">
      <alignment horizontal="center" vertical="top"/>
    </xf>
    <xf numFmtId="0" fontId="4" fillId="0" borderId="15"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3" borderId="31" xfId="0" applyFont="1" applyFill="1" applyBorder="1" applyAlignment="1" applyProtection="1">
      <alignment horizontal="center" vertical="center" wrapText="1"/>
    </xf>
    <xf numFmtId="0" fontId="10" fillId="0" borderId="32" xfId="0" applyFont="1" applyBorder="1" applyAlignment="1" applyProtection="1">
      <alignment horizontal="center"/>
    </xf>
    <xf numFmtId="0" fontId="10" fillId="7" borderId="33" xfId="0" applyFont="1" applyFill="1" applyBorder="1" applyAlignment="1" applyProtection="1">
      <alignment horizontal="center"/>
    </xf>
    <xf numFmtId="0" fontId="10" fillId="7" borderId="34" xfId="0" applyFont="1" applyFill="1" applyBorder="1" applyAlignment="1" applyProtection="1">
      <alignment horizontal="center"/>
    </xf>
    <xf numFmtId="0" fontId="0" fillId="0" borderId="18" xfId="0" applyBorder="1" applyAlignment="1" applyProtection="1">
      <alignment horizontal="center" wrapText="1"/>
    </xf>
    <xf numFmtId="0" fontId="0" fillId="7" borderId="19" xfId="0" applyFill="1" applyBorder="1" applyAlignment="1" applyProtection="1">
      <alignment horizontal="center"/>
    </xf>
    <xf numFmtId="0" fontId="0" fillId="7" borderId="20" xfId="0" applyFill="1" applyBorder="1" applyAlignment="1" applyProtection="1">
      <alignment horizontal="center"/>
    </xf>
    <xf numFmtId="0" fontId="9" fillId="3" borderId="15" xfId="0" applyFont="1" applyFill="1" applyBorder="1" applyAlignment="1" applyProtection="1">
      <alignment horizontal="left"/>
    </xf>
    <xf numFmtId="0" fontId="9" fillId="3" borderId="31" xfId="0" applyFont="1" applyFill="1" applyBorder="1" applyAlignment="1" applyProtection="1">
      <alignment horizontal="left"/>
    </xf>
    <xf numFmtId="0" fontId="9" fillId="3" borderId="31" xfId="0" applyFont="1" applyFill="1" applyBorder="1" applyAlignment="1" applyProtection="1">
      <alignment horizontal="left" wrapText="1"/>
    </xf>
    <xf numFmtId="0" fontId="4" fillId="3" borderId="31" xfId="0" applyFont="1" applyFill="1" applyBorder="1" applyAlignment="1" applyProtection="1">
      <alignment horizontal="left"/>
    </xf>
    <xf numFmtId="0" fontId="4" fillId="3" borderId="31" xfId="0" applyFont="1" applyFill="1" applyBorder="1" applyAlignment="1" applyProtection="1">
      <alignment horizontal="left" wrapText="1"/>
    </xf>
    <xf numFmtId="0" fontId="14" fillId="3" borderId="5" xfId="0" applyFont="1" applyFill="1" applyBorder="1" applyAlignment="1" applyProtection="1">
      <alignment horizontal="left"/>
    </xf>
    <xf numFmtId="0" fontId="9" fillId="0" borderId="15" xfId="0" applyFont="1" applyBorder="1" applyAlignment="1" applyProtection="1">
      <alignment horizontal="left"/>
    </xf>
    <xf numFmtId="0" fontId="4" fillId="0" borderId="30" xfId="0" applyFont="1" applyBorder="1" applyAlignment="1" applyProtection="1">
      <alignment horizontal="left"/>
    </xf>
    <xf numFmtId="0" fontId="4" fillId="0" borderId="15" xfId="0" applyFont="1" applyBorder="1" applyAlignment="1" applyProtection="1">
      <alignment horizontal="left"/>
    </xf>
    <xf numFmtId="0" fontId="9" fillId="0" borderId="15" xfId="0" applyFont="1" applyBorder="1" applyAlignment="1" applyProtection="1">
      <alignment horizontal="left" wrapText="1"/>
    </xf>
    <xf numFmtId="0" fontId="9" fillId="8" borderId="15" xfId="0" applyFont="1" applyFill="1" applyBorder="1" applyAlignment="1" applyProtection="1">
      <alignment horizontal="left" wrapText="1"/>
    </xf>
    <xf numFmtId="0" fontId="9" fillId="8" borderId="15" xfId="0" applyFont="1" applyFill="1" applyBorder="1" applyAlignment="1" applyProtection="1">
      <alignment horizontal="left" shrinkToFit="1"/>
    </xf>
    <xf numFmtId="1" fontId="4" fillId="8" borderId="15" xfId="0" applyNumberFormat="1" applyFont="1" applyFill="1" applyBorder="1" applyAlignment="1" applyProtection="1">
      <alignment horizontal="left"/>
    </xf>
    <xf numFmtId="168" fontId="4" fillId="8" borderId="15" xfId="0" applyNumberFormat="1" applyFont="1" applyFill="1" applyBorder="1" applyAlignment="1" applyProtection="1">
      <alignment horizontal="left"/>
    </xf>
    <xf numFmtId="0" fontId="4" fillId="8" borderId="15" xfId="0" applyFont="1" applyFill="1" applyBorder="1" applyAlignment="1" applyProtection="1">
      <alignment horizontal="left" wrapText="1" readingOrder="1"/>
    </xf>
    <xf numFmtId="0" fontId="4" fillId="8" borderId="15" xfId="0" applyFont="1" applyFill="1" applyBorder="1" applyAlignment="1" applyProtection="1">
      <alignment horizontal="left" shrinkToFit="1"/>
    </xf>
    <xf numFmtId="0" fontId="4" fillId="8" borderId="15" xfId="0" applyFont="1" applyFill="1" applyBorder="1" applyAlignment="1" applyProtection="1">
      <alignment horizontal="left"/>
    </xf>
    <xf numFmtId="0" fontId="16" fillId="0" borderId="16" xfId="0" applyFont="1" applyBorder="1" applyAlignment="1" applyProtection="1">
      <alignment horizontal="right" vertical="center"/>
    </xf>
    <xf numFmtId="0" fontId="1" fillId="0" borderId="16" xfId="0" applyFont="1" applyBorder="1" applyAlignment="1" applyProtection="1">
      <alignment horizontal="right" vertical="center"/>
    </xf>
    <xf numFmtId="0" fontId="25" fillId="0" borderId="4" xfId="0" applyFont="1" applyBorder="1" applyAlignment="1" applyProtection="1">
      <alignment horizontal="right" vertical="top"/>
    </xf>
    <xf numFmtId="0" fontId="25" fillId="0" borderId="0" xfId="0" applyFont="1" applyBorder="1" applyAlignment="1" applyProtection="1">
      <alignment vertical="top"/>
    </xf>
    <xf numFmtId="0" fontId="0" fillId="0" borderId="0" xfId="0" applyBorder="1" applyAlignment="1" applyProtection="1">
      <alignment vertical="top"/>
    </xf>
    <xf numFmtId="0" fontId="0" fillId="0" borderId="5" xfId="0" applyBorder="1" applyAlignment="1" applyProtection="1">
      <alignment vertical="top"/>
    </xf>
    <xf numFmtId="0" fontId="0" fillId="0" borderId="0" xfId="0" applyAlignment="1" applyProtection="1">
      <alignment vertical="top"/>
      <protection locked="0"/>
    </xf>
    <xf numFmtId="0" fontId="0" fillId="0" borderId="12" xfId="0" applyFont="1" applyBorder="1" applyAlignment="1" applyProtection="1">
      <alignment horizontal="center" vertical="center" wrapText="1"/>
    </xf>
    <xf numFmtId="0" fontId="10" fillId="3" borderId="0" xfId="0" applyFont="1" applyFill="1" applyBorder="1" applyAlignment="1" applyProtection="1">
      <alignment horizontal="right"/>
    </xf>
    <xf numFmtId="0" fontId="62" fillId="3" borderId="0" xfId="0" applyFont="1" applyFill="1" applyBorder="1" applyAlignment="1" applyProtection="1">
      <alignment horizontal="right"/>
    </xf>
    <xf numFmtId="0" fontId="0" fillId="0" borderId="0" xfId="0" applyAlignment="1" applyProtection="1">
      <alignment vertical="top"/>
    </xf>
    <xf numFmtId="0" fontId="9" fillId="0" borderId="0" xfId="0" applyFont="1" applyBorder="1" applyAlignment="1" applyProtection="1">
      <alignment horizontal="right"/>
    </xf>
    <xf numFmtId="14" fontId="9" fillId="2" borderId="12" xfId="0" applyNumberFormat="1" applyFont="1" applyFill="1" applyBorder="1" applyAlignment="1" applyProtection="1">
      <alignment horizontal="center" vertical="center"/>
    </xf>
    <xf numFmtId="0" fontId="9" fillId="3" borderId="5" xfId="0" applyFont="1" applyFill="1" applyBorder="1" applyAlignment="1" applyProtection="1">
      <alignment horizontal="center" vertical="center"/>
    </xf>
    <xf numFmtId="0" fontId="57" fillId="0" borderId="0" xfId="0" applyFont="1" applyBorder="1" applyAlignment="1" applyProtection="1">
      <alignment vertical="top"/>
    </xf>
    <xf numFmtId="0" fontId="0" fillId="0" borderId="0" xfId="0" applyBorder="1" applyAlignment="1" applyProtection="1">
      <alignment horizontal="right" vertical="top" wrapText="1"/>
    </xf>
    <xf numFmtId="0" fontId="9" fillId="3" borderId="0" xfId="0" applyFont="1" applyFill="1" applyBorder="1" applyAlignment="1" applyProtection="1">
      <alignment horizontal="center" vertical="center"/>
    </xf>
    <xf numFmtId="0" fontId="0" fillId="0" borderId="7" xfId="0" applyBorder="1" applyProtection="1"/>
    <xf numFmtId="0" fontId="2" fillId="0" borderId="6" xfId="0" applyFont="1" applyBorder="1" applyAlignment="1" applyProtection="1">
      <alignment wrapText="1"/>
    </xf>
    <xf numFmtId="0" fontId="2" fillId="0" borderId="8" xfId="0" applyFont="1" applyBorder="1" applyProtection="1"/>
    <xf numFmtId="0" fontId="23" fillId="0" borderId="0" xfId="0" applyFont="1" applyBorder="1" applyAlignment="1" applyProtection="1">
      <alignment horizontal="center"/>
    </xf>
    <xf numFmtId="0" fontId="0" fillId="0" borderId="15" xfId="0" applyFont="1" applyBorder="1" applyAlignment="1" applyProtection="1">
      <alignment horizontal="center"/>
    </xf>
    <xf numFmtId="9" fontId="4" fillId="3" borderId="15" xfId="0" applyNumberFormat="1" applyFont="1" applyFill="1" applyBorder="1" applyAlignment="1" applyProtection="1">
      <alignment horizontal="center" vertical="center" wrapText="1"/>
    </xf>
    <xf numFmtId="0" fontId="0" fillId="0" borderId="15" xfId="0" applyBorder="1" applyAlignment="1" applyProtection="1">
      <alignment horizontal="center"/>
    </xf>
    <xf numFmtId="0" fontId="0" fillId="0" borderId="46" xfId="0" applyBorder="1" applyAlignment="1" applyProtection="1">
      <alignment horizontal="center"/>
    </xf>
    <xf numFmtId="0" fontId="0" fillId="8" borderId="15" xfId="0" applyFont="1" applyFill="1" applyBorder="1" applyAlignment="1" applyProtection="1">
      <alignment horizontal="center"/>
    </xf>
    <xf numFmtId="0" fontId="0" fillId="8" borderId="15" xfId="0" applyFill="1" applyBorder="1" applyAlignment="1" applyProtection="1">
      <alignment horizontal="center"/>
    </xf>
    <xf numFmtId="0" fontId="0" fillId="8" borderId="47" xfId="0" applyFill="1" applyBorder="1" applyAlignment="1" applyProtection="1">
      <alignment horizontal="center"/>
    </xf>
    <xf numFmtId="0" fontId="0" fillId="8" borderId="48" xfId="0" applyFill="1" applyBorder="1" applyAlignment="1" applyProtection="1">
      <alignment horizontal="center"/>
    </xf>
    <xf numFmtId="0" fontId="10" fillId="0" borderId="0" xfId="0" applyFont="1" applyBorder="1" applyAlignment="1" applyProtection="1">
      <alignment horizontal="right"/>
    </xf>
    <xf numFmtId="0" fontId="4" fillId="0" borderId="0" xfId="0" applyFont="1" applyBorder="1" applyAlignment="1" applyProtection="1">
      <alignment horizontal="right"/>
    </xf>
    <xf numFmtId="0" fontId="2" fillId="0" borderId="0" xfId="0" applyFont="1" applyBorder="1" applyAlignment="1" applyProtection="1">
      <alignment vertical="center" wrapText="1"/>
    </xf>
    <xf numFmtId="0" fontId="41" fillId="0" borderId="0" xfId="0" applyFont="1" applyBorder="1" applyProtection="1"/>
    <xf numFmtId="0" fontId="9" fillId="7" borderId="27" xfId="0" applyFont="1" applyFill="1" applyBorder="1" applyAlignment="1" applyProtection="1">
      <alignment horizontal="center" vertical="center"/>
    </xf>
    <xf numFmtId="0" fontId="2" fillId="0" borderId="4" xfId="0" applyFont="1" applyBorder="1" applyProtection="1">
      <protection locked="0"/>
    </xf>
    <xf numFmtId="0" fontId="9" fillId="2" borderId="6" xfId="0" applyFont="1" applyFill="1" applyBorder="1" applyAlignment="1" applyProtection="1">
      <alignment horizontal="center"/>
      <protection locked="0"/>
    </xf>
    <xf numFmtId="0" fontId="13" fillId="0" borderId="0" xfId="0" applyFont="1" applyBorder="1" applyProtection="1">
      <protection locked="0"/>
    </xf>
    <xf numFmtId="0" fontId="0" fillId="0" borderId="0" xfId="0" applyBorder="1" applyAlignment="1" applyProtection="1">
      <alignment horizontal="left"/>
      <protection locked="0"/>
    </xf>
    <xf numFmtId="0" fontId="0" fillId="0" borderId="0" xfId="0" applyBorder="1" applyAlignment="1" applyProtection="1">
      <alignment horizontal="center"/>
      <protection locked="0"/>
    </xf>
    <xf numFmtId="0" fontId="9" fillId="2" borderId="6" xfId="0" applyFont="1" applyFill="1" applyBorder="1" applyAlignment="1" applyProtection="1">
      <alignment horizontal="center" wrapText="1"/>
      <protection locked="0"/>
    </xf>
    <xf numFmtId="0" fontId="23" fillId="0" borderId="0" xfId="0" applyFont="1" applyProtection="1">
      <protection locked="0"/>
    </xf>
    <xf numFmtId="0" fontId="6" fillId="0" borderId="0" xfId="0" applyFont="1" applyBorder="1" applyProtection="1"/>
    <xf numFmtId="0" fontId="2" fillId="0" borderId="0" xfId="0" applyFont="1" applyBorder="1" applyAlignment="1" applyProtection="1">
      <alignment horizontal="left" shrinkToFit="1"/>
    </xf>
    <xf numFmtId="0" fontId="0" fillId="0" borderId="0" xfId="0" applyBorder="1" applyAlignment="1" applyProtection="1">
      <alignment horizontal="left"/>
    </xf>
    <xf numFmtId="0" fontId="13" fillId="3" borderId="6" xfId="0" applyFont="1" applyFill="1" applyBorder="1" applyProtection="1"/>
    <xf numFmtId="0" fontId="0" fillId="3" borderId="6" xfId="0" applyFill="1" applyBorder="1" applyProtection="1"/>
    <xf numFmtId="0" fontId="0" fillId="3" borderId="6" xfId="0" applyFill="1" applyBorder="1" applyAlignment="1" applyProtection="1">
      <alignment horizontal="left"/>
    </xf>
    <xf numFmtId="0" fontId="0" fillId="3" borderId="6" xfId="0" applyFill="1" applyBorder="1" applyAlignment="1" applyProtection="1">
      <alignment horizontal="center"/>
    </xf>
    <xf numFmtId="0" fontId="0" fillId="0" borderId="6" xfId="0" applyBorder="1" applyAlignment="1" applyProtection="1">
      <alignment horizontal="center"/>
    </xf>
    <xf numFmtId="0" fontId="0" fillId="0" borderId="0" xfId="0" applyBorder="1" applyAlignment="1" applyProtection="1">
      <alignment horizontal="center"/>
    </xf>
    <xf numFmtId="0" fontId="2" fillId="0" borderId="0" xfId="0" applyFont="1" applyBorder="1" applyAlignment="1" applyProtection="1">
      <alignment horizontal="center"/>
    </xf>
    <xf numFmtId="0" fontId="8" fillId="0" borderId="5" xfId="0" applyFont="1" applyBorder="1" applyProtection="1">
      <protection locked="0"/>
    </xf>
    <xf numFmtId="166" fontId="9" fillId="2" borderId="33" xfId="0" applyNumberFormat="1" applyFont="1" applyFill="1" applyBorder="1" applyAlignment="1" applyProtection="1">
      <alignment horizontal="center" vertical="center"/>
      <protection locked="0"/>
    </xf>
    <xf numFmtId="166" fontId="9" fillId="2" borderId="34" xfId="0" applyNumberFormat="1" applyFont="1" applyFill="1" applyBorder="1" applyAlignment="1" applyProtection="1">
      <alignment horizontal="center" vertical="center"/>
      <protection locked="0"/>
    </xf>
    <xf numFmtId="166" fontId="9" fillId="2" borderId="15" xfId="0" applyNumberFormat="1" applyFont="1" applyFill="1" applyBorder="1" applyAlignment="1" applyProtection="1">
      <alignment horizontal="center" vertical="center"/>
      <protection locked="0"/>
    </xf>
    <xf numFmtId="166" fontId="9" fillId="2" borderId="17" xfId="0" applyNumberFormat="1" applyFont="1" applyFill="1" applyBorder="1" applyAlignment="1" applyProtection="1">
      <alignment horizontal="center" vertical="center"/>
      <protection locked="0"/>
    </xf>
    <xf numFmtId="9" fontId="4" fillId="2" borderId="16" xfId="2" applyFont="1" applyFill="1" applyBorder="1" applyAlignment="1" applyProtection="1">
      <alignment horizontal="center" vertical="center"/>
      <protection locked="0"/>
    </xf>
    <xf numFmtId="9" fontId="4" fillId="2" borderId="18" xfId="2" applyFont="1" applyFill="1" applyBorder="1" applyAlignment="1" applyProtection="1">
      <alignment horizontal="center" vertical="center"/>
      <protection locked="0"/>
    </xf>
    <xf numFmtId="166" fontId="9" fillId="2" borderId="19" xfId="0" applyNumberFormat="1" applyFont="1" applyFill="1" applyBorder="1" applyAlignment="1" applyProtection="1">
      <alignment horizontal="center" vertical="center"/>
      <protection locked="0"/>
    </xf>
    <xf numFmtId="166" fontId="9" fillId="2" borderId="20" xfId="0" applyNumberFormat="1" applyFont="1" applyFill="1" applyBorder="1" applyAlignment="1" applyProtection="1">
      <alignment horizontal="center" vertical="center"/>
      <protection locked="0"/>
    </xf>
    <xf numFmtId="0" fontId="37" fillId="0" borderId="0" xfId="0" applyFont="1" applyBorder="1" applyProtection="1">
      <protection locked="0"/>
    </xf>
    <xf numFmtId="14" fontId="31" fillId="2" borderId="27" xfId="0" applyNumberFormat="1" applyFont="1" applyFill="1" applyBorder="1" applyAlignment="1" applyProtection="1">
      <alignment horizontal="center" vertical="center"/>
      <protection locked="0"/>
    </xf>
    <xf numFmtId="0" fontId="9" fillId="2" borderId="27" xfId="0" applyFont="1" applyFill="1" applyBorder="1" applyAlignment="1" applyProtection="1">
      <alignment horizontal="center"/>
      <protection locked="0"/>
    </xf>
    <xf numFmtId="0" fontId="9" fillId="2" borderId="27" xfId="0" applyFont="1" applyFill="1" applyBorder="1" applyAlignment="1" applyProtection="1">
      <alignment wrapText="1"/>
      <protection locked="0"/>
    </xf>
    <xf numFmtId="0" fontId="8" fillId="0" borderId="5" xfId="0" applyFont="1" applyBorder="1" applyProtection="1"/>
    <xf numFmtId="0" fontId="8" fillId="0" borderId="4" xfId="0" applyFont="1" applyBorder="1" applyProtection="1"/>
    <xf numFmtId="0" fontId="8" fillId="0" borderId="0" xfId="0" applyFont="1" applyBorder="1" applyProtection="1"/>
    <xf numFmtId="0" fontId="9" fillId="0" borderId="29" xfId="0" applyFont="1" applyBorder="1" applyAlignment="1" applyProtection="1">
      <alignment horizontal="center"/>
    </xf>
    <xf numFmtId="0" fontId="37" fillId="0" borderId="0" xfId="0" applyFont="1" applyBorder="1" applyProtection="1"/>
    <xf numFmtId="9" fontId="35" fillId="0" borderId="0" xfId="0" applyNumberFormat="1" applyFont="1" applyBorder="1" applyAlignment="1" applyProtection="1">
      <alignment horizontal="right"/>
    </xf>
    <xf numFmtId="0" fontId="0" fillId="0" borderId="4" xfId="0" applyBorder="1" applyAlignment="1" applyProtection="1">
      <alignment horizontal="center"/>
    </xf>
    <xf numFmtId="9" fontId="0" fillId="0" borderId="32" xfId="0" applyNumberFormat="1" applyBorder="1" applyAlignment="1" applyProtection="1">
      <alignment horizontal="center" vertical="center"/>
    </xf>
    <xf numFmtId="9" fontId="0" fillId="0" borderId="16" xfId="0" applyNumberFormat="1" applyBorder="1" applyAlignment="1" applyProtection="1">
      <alignment horizontal="center" vertical="center"/>
    </xf>
    <xf numFmtId="0" fontId="44" fillId="2" borderId="29" xfId="0" applyFont="1" applyFill="1" applyBorder="1" applyAlignment="1" applyProtection="1">
      <alignment horizontal="center" wrapText="1"/>
      <protection locked="0"/>
    </xf>
    <xf numFmtId="0" fontId="44" fillId="2" borderId="30" xfId="0" applyFont="1" applyFill="1" applyBorder="1" applyAlignment="1" applyProtection="1">
      <alignment horizontal="center" wrapText="1"/>
      <protection locked="0"/>
    </xf>
    <xf numFmtId="0" fontId="44" fillId="2" borderId="31" xfId="0" applyFont="1" applyFill="1" applyBorder="1" applyAlignment="1" applyProtection="1">
      <alignment horizontal="center" wrapText="1"/>
      <protection locked="0"/>
    </xf>
    <xf numFmtId="0" fontId="44" fillId="0" borderId="0" xfId="0" applyFont="1" applyBorder="1" applyProtection="1"/>
    <xf numFmtId="0" fontId="44" fillId="3" borderId="0" xfId="0" applyFont="1" applyFill="1" applyBorder="1" applyAlignment="1" applyProtection="1">
      <alignment horizontal="center" wrapText="1"/>
    </xf>
    <xf numFmtId="0" fontId="44" fillId="0" borderId="0" xfId="0" applyFont="1" applyBorder="1" applyAlignment="1" applyProtection="1">
      <alignment horizontal="left" wrapText="1" indent="1"/>
    </xf>
    <xf numFmtId="0" fontId="44" fillId="0" borderId="6" xfId="0" applyFont="1" applyBorder="1" applyProtection="1"/>
    <xf numFmtId="0" fontId="0" fillId="0" borderId="8" xfId="0" applyBorder="1" applyProtection="1"/>
    <xf numFmtId="0" fontId="68" fillId="0" borderId="5" xfId="0" applyFont="1" applyBorder="1" applyProtection="1"/>
    <xf numFmtId="0" fontId="23" fillId="0" borderId="4" xfId="0" applyFont="1" applyBorder="1" applyAlignment="1" applyProtection="1">
      <alignment horizontal="right"/>
      <protection locked="0"/>
    </xf>
    <xf numFmtId="0" fontId="0" fillId="0" borderId="0" xfId="0" applyBorder="1" applyAlignment="1" applyProtection="1">
      <alignment horizontal="left" vertical="top"/>
      <protection locked="0"/>
    </xf>
    <xf numFmtId="0" fontId="0" fillId="0" borderId="0" xfId="0" applyBorder="1" applyAlignment="1" applyProtection="1">
      <alignment horizontal="center" wrapText="1"/>
      <protection locked="0"/>
    </xf>
    <xf numFmtId="0" fontId="0" fillId="0" borderId="15" xfId="0" applyBorder="1" applyAlignment="1" applyProtection="1">
      <alignment horizontal="center" wrapText="1"/>
      <protection locked="0"/>
    </xf>
    <xf numFmtId="0" fontId="0" fillId="2" borderId="15" xfId="0" applyFill="1" applyBorder="1" applyAlignment="1" applyProtection="1">
      <alignment horizontal="center" wrapText="1"/>
      <protection locked="0"/>
    </xf>
    <xf numFmtId="0" fontId="0" fillId="0" borderId="5" xfId="0" applyBorder="1" applyAlignment="1" applyProtection="1">
      <alignment horizontal="center" wrapText="1"/>
      <protection locked="0"/>
    </xf>
    <xf numFmtId="14" fontId="9" fillId="2" borderId="27" xfId="0" applyNumberFormat="1" applyFont="1" applyFill="1" applyBorder="1" applyAlignment="1" applyProtection="1">
      <alignment horizontal="center"/>
      <protection locked="0"/>
    </xf>
    <xf numFmtId="0" fontId="0" fillId="2" borderId="15" xfId="0" applyFill="1" applyBorder="1" applyAlignment="1" applyProtection="1">
      <alignment horizontal="center" vertical="center"/>
      <protection locked="0"/>
    </xf>
    <xf numFmtId="9" fontId="0" fillId="2" borderId="15" xfId="0" applyNumberFormat="1" applyFill="1" applyBorder="1" applyAlignment="1" applyProtection="1">
      <alignment horizontal="center" vertical="center"/>
      <protection locked="0"/>
    </xf>
    <xf numFmtId="167" fontId="0" fillId="2" borderId="15" xfId="0" applyNumberFormat="1" applyFill="1" applyBorder="1" applyAlignment="1" applyProtection="1">
      <alignment horizontal="center" vertical="center"/>
      <protection locked="0"/>
    </xf>
    <xf numFmtId="0" fontId="23" fillId="0" borderId="0" xfId="0" applyFont="1" applyFill="1" applyBorder="1" applyAlignment="1" applyProtection="1">
      <alignment horizontal="center"/>
      <protection locked="0"/>
    </xf>
    <xf numFmtId="0" fontId="34" fillId="0" borderId="0" xfId="0" applyFont="1" applyProtection="1">
      <protection locked="0"/>
    </xf>
    <xf numFmtId="0" fontId="34" fillId="0" borderId="0" xfId="0" applyFont="1" applyBorder="1" applyProtection="1">
      <protection locked="0"/>
    </xf>
    <xf numFmtId="0" fontId="0" fillId="0" borderId="0" xfId="0" applyFont="1" applyFill="1" applyBorder="1" applyAlignment="1" applyProtection="1">
      <alignment horizontal="center"/>
      <protection locked="0"/>
    </xf>
    <xf numFmtId="0" fontId="2" fillId="0" borderId="0" xfId="0" applyFont="1" applyProtection="1">
      <protection locked="0"/>
    </xf>
    <xf numFmtId="0" fontId="0" fillId="0" borderId="0" xfId="0" applyFont="1" applyFill="1" applyBorder="1" applyAlignment="1" applyProtection="1">
      <protection locked="0"/>
    </xf>
    <xf numFmtId="172" fontId="0" fillId="2" borderId="27" xfId="3" applyNumberFormat="1" applyFont="1" applyFill="1" applyBorder="1" applyAlignment="1" applyProtection="1">
      <alignment horizontal="center"/>
      <protection locked="0"/>
    </xf>
    <xf numFmtId="0" fontId="0" fillId="3" borderId="0" xfId="0" applyFill="1" applyAlignment="1" applyProtection="1">
      <alignment horizontal="center"/>
      <protection locked="0"/>
    </xf>
    <xf numFmtId="0" fontId="4" fillId="2" borderId="27" xfId="0" applyFont="1" applyFill="1" applyBorder="1" applyAlignment="1" applyProtection="1">
      <alignment horizontal="center" shrinkToFit="1"/>
      <protection locked="0"/>
    </xf>
    <xf numFmtId="0" fontId="4" fillId="2" borderId="27" xfId="0" applyFont="1" applyFill="1" applyBorder="1" applyAlignment="1" applyProtection="1">
      <alignment horizontal="center"/>
      <protection locked="0"/>
    </xf>
    <xf numFmtId="14" fontId="4" fillId="2" borderId="27" xfId="0" applyNumberFormat="1" applyFont="1" applyFill="1" applyBorder="1" applyAlignment="1" applyProtection="1">
      <alignment horizontal="center"/>
      <protection locked="0"/>
    </xf>
    <xf numFmtId="0" fontId="4" fillId="2" borderId="27" xfId="0" applyNumberFormat="1" applyFont="1" applyFill="1" applyBorder="1" applyAlignment="1" applyProtection="1">
      <alignment horizontal="center"/>
      <protection locked="0"/>
    </xf>
    <xf numFmtId="0" fontId="0" fillId="2" borderId="27" xfId="0" applyFill="1" applyBorder="1" applyAlignment="1" applyProtection="1">
      <alignment horizontal="left" wrapText="1"/>
      <protection locked="0"/>
    </xf>
    <xf numFmtId="0" fontId="0" fillId="0" borderId="0" xfId="0" applyAlignment="1" applyProtection="1">
      <alignment horizontal="center" vertical="center"/>
      <protection locked="0"/>
    </xf>
    <xf numFmtId="0" fontId="0" fillId="0" borderId="0" xfId="0" applyBorder="1" applyAlignment="1" applyProtection="1">
      <alignment vertical="center"/>
    </xf>
    <xf numFmtId="0" fontId="0" fillId="0" borderId="4" xfId="0" applyBorder="1" applyAlignment="1" applyProtection="1">
      <alignment horizontal="left" vertical="center"/>
    </xf>
    <xf numFmtId="0" fontId="10" fillId="4" borderId="15" xfId="0" applyFont="1" applyFill="1" applyBorder="1" applyAlignment="1" applyProtection="1">
      <alignment horizontal="center"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0" xfId="0" applyAlignment="1" applyProtection="1">
      <alignment vertical="center"/>
    </xf>
    <xf numFmtId="0" fontId="2" fillId="0" borderId="4" xfId="0" applyFont="1" applyBorder="1" applyAlignment="1" applyProtection="1">
      <alignment wrapText="1"/>
    </xf>
    <xf numFmtId="0" fontId="0" fillId="0" borderId="15" xfId="0" applyBorder="1" applyAlignment="1" applyProtection="1">
      <alignment horizontal="center" wrapText="1"/>
    </xf>
    <xf numFmtId="0" fontId="1" fillId="0" borderId="15" xfId="0" applyFont="1" applyBorder="1" applyAlignment="1" applyProtection="1">
      <alignment horizontal="center" wrapText="1"/>
    </xf>
    <xf numFmtId="0" fontId="0" fillId="0" borderId="31" xfId="0" applyBorder="1" applyAlignment="1" applyProtection="1">
      <alignment horizontal="center"/>
    </xf>
    <xf numFmtId="0" fontId="0" fillId="0" borderId="0" xfId="0" applyBorder="1" applyAlignment="1" applyProtection="1">
      <alignment horizontal="left" vertical="top"/>
    </xf>
    <xf numFmtId="0" fontId="0" fillId="0" borderId="31" xfId="0" applyBorder="1" applyAlignment="1" applyProtection="1">
      <alignment horizontal="center" vertical="top"/>
    </xf>
    <xf numFmtId="0" fontId="0" fillId="0" borderId="0" xfId="0" applyBorder="1" applyAlignment="1" applyProtection="1">
      <alignment horizontal="center" wrapText="1"/>
    </xf>
    <xf numFmtId="0" fontId="0" fillId="0" borderId="5" xfId="0" applyBorder="1" applyAlignment="1" applyProtection="1">
      <alignment horizontal="left" vertical="top"/>
    </xf>
    <xf numFmtId="0" fontId="0" fillId="0" borderId="0" xfId="0" applyBorder="1" applyAlignment="1" applyProtection="1">
      <alignment horizontal="center" vertical="center"/>
    </xf>
    <xf numFmtId="0" fontId="0" fillId="8" borderId="15" xfId="0" applyFill="1" applyBorder="1" applyAlignment="1" applyProtection="1">
      <alignment horizontal="center" wrapText="1"/>
    </xf>
    <xf numFmtId="0" fontId="0" fillId="0" borderId="5" xfId="0" applyBorder="1" applyAlignment="1" applyProtection="1">
      <alignment horizontal="center" wrapText="1"/>
    </xf>
    <xf numFmtId="9" fontId="0" fillId="0" borderId="0" xfId="0" applyNumberFormat="1" applyBorder="1" applyAlignment="1" applyProtection="1">
      <alignment horizontal="center" vertical="center"/>
    </xf>
    <xf numFmtId="170"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40" fontId="0" fillId="0" borderId="5" xfId="0" applyNumberFormat="1" applyBorder="1" applyAlignment="1" applyProtection="1">
      <alignment horizontal="center" vertical="center"/>
    </xf>
    <xf numFmtId="0" fontId="44" fillId="0" borderId="4" xfId="0" applyFont="1" applyBorder="1" applyProtection="1"/>
    <xf numFmtId="0" fontId="44" fillId="3" borderId="15" xfId="0" applyFont="1" applyFill="1" applyBorder="1" applyAlignment="1" applyProtection="1">
      <alignment horizontal="center" vertical="center" wrapText="1"/>
    </xf>
    <xf numFmtId="10" fontId="44" fillId="3" borderId="15" xfId="0" applyNumberFormat="1" applyFont="1" applyFill="1" applyBorder="1" applyAlignment="1" applyProtection="1">
      <alignment horizontal="center" vertical="center" wrapText="1"/>
    </xf>
    <xf numFmtId="0" fontId="44" fillId="3" borderId="15" xfId="0" applyFont="1" applyFill="1" applyBorder="1" applyAlignment="1" applyProtection="1">
      <alignment horizontal="center" vertical="center"/>
    </xf>
    <xf numFmtId="9" fontId="44" fillId="3" borderId="15" xfId="0" applyNumberFormat="1" applyFont="1" applyFill="1" applyBorder="1" applyAlignment="1" applyProtection="1">
      <alignment horizontal="center" vertical="center" wrapText="1"/>
    </xf>
    <xf numFmtId="10" fontId="54" fillId="3" borderId="15" xfId="0" applyNumberFormat="1" applyFont="1" applyFill="1" applyBorder="1" applyAlignment="1" applyProtection="1">
      <alignment horizontal="center" vertical="center" wrapText="1"/>
    </xf>
    <xf numFmtId="170" fontId="44" fillId="3" borderId="15" xfId="0" applyNumberFormat="1" applyFont="1" applyFill="1" applyBorder="1" applyAlignment="1" applyProtection="1">
      <alignment horizontal="center" vertical="center" wrapText="1"/>
    </xf>
    <xf numFmtId="170" fontId="54" fillId="3" borderId="15" xfId="0" applyNumberFormat="1" applyFont="1" applyFill="1" applyBorder="1" applyAlignment="1" applyProtection="1">
      <alignment horizontal="center" vertical="center" wrapText="1"/>
    </xf>
    <xf numFmtId="0" fontId="53" fillId="7" borderId="30" xfId="0" applyFont="1" applyFill="1" applyBorder="1" applyAlignment="1" applyProtection="1">
      <alignment horizontal="center" vertical="center"/>
    </xf>
    <xf numFmtId="9" fontId="53" fillId="7" borderId="22" xfId="0" applyNumberFormat="1" applyFont="1" applyFill="1" applyBorder="1" applyAlignment="1" applyProtection="1">
      <alignment horizontal="center" vertical="center"/>
    </xf>
    <xf numFmtId="167" fontId="53" fillId="7" borderId="30" xfId="0" applyNumberFormat="1" applyFont="1" applyFill="1" applyBorder="1" applyAlignment="1" applyProtection="1">
      <alignment horizontal="center" vertical="center"/>
    </xf>
    <xf numFmtId="167" fontId="53" fillId="7" borderId="21" xfId="0" applyNumberFormat="1" applyFont="1" applyFill="1" applyBorder="1" applyAlignment="1" applyProtection="1">
      <alignment horizontal="center" vertical="center"/>
    </xf>
    <xf numFmtId="0" fontId="0" fillId="0" borderId="0" xfId="0" applyBorder="1" applyAlignment="1" applyProtection="1">
      <alignment horizontal="right" wrapText="1"/>
    </xf>
    <xf numFmtId="0" fontId="0" fillId="0" borderId="0" xfId="0" applyFont="1" applyBorder="1" applyAlignment="1" applyProtection="1">
      <alignment horizontal="right" wrapText="1"/>
    </xf>
    <xf numFmtId="10" fontId="0" fillId="3" borderId="15" xfId="0" applyNumberFormat="1" applyFont="1" applyFill="1" applyBorder="1" applyAlignment="1" applyProtection="1">
      <alignment horizontal="center" vertical="center" wrapText="1"/>
    </xf>
    <xf numFmtId="167" fontId="0" fillId="5" borderId="31" xfId="0" applyNumberFormat="1" applyFont="1" applyFill="1" applyBorder="1" applyAlignment="1" applyProtection="1">
      <alignment horizontal="center" vertical="center"/>
    </xf>
    <xf numFmtId="167" fontId="0" fillId="5" borderId="15" xfId="0" applyNumberFormat="1" applyFont="1" applyFill="1" applyBorder="1" applyAlignment="1" applyProtection="1">
      <alignment horizontal="center" vertical="center"/>
    </xf>
    <xf numFmtId="167" fontId="0" fillId="7" borderId="15" xfId="0" applyNumberFormat="1" applyFill="1" applyBorder="1" applyAlignment="1" applyProtection="1">
      <alignment horizontal="center" vertical="center"/>
    </xf>
    <xf numFmtId="0" fontId="0" fillId="0" borderId="23" xfId="0" applyFont="1" applyBorder="1" applyAlignment="1" applyProtection="1">
      <alignment horizontal="center"/>
    </xf>
    <xf numFmtId="0" fontId="0" fillId="0" borderId="21" xfId="0" applyFont="1" applyBorder="1" applyAlignment="1" applyProtection="1">
      <alignment horizontal="center"/>
    </xf>
    <xf numFmtId="0" fontId="0" fillId="0" borderId="26" xfId="0" applyFont="1" applyBorder="1" applyAlignment="1" applyProtection="1">
      <alignment horizontal="center"/>
    </xf>
    <xf numFmtId="0" fontId="0" fillId="0" borderId="0" xfId="0" applyBorder="1" applyAlignment="1" applyProtection="1"/>
    <xf numFmtId="0" fontId="17" fillId="0" borderId="0" xfId="0" applyFont="1" applyBorder="1" applyProtection="1"/>
    <xf numFmtId="0" fontId="10" fillId="0" borderId="4" xfId="0" applyFont="1" applyBorder="1" applyProtection="1"/>
    <xf numFmtId="170" fontId="42" fillId="3" borderId="5" xfId="0" applyNumberFormat="1" applyFont="1" applyFill="1" applyBorder="1" applyAlignment="1" applyProtection="1">
      <alignment horizontal="center" vertical="center" wrapText="1"/>
    </xf>
    <xf numFmtId="0" fontId="0" fillId="0" borderId="5" xfId="0" applyBorder="1" applyAlignment="1" applyProtection="1">
      <alignment horizontal="center"/>
    </xf>
    <xf numFmtId="0" fontId="4" fillId="0" borderId="15" xfId="0" applyFont="1" applyBorder="1" applyAlignment="1" applyProtection="1">
      <alignment horizontal="center" vertical="center" wrapText="1"/>
    </xf>
    <xf numFmtId="0" fontId="4" fillId="0" borderId="49" xfId="0" applyFont="1" applyBorder="1" applyAlignment="1" applyProtection="1">
      <alignment horizontal="center" vertical="center"/>
    </xf>
    <xf numFmtId="0" fontId="4" fillId="0" borderId="13" xfId="0" applyFont="1" applyBorder="1" applyAlignment="1" applyProtection="1">
      <alignment horizontal="center" vertical="center" wrapText="1"/>
    </xf>
    <xf numFmtId="0" fontId="0" fillId="0" borderId="4" xfId="0" applyBorder="1" applyAlignment="1" applyProtection="1">
      <alignment horizontal="center" vertical="center"/>
    </xf>
    <xf numFmtId="0" fontId="4" fillId="3" borderId="15" xfId="0" applyFont="1" applyFill="1" applyBorder="1" applyAlignment="1" applyProtection="1">
      <alignment horizontal="center" vertical="center" wrapText="1"/>
    </xf>
    <xf numFmtId="0" fontId="0" fillId="8" borderId="15" xfId="0" applyFill="1" applyBorder="1" applyAlignment="1" applyProtection="1">
      <alignment horizontal="center" vertical="center"/>
    </xf>
    <xf numFmtId="0" fontId="0" fillId="8" borderId="49" xfId="0" applyFill="1" applyBorder="1" applyAlignment="1" applyProtection="1">
      <alignment horizontal="center" vertical="center"/>
    </xf>
    <xf numFmtId="0" fontId="4" fillId="7" borderId="13" xfId="0" applyFont="1" applyFill="1" applyBorder="1" applyAlignment="1" applyProtection="1">
      <alignment horizontal="center" vertical="center"/>
    </xf>
    <xf numFmtId="0" fontId="0" fillId="0" borderId="5" xfId="0" applyBorder="1" applyAlignment="1" applyProtection="1">
      <alignment horizontal="center" vertical="center"/>
    </xf>
    <xf numFmtId="0" fontId="0" fillId="0" borderId="0" xfId="0" applyAlignment="1" applyProtection="1">
      <alignment horizontal="center" vertical="center"/>
    </xf>
    <xf numFmtId="9" fontId="4" fillId="3" borderId="29" xfId="0" applyNumberFormat="1" applyFont="1" applyFill="1" applyBorder="1" applyAlignment="1" applyProtection="1">
      <alignment horizontal="center" vertical="center" wrapText="1"/>
    </xf>
    <xf numFmtId="0" fontId="0" fillId="8" borderId="47" xfId="0" applyFill="1" applyBorder="1" applyAlignment="1" applyProtection="1">
      <alignment horizontal="center" vertical="center"/>
    </xf>
    <xf numFmtId="0" fontId="0" fillId="8" borderId="50" xfId="0" applyFill="1" applyBorder="1" applyAlignment="1" applyProtection="1">
      <alignment horizontal="center" vertical="center"/>
    </xf>
    <xf numFmtId="0" fontId="4" fillId="7" borderId="52" xfId="0" applyFont="1" applyFill="1" applyBorder="1" applyAlignment="1" applyProtection="1">
      <alignment horizontal="center" vertical="center"/>
    </xf>
    <xf numFmtId="0" fontId="0" fillId="7" borderId="31" xfId="0" applyFill="1" applyBorder="1" applyAlignment="1" applyProtection="1">
      <alignment horizontal="center" vertical="center"/>
    </xf>
    <xf numFmtId="0" fontId="0" fillId="7" borderId="51" xfId="0" applyFill="1" applyBorder="1" applyAlignment="1" applyProtection="1">
      <alignment horizontal="center" vertical="center"/>
    </xf>
    <xf numFmtId="0" fontId="4" fillId="7" borderId="28" xfId="0" applyFont="1" applyFill="1" applyBorder="1" applyAlignment="1" applyProtection="1">
      <alignment horizontal="center" vertical="center"/>
    </xf>
    <xf numFmtId="0" fontId="4" fillId="0" borderId="51" xfId="0" applyFont="1" applyBorder="1" applyAlignment="1" applyProtection="1">
      <alignment horizontal="center" vertical="center"/>
    </xf>
    <xf numFmtId="0" fontId="0" fillId="0" borderId="56" xfId="0" applyBorder="1" applyAlignment="1" applyProtection="1">
      <alignment horizontal="center" vertical="center" wrapText="1"/>
    </xf>
    <xf numFmtId="0" fontId="4" fillId="0" borderId="27" xfId="0" applyFont="1" applyBorder="1" applyAlignment="1" applyProtection="1">
      <alignment horizontal="center" vertical="center"/>
    </xf>
    <xf numFmtId="0" fontId="0" fillId="0" borderId="30" xfId="0" applyBorder="1" applyAlignment="1" applyProtection="1">
      <alignment horizontal="center" wrapText="1"/>
    </xf>
    <xf numFmtId="0" fontId="4" fillId="3" borderId="55" xfId="0" applyFont="1" applyFill="1" applyBorder="1" applyAlignment="1" applyProtection="1">
      <alignment horizontal="center" vertical="center" wrapText="1"/>
    </xf>
    <xf numFmtId="0" fontId="0" fillId="8" borderId="49" xfId="0" applyFill="1" applyBorder="1" applyAlignment="1" applyProtection="1">
      <alignment horizontal="center"/>
    </xf>
    <xf numFmtId="171" fontId="0" fillId="8" borderId="49" xfId="0" applyNumberFormat="1" applyFill="1" applyBorder="1" applyAlignment="1" applyProtection="1">
      <alignment horizontal="center"/>
    </xf>
    <xf numFmtId="0" fontId="0" fillId="8" borderId="12" xfId="0" applyFill="1" applyBorder="1" applyAlignment="1" applyProtection="1">
      <alignment horizontal="center"/>
    </xf>
    <xf numFmtId="171" fontId="0" fillId="8" borderId="15" xfId="2" applyNumberFormat="1" applyFont="1" applyFill="1" applyBorder="1" applyAlignment="1" applyProtection="1">
      <alignment horizontal="center"/>
    </xf>
    <xf numFmtId="0" fontId="0" fillId="7" borderId="54" xfId="0" applyFill="1" applyBorder="1" applyAlignment="1" applyProtection="1">
      <alignment horizontal="center"/>
    </xf>
    <xf numFmtId="0" fontId="0" fillId="8" borderId="50" xfId="0" applyFill="1" applyBorder="1" applyAlignment="1" applyProtection="1">
      <alignment horizontal="center"/>
    </xf>
    <xf numFmtId="171" fontId="0" fillId="8" borderId="50" xfId="0" applyNumberFormat="1" applyFill="1" applyBorder="1" applyAlignment="1" applyProtection="1">
      <alignment horizontal="center"/>
    </xf>
    <xf numFmtId="0" fontId="0" fillId="8" borderId="53" xfId="0" applyFill="1" applyBorder="1" applyAlignment="1" applyProtection="1">
      <alignment horizontal="center"/>
    </xf>
    <xf numFmtId="171" fontId="0" fillId="8" borderId="47" xfId="2" applyNumberFormat="1" applyFont="1" applyFill="1" applyBorder="1" applyAlignment="1" applyProtection="1">
      <alignment horizontal="center"/>
    </xf>
    <xf numFmtId="0" fontId="0" fillId="7" borderId="52" xfId="0" applyFill="1" applyBorder="1" applyAlignment="1" applyProtection="1">
      <alignment horizontal="center"/>
    </xf>
    <xf numFmtId="0" fontId="0" fillId="7" borderId="51" xfId="0" applyFill="1" applyBorder="1" applyAlignment="1" applyProtection="1">
      <alignment horizontal="center"/>
    </xf>
    <xf numFmtId="171" fontId="0" fillId="7" borderId="51" xfId="0" applyNumberFormat="1" applyFill="1" applyBorder="1" applyAlignment="1" applyProtection="1">
      <alignment horizontal="center"/>
    </xf>
    <xf numFmtId="0" fontId="0" fillId="7" borderId="27" xfId="0" applyFill="1" applyBorder="1" applyAlignment="1" applyProtection="1">
      <alignment horizontal="center"/>
    </xf>
    <xf numFmtId="171" fontId="0" fillId="7" borderId="31" xfId="2" applyNumberFormat="1" applyFont="1" applyFill="1" applyBorder="1" applyAlignment="1" applyProtection="1">
      <alignment horizontal="center"/>
    </xf>
    <xf numFmtId="0" fontId="0" fillId="7" borderId="55" xfId="0" applyFill="1" applyBorder="1" applyAlignment="1" applyProtection="1">
      <alignment horizontal="center"/>
    </xf>
    <xf numFmtId="9" fontId="4" fillId="3" borderId="4" xfId="0" applyNumberFormat="1" applyFont="1" applyFill="1" applyBorder="1" applyAlignment="1" applyProtection="1">
      <alignment horizontal="center" vertical="center" wrapText="1"/>
    </xf>
    <xf numFmtId="0" fontId="4" fillId="0" borderId="49" xfId="0" applyFont="1" applyBorder="1" applyAlignment="1" applyProtection="1">
      <alignment horizontal="center" vertical="center" wrapText="1"/>
    </xf>
    <xf numFmtId="0" fontId="0" fillId="0" borderId="54" xfId="0" applyFont="1" applyBorder="1" applyAlignment="1" applyProtection="1">
      <alignment horizontal="center" vertical="center" wrapText="1"/>
    </xf>
    <xf numFmtId="0" fontId="10" fillId="8" borderId="12" xfId="0" applyFont="1" applyFill="1" applyBorder="1" applyAlignment="1" applyProtection="1">
      <alignment horizontal="center" vertical="center"/>
    </xf>
    <xf numFmtId="0" fontId="0" fillId="7" borderId="54" xfId="0" applyFill="1" applyBorder="1" applyAlignment="1" applyProtection="1">
      <alignment horizontal="center" vertical="center"/>
    </xf>
    <xf numFmtId="0" fontId="0" fillId="8" borderId="12" xfId="0" applyFill="1" applyBorder="1" applyAlignment="1" applyProtection="1">
      <alignment horizontal="center" vertical="center"/>
    </xf>
    <xf numFmtId="0" fontId="10" fillId="8" borderId="53" xfId="0" applyFont="1" applyFill="1" applyBorder="1" applyAlignment="1" applyProtection="1">
      <alignment horizontal="center" vertical="center"/>
    </xf>
    <xf numFmtId="0" fontId="0" fillId="7" borderId="52" xfId="0" applyFill="1" applyBorder="1" applyAlignment="1" applyProtection="1">
      <alignment horizontal="center" vertical="center"/>
    </xf>
    <xf numFmtId="0" fontId="0" fillId="8" borderId="53" xfId="0" applyFill="1" applyBorder="1" applyAlignment="1" applyProtection="1">
      <alignment horizontal="center" vertical="center"/>
    </xf>
    <xf numFmtId="0" fontId="10" fillId="7" borderId="27" xfId="0" applyFont="1" applyFill="1" applyBorder="1" applyAlignment="1" applyProtection="1">
      <alignment horizontal="center" vertical="center"/>
    </xf>
    <xf numFmtId="0" fontId="0" fillId="7" borderId="55" xfId="0" applyFill="1" applyBorder="1" applyAlignment="1" applyProtection="1">
      <alignment horizontal="center" vertical="center"/>
    </xf>
    <xf numFmtId="0" fontId="0" fillId="7" borderId="27" xfId="0" applyFill="1" applyBorder="1" applyAlignment="1" applyProtection="1">
      <alignment horizontal="center" vertical="center"/>
    </xf>
    <xf numFmtId="9" fontId="4" fillId="3" borderId="7" xfId="0" applyNumberFormat="1" applyFont="1" applyFill="1" applyBorder="1" applyAlignment="1" applyProtection="1">
      <alignment horizontal="center" vertical="center" wrapText="1"/>
    </xf>
    <xf numFmtId="0" fontId="0" fillId="0" borderId="6" xfId="0" applyBorder="1" applyAlignment="1" applyProtection="1">
      <alignment horizontal="center" vertical="center"/>
    </xf>
    <xf numFmtId="0" fontId="0" fillId="0" borderId="8" xfId="0" applyBorder="1" applyAlignment="1" applyProtection="1">
      <alignment horizontal="center" vertical="center"/>
    </xf>
    <xf numFmtId="0" fontId="0" fillId="3" borderId="0" xfId="0" applyFill="1" applyBorder="1" applyAlignment="1" applyProtection="1">
      <protection locked="0"/>
    </xf>
    <xf numFmtId="0" fontId="0" fillId="0" borderId="0" xfId="0" applyAlignment="1" applyProtection="1">
      <alignment vertical="center" wrapText="1"/>
      <protection locked="0"/>
    </xf>
    <xf numFmtId="0" fontId="18" fillId="2" borderId="27" xfId="0" applyFont="1" applyFill="1" applyBorder="1" applyAlignment="1" applyProtection="1">
      <alignment horizontal="center" wrapText="1"/>
      <protection locked="0"/>
    </xf>
    <xf numFmtId="170" fontId="42" fillId="3" borderId="0" xfId="0" applyNumberFormat="1"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protection locked="0"/>
    </xf>
    <xf numFmtId="0" fontId="2" fillId="0" borderId="8" xfId="0" applyFont="1" applyFill="1" applyBorder="1" applyProtection="1">
      <protection locked="0"/>
    </xf>
    <xf numFmtId="0" fontId="0" fillId="3" borderId="0" xfId="0" applyFill="1" applyBorder="1" applyAlignment="1" applyProtection="1"/>
    <xf numFmtId="0" fontId="2" fillId="3" borderId="7" xfId="0" applyFont="1" applyFill="1" applyBorder="1" applyProtection="1"/>
    <xf numFmtId="0" fontId="0" fillId="0" borderId="0" xfId="0" applyAlignment="1" applyProtection="1">
      <alignment vertical="center" wrapText="1"/>
    </xf>
    <xf numFmtId="10" fontId="0" fillId="2" borderId="15" xfId="0" applyNumberFormat="1" applyFill="1" applyBorder="1" applyAlignment="1" applyProtection="1">
      <alignment horizontal="center"/>
      <protection locked="0"/>
    </xf>
    <xf numFmtId="165" fontId="0" fillId="2" borderId="15" xfId="0" applyNumberFormat="1" applyFill="1" applyBorder="1" applyAlignment="1" applyProtection="1">
      <alignment horizontal="center"/>
      <protection locked="0"/>
    </xf>
    <xf numFmtId="167" fontId="0" fillId="2" borderId="15" xfId="0" applyNumberFormat="1" applyFill="1" applyBorder="1" applyAlignment="1" applyProtection="1">
      <alignment horizontal="center"/>
      <protection locked="0"/>
    </xf>
    <xf numFmtId="0" fontId="0" fillId="2" borderId="17" xfId="0" applyFill="1" applyBorder="1" applyAlignment="1" applyProtection="1">
      <alignment wrapText="1"/>
      <protection locked="0"/>
    </xf>
    <xf numFmtId="0" fontId="0" fillId="0" borderId="0" xfId="0" applyAlignment="1" applyProtection="1">
      <alignment horizontal="center"/>
      <protection locked="0"/>
    </xf>
    <xf numFmtId="10"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0" fontId="0" fillId="0" borderId="0" xfId="0" applyNumberFormat="1" applyAlignment="1" applyProtection="1">
      <alignment horizontal="center"/>
      <protection locked="0"/>
    </xf>
    <xf numFmtId="167" fontId="0" fillId="3" borderId="0" xfId="0" applyNumberFormat="1" applyFill="1" applyAlignment="1" applyProtection="1">
      <alignment horizontal="center"/>
      <protection locked="0"/>
    </xf>
    <xf numFmtId="167" fontId="0" fillId="0" borderId="0" xfId="0" applyNumberFormat="1" applyAlignment="1" applyProtection="1">
      <alignment horizontal="center"/>
      <protection locked="0"/>
    </xf>
    <xf numFmtId="0" fontId="0" fillId="0" borderId="0" xfId="0" applyAlignment="1" applyProtection="1">
      <alignment wrapText="1"/>
      <protection locked="0"/>
    </xf>
    <xf numFmtId="0" fontId="1" fillId="7" borderId="45" xfId="0" applyFont="1" applyFill="1" applyBorder="1" applyAlignment="1" applyProtection="1">
      <alignment horizontal="center"/>
    </xf>
    <xf numFmtId="0" fontId="1" fillId="7" borderId="31" xfId="0" applyFont="1" applyFill="1" applyBorder="1" applyAlignment="1" applyProtection="1">
      <alignment horizontal="center"/>
    </xf>
    <xf numFmtId="10" fontId="1" fillId="7" borderId="31" xfId="0" applyNumberFormat="1" applyFont="1" applyFill="1" applyBorder="1" applyAlignment="1" applyProtection="1">
      <alignment horizontal="center" wrapText="1"/>
    </xf>
    <xf numFmtId="0" fontId="1" fillId="7" borderId="31" xfId="0" applyFont="1" applyFill="1" applyBorder="1" applyAlignment="1" applyProtection="1">
      <alignment horizontal="center" wrapText="1"/>
    </xf>
    <xf numFmtId="165" fontId="1" fillId="7" borderId="31" xfId="0" applyNumberFormat="1" applyFont="1" applyFill="1" applyBorder="1" applyAlignment="1" applyProtection="1">
      <alignment horizontal="center" wrapText="1"/>
    </xf>
    <xf numFmtId="0" fontId="1" fillId="7" borderId="31" xfId="0" applyNumberFormat="1" applyFont="1" applyFill="1" applyBorder="1" applyAlignment="1" applyProtection="1">
      <alignment horizontal="center" wrapText="1"/>
    </xf>
    <xf numFmtId="167" fontId="16" fillId="7" borderId="31" xfId="0" applyNumberFormat="1" applyFont="1" applyFill="1" applyBorder="1" applyAlignment="1" applyProtection="1">
      <alignment horizontal="center" wrapText="1"/>
    </xf>
    <xf numFmtId="0" fontId="16" fillId="7" borderId="31" xfId="0" applyFont="1" applyFill="1" applyBorder="1" applyAlignment="1" applyProtection="1">
      <alignment horizontal="center" wrapText="1"/>
    </xf>
    <xf numFmtId="0" fontId="16" fillId="7" borderId="44" xfId="0" applyFont="1" applyFill="1" applyBorder="1" applyAlignment="1" applyProtection="1">
      <alignment horizontal="center" wrapText="1"/>
    </xf>
    <xf numFmtId="0" fontId="1" fillId="0" borderId="0" xfId="0" applyFont="1" applyProtection="1"/>
    <xf numFmtId="0" fontId="55" fillId="6" borderId="4" xfId="0" applyFont="1" applyFill="1" applyBorder="1" applyAlignment="1" applyProtection="1">
      <alignment horizontal="right"/>
    </xf>
    <xf numFmtId="0" fontId="55" fillId="6" borderId="15" xfId="0" applyFont="1" applyFill="1" applyBorder="1" applyAlignment="1" applyProtection="1">
      <alignment horizontal="center"/>
    </xf>
    <xf numFmtId="9" fontId="55" fillId="6" borderId="15" xfId="0" applyNumberFormat="1" applyFont="1" applyFill="1" applyBorder="1" applyAlignment="1" applyProtection="1">
      <alignment horizontal="center"/>
    </xf>
    <xf numFmtId="0" fontId="55" fillId="6" borderId="15" xfId="0" applyFont="1" applyFill="1" applyBorder="1" applyProtection="1"/>
    <xf numFmtId="0" fontId="35" fillId="6" borderId="15" xfId="0" applyFont="1" applyFill="1" applyBorder="1" applyProtection="1"/>
    <xf numFmtId="165" fontId="55" fillId="6" borderId="15" xfId="0" applyNumberFormat="1" applyFont="1" applyFill="1" applyBorder="1" applyAlignment="1" applyProtection="1">
      <alignment horizontal="center"/>
    </xf>
    <xf numFmtId="167" fontId="55" fillId="6" borderId="15" xfId="0" applyNumberFormat="1" applyFont="1" applyFill="1" applyBorder="1" applyAlignment="1" applyProtection="1">
      <alignment horizontal="center"/>
    </xf>
    <xf numFmtId="0" fontId="55" fillId="6" borderId="17" xfId="0" applyFont="1" applyFill="1" applyBorder="1" applyAlignment="1" applyProtection="1">
      <alignment wrapText="1"/>
    </xf>
    <xf numFmtId="0" fontId="55" fillId="3" borderId="0" xfId="0" applyFont="1" applyFill="1" applyProtection="1"/>
    <xf numFmtId="0" fontId="35" fillId="0" borderId="4" xfId="0" applyFont="1" applyBorder="1" applyProtection="1"/>
    <xf numFmtId="10" fontId="0" fillId="0" borderId="0" xfId="0" applyNumberFormat="1" applyBorder="1" applyAlignment="1" applyProtection="1">
      <alignment horizontal="center"/>
    </xf>
    <xf numFmtId="165" fontId="0" fillId="0" borderId="0" xfId="0" applyNumberFormat="1" applyBorder="1" applyAlignment="1" applyProtection="1">
      <alignment horizontal="center"/>
    </xf>
    <xf numFmtId="0" fontId="0" fillId="0" borderId="0" xfId="0" applyNumberFormat="1" applyBorder="1" applyAlignment="1" applyProtection="1">
      <alignment horizontal="center"/>
    </xf>
    <xf numFmtId="0" fontId="0" fillId="3" borderId="0" xfId="0" applyFill="1" applyBorder="1" applyAlignment="1" applyProtection="1">
      <alignment horizontal="center"/>
    </xf>
    <xf numFmtId="167" fontId="0" fillId="3" borderId="0" xfId="0" applyNumberFormat="1" applyFill="1" applyBorder="1" applyAlignment="1" applyProtection="1">
      <alignment horizontal="center"/>
    </xf>
    <xf numFmtId="167" fontId="0" fillId="0" borderId="0" xfId="0" applyNumberFormat="1" applyBorder="1" applyAlignment="1" applyProtection="1">
      <alignment horizontal="center"/>
    </xf>
    <xf numFmtId="0" fontId="0" fillId="0" borderId="5" xfId="0" applyBorder="1" applyAlignment="1" applyProtection="1">
      <alignment wrapText="1"/>
    </xf>
    <xf numFmtId="0" fontId="0" fillId="0" borderId="0" xfId="0" applyAlignment="1" applyProtection="1">
      <alignment horizontal="center"/>
    </xf>
    <xf numFmtId="0" fontId="16" fillId="0" borderId="15" xfId="0" applyNumberFormat="1" applyFont="1" applyBorder="1" applyAlignment="1" applyProtection="1">
      <alignment horizontal="center"/>
    </xf>
    <xf numFmtId="1" fontId="10" fillId="7" borderId="15" xfId="0" applyNumberFormat="1" applyFont="1" applyFill="1" applyBorder="1" applyAlignment="1" applyProtection="1">
      <alignment horizontal="center"/>
    </xf>
    <xf numFmtId="167" fontId="23" fillId="0" borderId="0" xfId="0" applyNumberFormat="1" applyFont="1" applyBorder="1" applyAlignment="1" applyProtection="1">
      <alignment horizontal="center"/>
    </xf>
    <xf numFmtId="10" fontId="0" fillId="3" borderId="0" xfId="0" applyNumberFormat="1" applyFill="1" applyBorder="1" applyAlignment="1" applyProtection="1">
      <alignment horizontal="center"/>
    </xf>
    <xf numFmtId="165" fontId="0" fillId="3" borderId="0" xfId="0" applyNumberFormat="1" applyFill="1" applyBorder="1" applyAlignment="1" applyProtection="1">
      <alignment horizontal="center"/>
    </xf>
    <xf numFmtId="0" fontId="1" fillId="0" borderId="0" xfId="0" applyFont="1" applyBorder="1" applyAlignment="1" applyProtection="1"/>
    <xf numFmtId="0" fontId="0" fillId="0" borderId="0" xfId="0" applyNumberFormat="1" applyBorder="1" applyAlignment="1" applyProtection="1">
      <alignment horizontal="left"/>
    </xf>
    <xf numFmtId="0" fontId="10" fillId="7" borderId="15" xfId="0" applyNumberFormat="1" applyFont="1" applyFill="1" applyBorder="1" applyAlignment="1" applyProtection="1">
      <alignment horizontal="center"/>
    </xf>
    <xf numFmtId="0" fontId="0" fillId="0" borderId="4" xfId="0" applyNumberFormat="1" applyBorder="1" applyAlignment="1" applyProtection="1">
      <alignment horizontal="center"/>
    </xf>
    <xf numFmtId="0" fontId="0" fillId="0" borderId="5" xfId="0" applyNumberFormat="1" applyBorder="1" applyAlignment="1" applyProtection="1">
      <alignment horizontal="center"/>
    </xf>
    <xf numFmtId="10" fontId="0" fillId="0" borderId="6" xfId="0" applyNumberFormat="1" applyBorder="1" applyAlignment="1" applyProtection="1">
      <alignment horizontal="center"/>
    </xf>
    <xf numFmtId="0" fontId="0" fillId="0" borderId="6" xfId="0" applyBorder="1" applyProtection="1"/>
    <xf numFmtId="165" fontId="0" fillId="0" borderId="6" xfId="0" applyNumberFormat="1" applyBorder="1" applyAlignment="1" applyProtection="1">
      <alignment horizontal="center"/>
    </xf>
    <xf numFmtId="0" fontId="0" fillId="0" borderId="6" xfId="0" applyNumberFormat="1" applyBorder="1" applyAlignment="1" applyProtection="1">
      <alignment horizontal="center"/>
    </xf>
    <xf numFmtId="167" fontId="0" fillId="0" borderId="6" xfId="0" applyNumberFormat="1" applyBorder="1" applyAlignment="1" applyProtection="1">
      <alignment horizontal="center"/>
    </xf>
    <xf numFmtId="167" fontId="0" fillId="3" borderId="6" xfId="0" applyNumberFormat="1" applyFill="1" applyBorder="1" applyAlignment="1" applyProtection="1">
      <alignment horizontal="center"/>
    </xf>
    <xf numFmtId="0" fontId="0" fillId="0" borderId="8" xfId="0" applyNumberFormat="1" applyBorder="1" applyAlignment="1" applyProtection="1">
      <alignment horizontal="center"/>
    </xf>
    <xf numFmtId="0" fontId="0" fillId="2" borderId="16" xfId="0" applyFill="1" applyBorder="1" applyAlignment="1" applyProtection="1">
      <alignment horizontal="center" wrapText="1"/>
      <protection locked="0"/>
    </xf>
    <xf numFmtId="0" fontId="68" fillId="3" borderId="0" xfId="0" applyFont="1" applyFill="1" applyProtection="1">
      <protection locked="0"/>
    </xf>
    <xf numFmtId="0" fontId="0" fillId="2" borderId="18" xfId="0" applyFill="1" applyBorder="1" applyAlignment="1" applyProtection="1">
      <alignment horizontal="center" wrapText="1"/>
      <protection locked="0"/>
    </xf>
    <xf numFmtId="0" fontId="0" fillId="2" borderId="19" xfId="0" applyFill="1" applyBorder="1" applyAlignment="1" applyProtection="1">
      <alignment horizontal="center" wrapText="1"/>
      <protection locked="0"/>
    </xf>
    <xf numFmtId="0" fontId="1" fillId="0" borderId="16" xfId="0" applyFont="1" applyBorder="1" applyAlignment="1" applyProtection="1">
      <alignment horizontal="center" wrapText="1"/>
    </xf>
    <xf numFmtId="0" fontId="23" fillId="0" borderId="0" xfId="0" applyFont="1" applyAlignment="1" applyProtection="1">
      <alignment horizontal="left"/>
      <protection locked="0"/>
    </xf>
    <xf numFmtId="0" fontId="0" fillId="3" borderId="0" xfId="0" applyFont="1" applyFill="1" applyBorder="1" applyAlignment="1" applyProtection="1">
      <alignment horizontal="right" wrapText="1"/>
      <protection locked="0"/>
    </xf>
    <xf numFmtId="0" fontId="59" fillId="3" borderId="0" xfId="0" applyFont="1" applyFill="1" applyBorder="1" applyAlignment="1" applyProtection="1">
      <alignment horizontal="right" wrapText="1"/>
      <protection locked="0"/>
    </xf>
    <xf numFmtId="0" fontId="59" fillId="0" borderId="0" xfId="0" applyFont="1" applyProtection="1">
      <protection locked="0"/>
    </xf>
    <xf numFmtId="0" fontId="39" fillId="0" borderId="38" xfId="0" applyFont="1" applyBorder="1" applyProtection="1"/>
    <xf numFmtId="0" fontId="2" fillId="0" borderId="24" xfId="0" applyFont="1" applyBorder="1" applyProtection="1"/>
    <xf numFmtId="0" fontId="2" fillId="0" borderId="42" xfId="0" applyFont="1" applyBorder="1" applyProtection="1"/>
    <xf numFmtId="0" fontId="39" fillId="0" borderId="4" xfId="0" applyFont="1" applyBorder="1" applyProtection="1"/>
    <xf numFmtId="0" fontId="60" fillId="0" borderId="0" xfId="0" applyFont="1" applyBorder="1" applyAlignment="1" applyProtection="1">
      <alignment horizontal="right"/>
    </xf>
    <xf numFmtId="14" fontId="60" fillId="7" borderId="27" xfId="0" applyNumberFormat="1" applyFont="1" applyFill="1" applyBorder="1" applyAlignment="1" applyProtection="1">
      <alignment horizontal="center" vertical="center"/>
    </xf>
    <xf numFmtId="0" fontId="65" fillId="0" borderId="0" xfId="0" applyFont="1" applyBorder="1" applyProtection="1"/>
    <xf numFmtId="14" fontId="60" fillId="7" borderId="27" xfId="0" applyNumberFormat="1" applyFont="1" applyFill="1" applyBorder="1" applyAlignment="1" applyProtection="1">
      <alignment horizontal="center"/>
    </xf>
    <xf numFmtId="14" fontId="60" fillId="7" borderId="12" xfId="0" applyNumberFormat="1" applyFont="1" applyFill="1" applyBorder="1" applyAlignment="1" applyProtection="1">
      <alignment horizontal="center"/>
    </xf>
    <xf numFmtId="0" fontId="39" fillId="0" borderId="39" xfId="0" applyFont="1" applyBorder="1" applyProtection="1"/>
    <xf numFmtId="0" fontId="2" fillId="0" borderId="27" xfId="0" applyFont="1" applyBorder="1" applyProtection="1"/>
    <xf numFmtId="0" fontId="0" fillId="0" borderId="42" xfId="0" applyBorder="1" applyProtection="1"/>
    <xf numFmtId="0" fontId="65" fillId="7" borderId="27" xfId="0" applyNumberFormat="1" applyFont="1" applyFill="1" applyBorder="1" applyAlignment="1" applyProtection="1">
      <alignment horizontal="center"/>
    </xf>
    <xf numFmtId="0" fontId="60" fillId="7" borderId="27" xfId="0" applyFont="1" applyFill="1" applyBorder="1" applyAlignment="1" applyProtection="1">
      <alignment horizontal="center"/>
    </xf>
    <xf numFmtId="0" fontId="65" fillId="0" borderId="0" xfId="0" applyFont="1" applyBorder="1" applyAlignment="1" applyProtection="1">
      <alignment horizontal="right"/>
    </xf>
    <xf numFmtId="0" fontId="60" fillId="7" borderId="27" xfId="0" applyFont="1" applyFill="1" applyBorder="1" applyAlignment="1" applyProtection="1">
      <alignment horizontal="center" vertical="center"/>
    </xf>
    <xf numFmtId="0" fontId="65" fillId="0" borderId="0" xfId="0" applyFont="1" applyProtection="1"/>
    <xf numFmtId="14" fontId="65" fillId="7" borderId="27" xfId="0" applyNumberFormat="1" applyFont="1" applyFill="1" applyBorder="1" applyAlignment="1" applyProtection="1">
      <alignment horizontal="center"/>
    </xf>
    <xf numFmtId="1" fontId="60" fillId="7" borderId="27" xfId="0" applyNumberFormat="1" applyFont="1" applyFill="1" applyBorder="1" applyAlignment="1" applyProtection="1">
      <alignment horizontal="center" shrinkToFit="1"/>
    </xf>
    <xf numFmtId="0" fontId="9" fillId="3" borderId="5" xfId="0" applyFont="1" applyFill="1" applyBorder="1" applyAlignment="1" applyProtection="1">
      <alignment wrapText="1"/>
    </xf>
    <xf numFmtId="0" fontId="65" fillId="7" borderId="27" xfId="0" applyFont="1" applyFill="1" applyBorder="1" applyAlignment="1" applyProtection="1">
      <alignment horizontal="center"/>
    </xf>
    <xf numFmtId="0" fontId="65" fillId="3" borderId="47" xfId="0" applyFont="1" applyFill="1" applyBorder="1" applyAlignment="1" applyProtection="1">
      <alignment horizontal="center"/>
    </xf>
    <xf numFmtId="0" fontId="65" fillId="0" borderId="47" xfId="0" applyFont="1" applyBorder="1" applyAlignment="1" applyProtection="1">
      <alignment horizontal="center"/>
    </xf>
    <xf numFmtId="0" fontId="65" fillId="0" borderId="15" xfId="0" applyFont="1" applyBorder="1" applyAlignment="1" applyProtection="1">
      <alignment horizontal="center" vertical="center"/>
    </xf>
    <xf numFmtId="0" fontId="62" fillId="8" borderId="31" xfId="0" applyFont="1" applyFill="1" applyBorder="1" applyAlignment="1" applyProtection="1">
      <alignment horizontal="center" vertical="center"/>
    </xf>
    <xf numFmtId="0" fontId="62" fillId="8" borderId="26" xfId="0" applyFont="1" applyFill="1" applyBorder="1" applyAlignment="1" applyProtection="1">
      <alignment horizontal="center" vertical="center"/>
    </xf>
    <xf numFmtId="0" fontId="62" fillId="7" borderId="55" xfId="0" applyFont="1" applyFill="1" applyBorder="1" applyAlignment="1" applyProtection="1">
      <alignment horizontal="center" vertical="center"/>
    </xf>
    <xf numFmtId="9" fontId="61" fillId="3" borderId="15" xfId="0" applyNumberFormat="1" applyFont="1" applyFill="1" applyBorder="1" applyAlignment="1" applyProtection="1">
      <alignment horizontal="center" vertical="center" wrapText="1"/>
    </xf>
    <xf numFmtId="0" fontId="62" fillId="8" borderId="15" xfId="0" applyFont="1" applyFill="1" applyBorder="1" applyAlignment="1" applyProtection="1">
      <alignment horizontal="center" vertical="center"/>
    </xf>
    <xf numFmtId="0" fontId="62" fillId="7" borderId="54" xfId="0" applyFont="1" applyFill="1" applyBorder="1" applyAlignment="1" applyProtection="1">
      <alignment horizontal="center" vertical="center"/>
    </xf>
    <xf numFmtId="0" fontId="65" fillId="0" borderId="47" xfId="0" applyFont="1" applyBorder="1" applyAlignment="1" applyProtection="1">
      <alignment horizontal="center" vertical="center"/>
    </xf>
    <xf numFmtId="0" fontId="62" fillId="8" borderId="47" xfId="0" applyFont="1" applyFill="1" applyBorder="1" applyAlignment="1" applyProtection="1">
      <alignment horizontal="center" vertical="center"/>
    </xf>
    <xf numFmtId="0" fontId="62" fillId="8" borderId="58" xfId="0" applyFont="1" applyFill="1" applyBorder="1" applyAlignment="1" applyProtection="1">
      <alignment horizontal="center" vertical="center"/>
    </xf>
    <xf numFmtId="0" fontId="62" fillId="7" borderId="52" xfId="0" applyFont="1" applyFill="1" applyBorder="1" applyAlignment="1" applyProtection="1">
      <alignment horizontal="center" vertical="center"/>
    </xf>
    <xf numFmtId="0" fontId="65" fillId="0" borderId="30" xfId="0" applyFont="1" applyBorder="1" applyAlignment="1" applyProtection="1">
      <alignment horizontal="center"/>
    </xf>
    <xf numFmtId="0" fontId="62" fillId="8" borderId="31" xfId="0" applyFont="1" applyFill="1" applyBorder="1" applyAlignment="1" applyProtection="1">
      <alignment horizontal="center"/>
    </xf>
    <xf numFmtId="0" fontId="62" fillId="8" borderId="26" xfId="0" applyFont="1" applyFill="1" applyBorder="1" applyAlignment="1" applyProtection="1">
      <alignment horizontal="center"/>
    </xf>
    <xf numFmtId="0" fontId="62" fillId="7" borderId="55" xfId="0" applyFont="1" applyFill="1" applyBorder="1" applyAlignment="1" applyProtection="1">
      <alignment horizontal="center"/>
    </xf>
    <xf numFmtId="0" fontId="65" fillId="0" borderId="32" xfId="0" applyFont="1" applyBorder="1" applyAlignment="1" applyProtection="1">
      <alignment horizontal="center" vertical="center"/>
    </xf>
    <xf numFmtId="0" fontId="62" fillId="7" borderId="33" xfId="0" applyFont="1" applyFill="1" applyBorder="1" applyAlignment="1" applyProtection="1">
      <alignment horizontal="center" vertical="center"/>
    </xf>
    <xf numFmtId="0" fontId="62" fillId="7" borderId="34" xfId="0" applyFont="1" applyFill="1" applyBorder="1" applyAlignment="1" applyProtection="1">
      <alignment horizontal="center" vertical="center"/>
    </xf>
    <xf numFmtId="0" fontId="65" fillId="0" borderId="59" xfId="0" applyFont="1" applyBorder="1" applyAlignment="1" applyProtection="1">
      <alignment horizontal="center" vertical="center"/>
    </xf>
    <xf numFmtId="0" fontId="62" fillId="7" borderId="46" xfId="0" applyFont="1" applyFill="1" applyBorder="1" applyAlignment="1" applyProtection="1">
      <alignment horizontal="center" vertical="center"/>
    </xf>
    <xf numFmtId="0" fontId="62" fillId="7" borderId="57" xfId="0" applyFont="1" applyFill="1" applyBorder="1" applyAlignment="1" applyProtection="1">
      <alignment horizontal="center" vertical="center"/>
    </xf>
    <xf numFmtId="0" fontId="9" fillId="0" borderId="0" xfId="0" applyFont="1" applyBorder="1" applyProtection="1"/>
    <xf numFmtId="0" fontId="60" fillId="3" borderId="15" xfId="0" applyFont="1" applyFill="1" applyBorder="1" applyAlignment="1" applyProtection="1">
      <alignment horizontal="left" vertical="center"/>
    </xf>
    <xf numFmtId="0" fontId="9" fillId="0" borderId="5" xfId="0" applyFont="1" applyBorder="1" applyProtection="1"/>
    <xf numFmtId="0" fontId="60" fillId="3" borderId="15" xfId="0" applyFont="1" applyFill="1" applyBorder="1" applyAlignment="1" applyProtection="1">
      <alignment horizontal="right"/>
    </xf>
    <xf numFmtId="0" fontId="60" fillId="7" borderId="15" xfId="0" applyFont="1" applyFill="1" applyBorder="1" applyAlignment="1" applyProtection="1">
      <alignment horizontal="left"/>
    </xf>
    <xf numFmtId="0" fontId="60" fillId="0" borderId="15" xfId="0" applyFont="1" applyBorder="1" applyAlignment="1" applyProtection="1">
      <alignment horizontal="right"/>
    </xf>
    <xf numFmtId="0" fontId="60" fillId="7" borderId="14" xfId="0" applyFont="1" applyFill="1" applyBorder="1" applyAlignment="1" applyProtection="1">
      <alignment horizontal="left"/>
    </xf>
    <xf numFmtId="0" fontId="65" fillId="0" borderId="0" xfId="0" applyFont="1" applyBorder="1" applyAlignment="1" applyProtection="1">
      <alignment horizontal="left"/>
    </xf>
    <xf numFmtId="0" fontId="65" fillId="0" borderId="0" xfId="0" applyFont="1" applyBorder="1" applyAlignment="1" applyProtection="1">
      <alignment horizontal="center"/>
    </xf>
    <xf numFmtId="0" fontId="60" fillId="0" borderId="0" xfId="0" applyFont="1" applyBorder="1" applyAlignment="1" applyProtection="1"/>
    <xf numFmtId="0" fontId="40" fillId="0" borderId="0" xfId="0" applyFont="1" applyBorder="1" applyProtection="1"/>
    <xf numFmtId="0" fontId="9" fillId="0" borderId="15" xfId="0" applyFont="1" applyBorder="1" applyAlignment="1" applyProtection="1">
      <alignment horizontal="center"/>
    </xf>
    <xf numFmtId="0" fontId="11" fillId="0" borderId="15" xfId="0" applyFont="1" applyBorder="1" applyAlignment="1" applyProtection="1">
      <alignment horizontal="center"/>
    </xf>
    <xf numFmtId="9" fontId="0" fillId="0" borderId="15" xfId="0" applyNumberFormat="1" applyFont="1" applyBorder="1" applyAlignment="1" applyProtection="1">
      <alignment horizontal="center" vertical="center"/>
    </xf>
    <xf numFmtId="166" fontId="9" fillId="7" borderId="15" xfId="0" applyNumberFormat="1" applyFont="1" applyFill="1" applyBorder="1" applyAlignment="1" applyProtection="1">
      <alignment horizontal="center" vertical="center"/>
    </xf>
    <xf numFmtId="9" fontId="0" fillId="0" borderId="0" xfId="0" applyNumberFormat="1" applyBorder="1" applyAlignment="1" applyProtection="1">
      <alignment horizontal="right"/>
    </xf>
    <xf numFmtId="14" fontId="9" fillId="7" borderId="27" xfId="0" applyNumberFormat="1" applyFont="1" applyFill="1" applyBorder="1" applyAlignment="1" applyProtection="1">
      <alignment horizontal="center"/>
    </xf>
    <xf numFmtId="0" fontId="60" fillId="0" borderId="15" xfId="0" applyFont="1" applyBorder="1" applyAlignment="1" applyProtection="1">
      <alignment horizontal="center"/>
    </xf>
    <xf numFmtId="9" fontId="65" fillId="0" borderId="15" xfId="0" applyNumberFormat="1" applyFont="1" applyBorder="1" applyAlignment="1" applyProtection="1">
      <alignment horizontal="center" vertical="center"/>
    </xf>
    <xf numFmtId="166" fontId="60" fillId="7" borderId="15" xfId="0" applyNumberFormat="1" applyFont="1" applyFill="1" applyBorder="1" applyAlignment="1" applyProtection="1">
      <alignment horizontal="center" vertical="center"/>
    </xf>
    <xf numFmtId="0" fontId="60" fillId="3" borderId="0" xfId="0" applyFont="1" applyFill="1" applyBorder="1" applyAlignment="1" applyProtection="1">
      <alignment horizontal="right"/>
    </xf>
    <xf numFmtId="0" fontId="62" fillId="0" borderId="0" xfId="0" applyFont="1" applyBorder="1" applyAlignment="1" applyProtection="1">
      <alignment horizontal="right"/>
    </xf>
    <xf numFmtId="1" fontId="60" fillId="7" borderId="27" xfId="0" applyNumberFormat="1" applyFont="1" applyFill="1" applyBorder="1" applyAlignment="1" applyProtection="1">
      <alignment horizontal="center"/>
    </xf>
    <xf numFmtId="0" fontId="60" fillId="0" borderId="0" xfId="0" applyFont="1" applyBorder="1" applyAlignment="1" applyProtection="1">
      <alignment horizontal="center"/>
    </xf>
    <xf numFmtId="0" fontId="62" fillId="0" borderId="0" xfId="0" applyFont="1" applyBorder="1" applyProtection="1"/>
    <xf numFmtId="0" fontId="41" fillId="7" borderId="15" xfId="0" applyFont="1" applyFill="1" applyBorder="1" applyAlignment="1" applyProtection="1">
      <alignment horizontal="center"/>
    </xf>
    <xf numFmtId="0" fontId="0" fillId="7" borderId="15" xfId="0" applyFill="1" applyBorder="1" applyAlignment="1" applyProtection="1">
      <alignment horizontal="center" vertical="center"/>
    </xf>
    <xf numFmtId="9" fontId="0" fillId="7" borderId="15" xfId="0" applyNumberFormat="1" applyFill="1" applyBorder="1" applyAlignment="1" applyProtection="1">
      <alignment horizontal="center" vertical="center"/>
    </xf>
    <xf numFmtId="0" fontId="41" fillId="3" borderId="4" xfId="0" applyFont="1" applyFill="1" applyBorder="1" applyProtection="1"/>
    <xf numFmtId="0" fontId="65" fillId="3" borderId="0" xfId="0" applyFont="1" applyFill="1" applyBorder="1" applyAlignment="1" applyProtection="1">
      <alignment horizontal="center" vertical="center"/>
    </xf>
    <xf numFmtId="10" fontId="65" fillId="3" borderId="15" xfId="0" applyNumberFormat="1" applyFont="1" applyFill="1" applyBorder="1" applyAlignment="1" applyProtection="1">
      <alignment horizontal="center" vertical="center" wrapText="1"/>
    </xf>
    <xf numFmtId="170" fontId="65" fillId="3" borderId="15" xfId="0" applyNumberFormat="1" applyFont="1" applyFill="1" applyBorder="1" applyAlignment="1" applyProtection="1">
      <alignment horizontal="center" vertical="center" wrapText="1"/>
    </xf>
    <xf numFmtId="0" fontId="41" fillId="0" borderId="4" xfId="0" applyFont="1" applyBorder="1" applyProtection="1"/>
    <xf numFmtId="0" fontId="65" fillId="3" borderId="0" xfId="0" applyFont="1" applyFill="1" applyBorder="1" applyAlignment="1" applyProtection="1">
      <alignment horizontal="right" vertical="center"/>
    </xf>
    <xf numFmtId="167" fontId="65" fillId="7" borderId="15" xfId="0" applyNumberFormat="1" applyFont="1" applyFill="1" applyBorder="1" applyAlignment="1" applyProtection="1">
      <alignment horizontal="center" vertical="center"/>
    </xf>
    <xf numFmtId="172" fontId="61" fillId="7" borderId="27" xfId="3" applyNumberFormat="1" applyFont="1" applyFill="1" applyBorder="1" applyAlignment="1" applyProtection="1">
      <alignment horizontal="left"/>
    </xf>
    <xf numFmtId="0" fontId="60" fillId="0" borderId="4" xfId="0" applyFont="1" applyBorder="1" applyProtection="1"/>
    <xf numFmtId="0" fontId="65" fillId="0" borderId="4" xfId="0" applyFont="1" applyBorder="1" applyProtection="1"/>
    <xf numFmtId="0" fontId="63" fillId="0" borderId="0" xfId="0" applyFont="1" applyBorder="1" applyProtection="1"/>
    <xf numFmtId="0" fontId="62" fillId="3" borderId="4" xfId="0" applyFont="1" applyFill="1" applyBorder="1" applyAlignment="1" applyProtection="1">
      <alignment horizontal="right"/>
    </xf>
    <xf numFmtId="14" fontId="61" fillId="7" borderId="27" xfId="0" applyNumberFormat="1" applyFont="1" applyFill="1" applyBorder="1" applyAlignment="1" applyProtection="1">
      <alignment horizontal="center"/>
    </xf>
    <xf numFmtId="0" fontId="61" fillId="0" borderId="0" xfId="0" applyFont="1" applyBorder="1" applyProtection="1"/>
    <xf numFmtId="0" fontId="16" fillId="4" borderId="12" xfId="0" applyNumberFormat="1" applyFont="1" applyFill="1" applyBorder="1" applyAlignment="1" applyProtection="1">
      <alignment horizontal="center" vertical="center"/>
    </xf>
    <xf numFmtId="0" fontId="62" fillId="3" borderId="0" xfId="0" applyFont="1" applyFill="1" applyBorder="1" applyAlignment="1" applyProtection="1">
      <alignment horizontal="right" wrapText="1"/>
    </xf>
    <xf numFmtId="0" fontId="39" fillId="0" borderId="4" xfId="0" applyFont="1" applyBorder="1" applyAlignment="1" applyProtection="1">
      <alignment horizontal="center" vertical="center"/>
    </xf>
    <xf numFmtId="0" fontId="39" fillId="0" borderId="0" xfId="0" applyFont="1" applyBorder="1" applyAlignment="1" applyProtection="1">
      <alignment horizontal="center" vertical="center"/>
    </xf>
    <xf numFmtId="0" fontId="39" fillId="0" borderId="5" xfId="0" applyFont="1" applyBorder="1" applyAlignment="1" applyProtection="1">
      <alignment horizontal="center" vertical="center"/>
    </xf>
    <xf numFmtId="0" fontId="60" fillId="7" borderId="27" xfId="0" applyNumberFormat="1" applyFont="1" applyFill="1" applyBorder="1" applyAlignment="1" applyProtection="1">
      <alignment horizontal="center" vertical="center"/>
    </xf>
    <xf numFmtId="0" fontId="9" fillId="0" borderId="4" xfId="0" applyFont="1" applyBorder="1" applyProtection="1"/>
    <xf numFmtId="0" fontId="21" fillId="0" borderId="0" xfId="0" applyFont="1" applyBorder="1" applyAlignment="1" applyProtection="1">
      <alignment horizontal="right"/>
    </xf>
    <xf numFmtId="0" fontId="72" fillId="7" borderId="27" xfId="0" applyFont="1" applyFill="1" applyBorder="1" applyAlignment="1" applyProtection="1">
      <alignment horizontal="center"/>
    </xf>
    <xf numFmtId="0" fontId="72" fillId="3" borderId="0" xfId="0" applyFont="1" applyFill="1" applyBorder="1" applyAlignment="1" applyProtection="1">
      <alignment horizontal="center"/>
    </xf>
    <xf numFmtId="14" fontId="72" fillId="7" borderId="27" xfId="0" applyNumberFormat="1" applyFont="1" applyFill="1" applyBorder="1" applyAlignment="1" applyProtection="1">
      <alignment horizontal="center"/>
    </xf>
    <xf numFmtId="0" fontId="63" fillId="0" borderId="0" xfId="0" applyFont="1" applyBorder="1" applyAlignment="1" applyProtection="1">
      <alignment horizontal="right"/>
    </xf>
    <xf numFmtId="0" fontId="72" fillId="0" borderId="0" xfId="0" applyFont="1" applyBorder="1" applyProtection="1"/>
    <xf numFmtId="0" fontId="64" fillId="0" borderId="0" xfId="0" applyFont="1" applyBorder="1" applyAlignment="1" applyProtection="1">
      <alignment horizontal="right"/>
    </xf>
    <xf numFmtId="0" fontId="73" fillId="0" borderId="0" xfId="0" applyFont="1" applyBorder="1" applyAlignment="1" applyProtection="1">
      <alignment horizontal="right"/>
    </xf>
    <xf numFmtId="1" fontId="72" fillId="7" borderId="27" xfId="0" applyNumberFormat="1" applyFont="1" applyFill="1" applyBorder="1" applyAlignment="1" applyProtection="1">
      <alignment horizontal="center"/>
    </xf>
    <xf numFmtId="0" fontId="73" fillId="0" borderId="0" xfId="0" applyFont="1" applyBorder="1" applyProtection="1"/>
    <xf numFmtId="0" fontId="65" fillId="0" borderId="0" xfId="0" applyFont="1" applyBorder="1" applyAlignment="1" applyProtection="1"/>
    <xf numFmtId="0" fontId="23" fillId="0" borderId="0" xfId="0" applyFont="1" applyBorder="1" applyAlignment="1" applyProtection="1">
      <alignment wrapText="1"/>
    </xf>
    <xf numFmtId="0" fontId="63" fillId="0" borderId="0" xfId="0" applyFont="1" applyBorder="1" applyAlignment="1" applyProtection="1">
      <alignment wrapText="1"/>
    </xf>
    <xf numFmtId="0" fontId="66" fillId="0" borderId="0" xfId="0" applyFont="1" applyBorder="1" applyAlignment="1" applyProtection="1">
      <alignment horizontal="right"/>
    </xf>
    <xf numFmtId="0" fontId="23" fillId="0" borderId="4" xfId="0" applyFont="1" applyBorder="1" applyAlignment="1" applyProtection="1">
      <alignment wrapText="1"/>
    </xf>
    <xf numFmtId="0" fontId="2" fillId="0" borderId="4" xfId="0" applyFont="1" applyBorder="1" applyAlignment="1" applyProtection="1"/>
    <xf numFmtId="0" fontId="65" fillId="0" borderId="0" xfId="0" applyFont="1" applyAlignment="1" applyProtection="1">
      <alignment horizontal="right"/>
    </xf>
    <xf numFmtId="0" fontId="60" fillId="7" borderId="27" xfId="0" applyFont="1" applyFill="1" applyBorder="1" applyAlignment="1" applyProtection="1">
      <alignment horizontal="center" wrapText="1"/>
    </xf>
    <xf numFmtId="0" fontId="10" fillId="0" borderId="0" xfId="0" applyFont="1" applyBorder="1" applyAlignment="1" applyProtection="1">
      <alignment horizontal="center" wrapText="1"/>
      <protection locked="0"/>
    </xf>
    <xf numFmtId="0" fontId="52" fillId="0" borderId="0" xfId="0" applyFont="1" applyBorder="1" applyAlignment="1" applyProtection="1">
      <alignment horizontal="center" wrapText="1"/>
      <protection locked="0"/>
    </xf>
    <xf numFmtId="0" fontId="0" fillId="8" borderId="0" xfId="0" applyFill="1" applyBorder="1" applyProtection="1">
      <protection locked="0"/>
    </xf>
    <xf numFmtId="0" fontId="0" fillId="8" borderId="0" xfId="0" applyFill="1" applyBorder="1" applyAlignment="1" applyProtection="1">
      <alignment horizontal="center"/>
      <protection locked="0"/>
    </xf>
    <xf numFmtId="0" fontId="35" fillId="8" borderId="0" xfId="0" applyFont="1" applyFill="1" applyBorder="1" applyAlignment="1" applyProtection="1">
      <alignment horizontal="center"/>
      <protection locked="0"/>
    </xf>
    <xf numFmtId="0" fontId="27" fillId="8" borderId="0" xfId="0" applyFont="1" applyFill="1" applyBorder="1" applyAlignment="1" applyProtection="1">
      <alignment horizontal="center"/>
      <protection locked="0"/>
    </xf>
    <xf numFmtId="1" fontId="35" fillId="8" borderId="0" xfId="0" applyNumberFormat="1" applyFont="1" applyFill="1" applyBorder="1" applyAlignment="1" applyProtection="1">
      <alignment horizontal="center"/>
      <protection locked="0"/>
    </xf>
    <xf numFmtId="1" fontId="27" fillId="8" borderId="0" xfId="0" applyNumberFormat="1" applyFont="1" applyFill="1" applyBorder="1" applyAlignment="1" applyProtection="1">
      <alignment horizontal="center"/>
      <protection locked="0"/>
    </xf>
    <xf numFmtId="14" fontId="35" fillId="8" borderId="0" xfId="0" applyNumberFormat="1" applyFont="1" applyFill="1" applyBorder="1" applyAlignment="1" applyProtection="1">
      <alignment horizontal="center"/>
      <protection locked="0"/>
    </xf>
    <xf numFmtId="14" fontId="27" fillId="8" borderId="0" xfId="0" applyNumberFormat="1" applyFont="1" applyFill="1" applyBorder="1" applyAlignment="1" applyProtection="1">
      <alignment horizontal="center"/>
      <protection locked="0"/>
    </xf>
    <xf numFmtId="0" fontId="35" fillId="8" borderId="0" xfId="0" applyNumberFormat="1" applyFont="1" applyFill="1" applyBorder="1" applyAlignment="1" applyProtection="1">
      <alignment horizontal="center"/>
      <protection locked="0"/>
    </xf>
    <xf numFmtId="1" fontId="0" fillId="8" borderId="15" xfId="0" applyNumberFormat="1" applyFill="1" applyBorder="1" applyAlignment="1" applyProtection="1">
      <alignment horizontal="center" wrapText="1"/>
    </xf>
    <xf numFmtId="0" fontId="9" fillId="2" borderId="27" xfId="0" applyFont="1" applyFill="1" applyBorder="1" applyAlignment="1" applyProtection="1">
      <alignment horizontal="center"/>
    </xf>
    <xf numFmtId="14" fontId="9" fillId="7" borderId="27" xfId="0" applyNumberFormat="1" applyFont="1" applyFill="1" applyBorder="1" applyAlignment="1" applyProtection="1">
      <alignment horizontal="center" vertical="center"/>
    </xf>
    <xf numFmtId="0" fontId="9" fillId="7" borderId="27" xfId="0" applyNumberFormat="1" applyFont="1" applyFill="1" applyBorder="1" applyAlignment="1" applyProtection="1">
      <alignment horizontal="center" vertical="center"/>
    </xf>
    <xf numFmtId="0" fontId="7" fillId="4" borderId="35" xfId="0" applyFont="1" applyFill="1" applyBorder="1" applyAlignment="1" applyProtection="1">
      <alignment horizontal="center" vertical="center" wrapText="1"/>
    </xf>
    <xf numFmtId="0" fontId="7" fillId="4" borderId="36" xfId="0" applyFont="1" applyFill="1" applyBorder="1" applyAlignment="1" applyProtection="1">
      <alignment horizontal="center" vertical="center"/>
    </xf>
    <xf numFmtId="0" fontId="7" fillId="4" borderId="41" xfId="0" applyFont="1" applyFill="1" applyBorder="1" applyAlignment="1" applyProtection="1">
      <alignment horizontal="center" vertical="center"/>
    </xf>
    <xf numFmtId="0" fontId="21" fillId="4" borderId="37" xfId="0" applyFont="1" applyFill="1" applyBorder="1" applyAlignment="1" applyProtection="1">
      <alignment horizontal="center" vertical="center"/>
    </xf>
    <xf numFmtId="0" fontId="21" fillId="4" borderId="12" xfId="0" applyFont="1" applyFill="1" applyBorder="1" applyAlignment="1" applyProtection="1">
      <alignment horizontal="center" vertical="center"/>
    </xf>
    <xf numFmtId="0" fontId="21" fillId="4" borderId="40" xfId="0" applyFont="1" applyFill="1" applyBorder="1" applyAlignment="1" applyProtection="1">
      <alignment horizontal="center" vertical="center"/>
    </xf>
    <xf numFmtId="0" fontId="10" fillId="0" borderId="15" xfId="0" applyFont="1" applyBorder="1" applyAlignment="1" applyProtection="1">
      <alignment horizontal="left" vertical="center" wrapText="1"/>
    </xf>
    <xf numFmtId="0" fontId="10" fillId="0" borderId="17" xfId="0" applyFont="1" applyBorder="1" applyAlignment="1" applyProtection="1">
      <alignment horizontal="left" vertical="center" wrapText="1"/>
    </xf>
    <xf numFmtId="0" fontId="26" fillId="3" borderId="4"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21" fillId="3" borderId="5" xfId="0" applyFont="1" applyFill="1" applyBorder="1" applyAlignment="1" applyProtection="1">
      <alignment horizontal="center" vertical="center"/>
    </xf>
    <xf numFmtId="0" fontId="10" fillId="0" borderId="38" xfId="0" applyFont="1" applyBorder="1" applyAlignment="1" applyProtection="1">
      <alignment horizontal="center" vertical="center" wrapText="1"/>
    </xf>
    <xf numFmtId="0" fontId="10" fillId="0" borderId="24" xfId="0" applyFont="1" applyBorder="1" applyAlignment="1" applyProtection="1">
      <alignment horizontal="center" vertical="center" wrapText="1"/>
    </xf>
    <xf numFmtId="0" fontId="10" fillId="0" borderId="42" xfId="0" applyFont="1" applyBorder="1" applyAlignment="1" applyProtection="1">
      <alignment horizontal="center" vertical="center" wrapText="1"/>
    </xf>
    <xf numFmtId="0" fontId="10" fillId="0" borderId="4"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5"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40" xfId="0" applyFont="1" applyBorder="1" applyAlignment="1" applyProtection="1">
      <alignment horizontal="center" vertical="center" wrapText="1"/>
    </xf>
    <xf numFmtId="0" fontId="28" fillId="4" borderId="37" xfId="0" applyFont="1" applyFill="1" applyBorder="1" applyAlignment="1" applyProtection="1">
      <alignment horizontal="center" vertical="center"/>
    </xf>
    <xf numFmtId="0" fontId="28" fillId="4" borderId="12" xfId="0" applyFont="1" applyFill="1" applyBorder="1" applyAlignment="1" applyProtection="1">
      <alignment horizontal="center" vertical="center"/>
    </xf>
    <xf numFmtId="0" fontId="28" fillId="4" borderId="40" xfId="0" applyFont="1" applyFill="1" applyBorder="1" applyAlignment="1" applyProtection="1">
      <alignment horizontal="center" vertical="center"/>
    </xf>
    <xf numFmtId="0" fontId="10" fillId="0" borderId="7" xfId="0" applyFont="1" applyBorder="1" applyAlignment="1" applyProtection="1">
      <alignment horizontal="left" vertical="top" wrapText="1" indent="2"/>
    </xf>
    <xf numFmtId="0" fontId="10" fillId="0" borderId="6" xfId="0" applyFont="1" applyBorder="1" applyAlignment="1" applyProtection="1">
      <alignment horizontal="left" vertical="top" wrapText="1" indent="2"/>
    </xf>
    <xf numFmtId="0" fontId="10" fillId="0" borderId="8" xfId="0" applyFont="1" applyBorder="1" applyAlignment="1" applyProtection="1">
      <alignment horizontal="left" vertical="top" wrapText="1" indent="2"/>
    </xf>
    <xf numFmtId="0" fontId="0" fillId="0" borderId="15" xfId="0" applyFont="1" applyBorder="1" applyAlignment="1" applyProtection="1">
      <alignment horizontal="left" vertical="center" wrapText="1"/>
    </xf>
    <xf numFmtId="0" fontId="0" fillId="0" borderId="17" xfId="0" applyFont="1" applyBorder="1" applyAlignment="1" applyProtection="1">
      <alignment horizontal="left" vertical="center" wrapText="1"/>
    </xf>
    <xf numFmtId="0" fontId="0" fillId="0" borderId="15" xfId="0" applyFont="1" applyFill="1" applyBorder="1" applyAlignment="1" applyProtection="1">
      <alignment horizontal="left" vertical="center" wrapText="1"/>
    </xf>
    <xf numFmtId="0" fontId="0" fillId="0" borderId="17" xfId="0" applyFont="1" applyFill="1" applyBorder="1" applyAlignment="1" applyProtection="1">
      <alignment horizontal="left" vertical="center" wrapText="1"/>
    </xf>
    <xf numFmtId="0" fontId="21" fillId="5" borderId="14" xfId="0" applyFont="1" applyFill="1" applyBorder="1" applyAlignment="1" applyProtection="1">
      <alignment horizontal="center" vertical="center"/>
    </xf>
    <xf numFmtId="0" fontId="21" fillId="5" borderId="12" xfId="0" applyFont="1" applyFill="1" applyBorder="1" applyAlignment="1" applyProtection="1">
      <alignment horizontal="center" vertical="center"/>
    </xf>
    <xf numFmtId="0" fontId="21" fillId="5" borderId="13" xfId="0" applyFont="1" applyFill="1" applyBorder="1" applyAlignment="1" applyProtection="1">
      <alignment horizontal="center" vertical="center"/>
    </xf>
    <xf numFmtId="0" fontId="0" fillId="0" borderId="39" xfId="0" applyBorder="1" applyAlignment="1" applyProtection="1">
      <alignment horizontal="center" vertical="center"/>
    </xf>
    <xf numFmtId="0" fontId="0" fillId="0" borderId="27" xfId="0" applyBorder="1" applyAlignment="1" applyProtection="1">
      <alignment horizontal="center" vertical="center"/>
    </xf>
    <xf numFmtId="0" fontId="0" fillId="0" borderId="43" xfId="0" applyBorder="1" applyAlignment="1" applyProtection="1">
      <alignment horizontal="center" vertical="center"/>
    </xf>
    <xf numFmtId="0" fontId="0" fillId="0" borderId="14" xfId="0" applyBorder="1" applyAlignment="1" applyProtection="1">
      <alignment horizontal="center"/>
    </xf>
    <xf numFmtId="0" fontId="0" fillId="0" borderId="12" xfId="0" applyBorder="1" applyAlignment="1" applyProtection="1">
      <alignment horizontal="center"/>
    </xf>
    <xf numFmtId="0" fontId="0" fillId="0" borderId="13" xfId="0" applyBorder="1" applyAlignment="1" applyProtection="1">
      <alignment horizontal="center"/>
    </xf>
    <xf numFmtId="0" fontId="10" fillId="0" borderId="0" xfId="0" applyFont="1" applyBorder="1" applyAlignment="1" applyProtection="1">
      <alignment horizontal="right"/>
      <protection locked="0"/>
    </xf>
    <xf numFmtId="0" fontId="0" fillId="0" borderId="0" xfId="0" applyBorder="1" applyAlignment="1" applyProtection="1">
      <alignment horizontal="right"/>
    </xf>
    <xf numFmtId="0" fontId="0" fillId="0" borderId="0" xfId="0" applyBorder="1" applyAlignment="1" applyProtection="1">
      <alignment horizontal="right" vertical="top" wrapText="1"/>
    </xf>
    <xf numFmtId="0" fontId="9" fillId="0" borderId="0" xfId="0" applyFont="1" applyBorder="1" applyAlignment="1" applyProtection="1">
      <alignment horizontal="right"/>
    </xf>
    <xf numFmtId="0" fontId="30" fillId="4" borderId="9"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10" fillId="0" borderId="39" xfId="0" applyFont="1" applyBorder="1" applyAlignment="1" applyProtection="1">
      <alignment horizontal="center" vertical="center" wrapText="1"/>
    </xf>
    <xf numFmtId="0" fontId="10" fillId="0" borderId="27" xfId="0" applyFont="1" applyBorder="1" applyAlignment="1" applyProtection="1">
      <alignment horizontal="center" vertical="center" wrapText="1"/>
    </xf>
    <xf numFmtId="0" fontId="10" fillId="0" borderId="43" xfId="0" applyFont="1" applyBorder="1" applyAlignment="1" applyProtection="1">
      <alignment horizontal="center" vertical="center" wrapText="1"/>
    </xf>
    <xf numFmtId="0" fontId="58" fillId="0" borderId="2" xfId="0" applyFont="1" applyBorder="1" applyAlignment="1" applyProtection="1">
      <alignment horizontal="center" vertical="center"/>
    </xf>
    <xf numFmtId="0" fontId="52" fillId="0" borderId="2" xfId="0" applyFont="1" applyBorder="1" applyAlignment="1" applyProtection="1">
      <alignment horizontal="center" vertical="center"/>
    </xf>
    <xf numFmtId="0" fontId="4" fillId="0" borderId="4" xfId="0" applyFont="1" applyBorder="1" applyAlignment="1" applyProtection="1">
      <alignment horizontal="right" vertical="center"/>
    </xf>
    <xf numFmtId="0" fontId="4" fillId="0" borderId="0" xfId="0" applyFont="1" applyBorder="1" applyAlignment="1" applyProtection="1">
      <alignment horizontal="right" vertical="center"/>
    </xf>
    <xf numFmtId="0" fontId="7" fillId="4" borderId="35" xfId="0" applyFont="1" applyFill="1" applyBorder="1" applyAlignment="1" applyProtection="1">
      <alignment horizontal="center" vertical="center"/>
    </xf>
    <xf numFmtId="0" fontId="58" fillId="0" borderId="37" xfId="0" applyFont="1" applyBorder="1" applyAlignment="1" applyProtection="1">
      <alignment horizontal="center" vertical="center"/>
    </xf>
    <xf numFmtId="0" fontId="58" fillId="0" borderId="12" xfId="0" applyFont="1" applyBorder="1" applyAlignment="1" applyProtection="1">
      <alignment horizontal="center" vertical="center"/>
    </xf>
    <xf numFmtId="0" fontId="58" fillId="0" borderId="40" xfId="0" applyFont="1" applyBorder="1" applyAlignment="1" applyProtection="1">
      <alignment horizontal="center" vertical="center"/>
    </xf>
    <xf numFmtId="0" fontId="7" fillId="4" borderId="2"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165" fontId="3" fillId="2" borderId="6" xfId="0" applyNumberFormat="1" applyFont="1" applyFill="1" applyBorder="1" applyAlignment="1" applyProtection="1">
      <alignment horizontal="center" vertical="center"/>
      <protection locked="0"/>
    </xf>
    <xf numFmtId="49" fontId="3" fillId="2" borderId="6" xfId="0" applyNumberFormat="1" applyFont="1" applyFill="1" applyBorder="1" applyAlignment="1" applyProtection="1">
      <alignment horizontal="left" vertical="center"/>
      <protection locked="0"/>
    </xf>
    <xf numFmtId="49" fontId="3" fillId="2" borderId="6" xfId="0" applyNumberFormat="1" applyFont="1" applyFill="1" applyBorder="1" applyAlignment="1" applyProtection="1">
      <alignment vertical="center"/>
      <protection locked="0"/>
    </xf>
    <xf numFmtId="0" fontId="0" fillId="4" borderId="6" xfId="0" applyFont="1" applyFill="1" applyBorder="1" applyAlignment="1" applyProtection="1">
      <alignment horizontal="left"/>
    </xf>
    <xf numFmtId="165" fontId="3" fillId="2" borderId="6" xfId="0" applyNumberFormat="1" applyFont="1" applyFill="1" applyBorder="1" applyAlignment="1" applyProtection="1">
      <alignment horizontal="left" vertical="center"/>
      <protection locked="0"/>
    </xf>
    <xf numFmtId="0" fontId="14" fillId="0" borderId="2" xfId="0" applyFont="1" applyBorder="1" applyAlignment="1" applyProtection="1">
      <alignment horizontal="center" vertical="top" wrapText="1"/>
    </xf>
    <xf numFmtId="0" fontId="14" fillId="0" borderId="0" xfId="0" applyFont="1" applyBorder="1" applyAlignment="1" applyProtection="1">
      <alignment horizontal="center" vertical="top" wrapText="1"/>
    </xf>
    <xf numFmtId="0" fontId="7" fillId="4" borderId="1" xfId="0" applyFont="1" applyFill="1" applyBorder="1" applyAlignment="1" applyProtection="1">
      <alignment horizontal="center" vertical="center"/>
    </xf>
    <xf numFmtId="0" fontId="7" fillId="4" borderId="3" xfId="0" applyFont="1" applyFill="1" applyBorder="1" applyAlignment="1" applyProtection="1">
      <alignment horizontal="center" vertical="center"/>
    </xf>
    <xf numFmtId="0" fontId="58" fillId="0" borderId="35" xfId="0" applyFont="1" applyBorder="1" applyAlignment="1" applyProtection="1">
      <alignment horizontal="center" vertical="center"/>
    </xf>
    <xf numFmtId="0" fontId="58" fillId="0" borderId="36" xfId="0" applyFont="1" applyBorder="1" applyAlignment="1" applyProtection="1">
      <alignment horizontal="center" vertical="center"/>
    </xf>
    <xf numFmtId="0" fontId="58" fillId="0" borderId="41" xfId="0" applyFont="1" applyBorder="1" applyAlignment="1" applyProtection="1">
      <alignment horizontal="center" vertical="center"/>
    </xf>
    <xf numFmtId="0" fontId="36" fillId="5" borderId="14" xfId="0" applyFont="1" applyFill="1" applyBorder="1" applyAlignment="1" applyProtection="1">
      <alignment horizontal="center"/>
    </xf>
    <xf numFmtId="0" fontId="36" fillId="5" borderId="12" xfId="0" applyFont="1" applyFill="1" applyBorder="1" applyAlignment="1" applyProtection="1">
      <alignment horizontal="center"/>
    </xf>
    <xf numFmtId="0" fontId="36" fillId="5" borderId="13" xfId="0" applyFont="1" applyFill="1" applyBorder="1" applyAlignment="1" applyProtection="1">
      <alignment horizontal="center"/>
    </xf>
    <xf numFmtId="0" fontId="36" fillId="5" borderId="4" xfId="0" applyFont="1" applyFill="1" applyBorder="1" applyAlignment="1" applyProtection="1">
      <alignment horizontal="center"/>
    </xf>
    <xf numFmtId="0" fontId="36" fillId="5" borderId="0" xfId="0" applyFont="1" applyFill="1" applyBorder="1" applyAlignment="1" applyProtection="1">
      <alignment horizontal="center"/>
    </xf>
    <xf numFmtId="0" fontId="36" fillId="5" borderId="5" xfId="0" applyFont="1" applyFill="1" applyBorder="1" applyAlignment="1" applyProtection="1">
      <alignment horizontal="center"/>
    </xf>
    <xf numFmtId="0" fontId="58" fillId="0" borderId="0" xfId="0" applyFont="1" applyBorder="1" applyAlignment="1" applyProtection="1">
      <alignment horizontal="right" vertical="center"/>
    </xf>
    <xf numFmtId="0" fontId="44" fillId="0" borderId="21" xfId="0" applyFont="1" applyBorder="1" applyAlignment="1" applyProtection="1">
      <alignment horizontal="left" vertical="center" wrapText="1" indent="1"/>
    </xf>
    <xf numFmtId="0" fontId="44" fillId="0" borderId="22" xfId="0" applyFont="1" applyBorder="1" applyAlignment="1" applyProtection="1">
      <alignment horizontal="left" vertical="center" wrapText="1" indent="1"/>
    </xf>
    <xf numFmtId="0" fontId="44" fillId="0" borderId="21" xfId="0" applyFont="1" applyBorder="1" applyAlignment="1" applyProtection="1">
      <alignment horizontal="left" vertical="center" wrapText="1"/>
    </xf>
    <xf numFmtId="0" fontId="44" fillId="0" borderId="22" xfId="0" applyFont="1" applyBorder="1" applyAlignment="1" applyProtection="1">
      <alignment horizontal="left" vertical="center" wrapText="1"/>
    </xf>
    <xf numFmtId="0" fontId="44" fillId="0" borderId="26" xfId="0" applyFont="1" applyBorder="1" applyAlignment="1" applyProtection="1">
      <alignment horizontal="left" vertical="center" wrapText="1"/>
    </xf>
    <xf numFmtId="0" fontId="44" fillId="0" borderId="28" xfId="0" applyFont="1" applyBorder="1" applyAlignment="1" applyProtection="1">
      <alignment horizontal="left" vertical="center" wrapText="1"/>
    </xf>
    <xf numFmtId="0" fontId="44" fillId="0" borderId="26" xfId="0" applyFont="1" applyBorder="1" applyAlignment="1" applyProtection="1">
      <alignment horizontal="left" vertical="center" wrapText="1" indent="1"/>
    </xf>
    <xf numFmtId="0" fontId="44" fillId="0" borderId="28" xfId="0" applyFont="1" applyBorder="1" applyAlignment="1" applyProtection="1">
      <alignment horizontal="left" vertical="center" wrapText="1" indent="1"/>
    </xf>
    <xf numFmtId="0" fontId="44" fillId="0" borderId="0" xfId="0" applyFont="1" applyBorder="1" applyAlignment="1" applyProtection="1">
      <alignment horizontal="left" vertical="center"/>
    </xf>
    <xf numFmtId="0" fontId="44" fillId="0" borderId="23" xfId="0" applyFont="1" applyBorder="1" applyAlignment="1" applyProtection="1">
      <alignment horizontal="left" vertical="center" wrapText="1"/>
    </xf>
    <xf numFmtId="0" fontId="44" fillId="0" borderId="25" xfId="0" applyFont="1" applyBorder="1" applyAlignment="1" applyProtection="1">
      <alignment horizontal="left" vertical="center" wrapText="1"/>
    </xf>
    <xf numFmtId="0" fontId="30" fillId="4" borderId="10" xfId="0" applyFont="1" applyFill="1" applyBorder="1" applyAlignment="1" applyProtection="1">
      <alignment horizontal="center" vertical="center"/>
    </xf>
    <xf numFmtId="0" fontId="30" fillId="4" borderId="11" xfId="0" applyFont="1" applyFill="1" applyBorder="1" applyAlignment="1" applyProtection="1">
      <alignment horizontal="center" vertical="center"/>
    </xf>
    <xf numFmtId="0" fontId="44" fillId="0" borderId="23" xfId="0" applyFont="1" applyBorder="1" applyAlignment="1" applyProtection="1">
      <alignment horizontal="left" vertical="center" wrapText="1" indent="1"/>
    </xf>
    <xf numFmtId="0" fontId="44" fillId="0" borderId="25" xfId="0" applyFont="1" applyBorder="1" applyAlignment="1" applyProtection="1">
      <alignment horizontal="left" vertical="center" wrapText="1" indent="1"/>
    </xf>
    <xf numFmtId="0" fontId="0" fillId="0" borderId="35" xfId="0" applyFont="1" applyBorder="1" applyAlignment="1" applyProtection="1">
      <alignment horizontal="center" vertical="center" wrapText="1"/>
    </xf>
    <xf numFmtId="0" fontId="0" fillId="0" borderId="36" xfId="0" applyFont="1" applyBorder="1" applyAlignment="1" applyProtection="1">
      <alignment horizontal="center" vertical="center" wrapText="1"/>
    </xf>
    <xf numFmtId="0" fontId="0" fillId="0" borderId="41" xfId="0" applyFont="1" applyBorder="1" applyAlignment="1" applyProtection="1">
      <alignment horizontal="center" vertical="center" wrapText="1"/>
    </xf>
    <xf numFmtId="0" fontId="10" fillId="0" borderId="4" xfId="0" applyFont="1" applyBorder="1" applyAlignment="1" applyProtection="1">
      <alignment horizontal="right"/>
    </xf>
    <xf numFmtId="0" fontId="10" fillId="0" borderId="0" xfId="0" applyFont="1" applyBorder="1" applyAlignment="1" applyProtection="1">
      <alignment horizontal="right"/>
    </xf>
    <xf numFmtId="0" fontId="9" fillId="4" borderId="0" xfId="0" applyFont="1" applyFill="1" applyBorder="1" applyAlignment="1" applyProtection="1">
      <alignment horizontal="left" wrapText="1"/>
    </xf>
    <xf numFmtId="0" fontId="9" fillId="4" borderId="0" xfId="0" applyFont="1" applyFill="1" applyBorder="1" applyAlignment="1" applyProtection="1">
      <alignment horizontal="center" wrapText="1"/>
    </xf>
    <xf numFmtId="0" fontId="0" fillId="0" borderId="14"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45" fillId="5" borderId="37" xfId="0" applyFont="1" applyFill="1" applyBorder="1" applyAlignment="1" applyProtection="1">
      <alignment horizontal="center" vertical="center"/>
    </xf>
    <xf numFmtId="0" fontId="46" fillId="5" borderId="12" xfId="0" applyFont="1" applyFill="1" applyBorder="1" applyAlignment="1" applyProtection="1">
      <alignment horizontal="center" vertical="center"/>
    </xf>
    <xf numFmtId="0" fontId="46" fillId="5" borderId="40" xfId="0" applyFont="1" applyFill="1" applyBorder="1" applyAlignment="1" applyProtection="1">
      <alignment horizontal="center" vertical="center"/>
    </xf>
    <xf numFmtId="0" fontId="0" fillId="0" borderId="4" xfId="0" applyBorder="1" applyAlignment="1" applyProtection="1">
      <alignment horizontal="right"/>
    </xf>
    <xf numFmtId="0" fontId="43" fillId="4" borderId="9" xfId="0" applyFont="1" applyFill="1" applyBorder="1" applyAlignment="1" applyProtection="1">
      <alignment horizontal="center" wrapText="1"/>
    </xf>
    <xf numFmtId="0" fontId="43" fillId="4" borderId="10" xfId="0" applyFont="1" applyFill="1" applyBorder="1" applyAlignment="1" applyProtection="1">
      <alignment horizontal="center" wrapText="1"/>
    </xf>
    <xf numFmtId="0" fontId="43" fillId="4" borderId="11" xfId="0" applyFont="1" applyFill="1" applyBorder="1" applyAlignment="1" applyProtection="1">
      <alignment horizontal="center" wrapText="1"/>
    </xf>
    <xf numFmtId="38" fontId="0" fillId="0" borderId="1" xfId="0" applyNumberFormat="1" applyFont="1" applyBorder="1" applyAlignment="1" applyProtection="1">
      <alignment horizontal="center" vertical="center"/>
    </xf>
    <xf numFmtId="38" fontId="0" fillId="0" borderId="2" xfId="0" applyNumberFormat="1" applyFont="1" applyBorder="1" applyAlignment="1" applyProtection="1">
      <alignment horizontal="center" vertical="center"/>
    </xf>
    <xf numFmtId="38" fontId="0" fillId="0" borderId="3" xfId="0" applyNumberFormat="1" applyFont="1" applyBorder="1" applyAlignment="1" applyProtection="1">
      <alignment horizontal="center" vertical="center"/>
    </xf>
    <xf numFmtId="0" fontId="21" fillId="5" borderId="37" xfId="0" applyFont="1" applyFill="1" applyBorder="1" applyAlignment="1" applyProtection="1">
      <alignment horizontal="center" vertical="center"/>
    </xf>
    <xf numFmtId="0" fontId="21" fillId="5" borderId="40" xfId="0" applyFont="1" applyFill="1" applyBorder="1" applyAlignment="1" applyProtection="1">
      <alignment horizontal="center" vertical="center"/>
    </xf>
    <xf numFmtId="0" fontId="0" fillId="0" borderId="39" xfId="0" applyFont="1" applyBorder="1" applyAlignment="1" applyProtection="1">
      <alignment horizontal="center" vertical="center" wrapText="1"/>
    </xf>
    <xf numFmtId="0" fontId="0" fillId="0" borderId="27" xfId="0" applyFont="1" applyBorder="1" applyAlignment="1" applyProtection="1">
      <alignment horizontal="center" vertical="center" wrapText="1"/>
    </xf>
    <xf numFmtId="0" fontId="0" fillId="0" borderId="43" xfId="0" applyFont="1" applyBorder="1" applyAlignment="1" applyProtection="1">
      <alignment horizontal="center" vertical="center" wrapText="1"/>
    </xf>
    <xf numFmtId="0" fontId="0" fillId="0" borderId="38" xfId="0" applyBorder="1" applyAlignment="1" applyProtection="1">
      <alignment horizontal="left" vertical="top"/>
    </xf>
    <xf numFmtId="0" fontId="0" fillId="0" borderId="24" xfId="0" applyBorder="1" applyAlignment="1" applyProtection="1">
      <alignment horizontal="left" vertical="top"/>
    </xf>
    <xf numFmtId="0" fontId="0" fillId="0" borderId="42" xfId="0" applyBorder="1" applyAlignment="1" applyProtection="1">
      <alignment horizontal="left" vertical="top"/>
    </xf>
    <xf numFmtId="0" fontId="0" fillId="3" borderId="39" xfId="0" applyFont="1" applyFill="1" applyBorder="1" applyAlignment="1" applyProtection="1">
      <alignment horizontal="center" vertical="center" wrapText="1"/>
    </xf>
    <xf numFmtId="0" fontId="0" fillId="3" borderId="27" xfId="0" applyFont="1" applyFill="1" applyBorder="1" applyAlignment="1" applyProtection="1">
      <alignment horizontal="center" vertical="center" wrapText="1"/>
    </xf>
    <xf numFmtId="0" fontId="0" fillId="3" borderId="43" xfId="0" applyFont="1" applyFill="1" applyBorder="1" applyAlignment="1" applyProtection="1">
      <alignment horizontal="center" vertical="center" wrapText="1"/>
    </xf>
    <xf numFmtId="0" fontId="0" fillId="4" borderId="14" xfId="0" applyFont="1" applyFill="1" applyBorder="1" applyAlignment="1" applyProtection="1">
      <alignment horizontal="center" vertical="center"/>
    </xf>
    <xf numFmtId="0" fontId="0" fillId="4" borderId="13" xfId="0" applyFont="1" applyFill="1" applyBorder="1" applyAlignment="1" applyProtection="1">
      <alignment horizontal="center" vertical="center"/>
    </xf>
    <xf numFmtId="0" fontId="0" fillId="4" borderId="14" xfId="0" applyFont="1" applyFill="1" applyBorder="1" applyAlignment="1" applyProtection="1">
      <alignment horizontal="center" vertical="center" wrapText="1"/>
    </xf>
    <xf numFmtId="0" fontId="10" fillId="3" borderId="0" xfId="0" applyFont="1" applyFill="1" applyBorder="1" applyAlignment="1" applyProtection="1">
      <alignment horizontal="right"/>
    </xf>
    <xf numFmtId="0" fontId="44" fillId="4" borderId="14" xfId="0" applyFont="1" applyFill="1" applyBorder="1" applyAlignment="1" applyProtection="1">
      <alignment horizontal="center" vertical="center"/>
    </xf>
    <xf numFmtId="0" fontId="44" fillId="4" borderId="12" xfId="0" applyFont="1" applyFill="1" applyBorder="1" applyAlignment="1" applyProtection="1">
      <alignment horizontal="center" vertical="center"/>
    </xf>
    <xf numFmtId="0" fontId="44" fillId="4" borderId="13" xfId="0" applyFont="1" applyFill="1" applyBorder="1" applyAlignment="1" applyProtection="1">
      <alignment horizontal="center" vertical="center"/>
    </xf>
    <xf numFmtId="0" fontId="44" fillId="7" borderId="0" xfId="0" applyFont="1" applyFill="1" applyBorder="1" applyAlignment="1" applyProtection="1">
      <alignment horizontal="right" vertical="center"/>
      <protection locked="0"/>
    </xf>
    <xf numFmtId="0" fontId="0" fillId="3" borderId="0" xfId="0" applyFill="1" applyBorder="1" applyAlignment="1" applyProtection="1">
      <alignment horizontal="right"/>
      <protection locked="0"/>
    </xf>
    <xf numFmtId="0" fontId="7" fillId="4" borderId="9" xfId="0" applyFont="1" applyFill="1" applyBorder="1" applyAlignment="1" applyProtection="1">
      <alignment horizontal="center" vertical="center"/>
    </xf>
    <xf numFmtId="0" fontId="10" fillId="0" borderId="35" xfId="0" applyFont="1" applyBorder="1" applyAlignment="1" applyProtection="1">
      <alignment horizontal="center" vertical="top" wrapText="1"/>
    </xf>
    <xf numFmtId="0" fontId="10" fillId="0" borderId="36" xfId="0" applyFont="1" applyBorder="1" applyAlignment="1" applyProtection="1">
      <alignment horizontal="center" vertical="top" wrapText="1"/>
    </xf>
    <xf numFmtId="0" fontId="10" fillId="0" borderId="41" xfId="0" applyFont="1" applyBorder="1" applyAlignment="1" applyProtection="1">
      <alignment horizontal="center" vertical="top" wrapText="1"/>
    </xf>
    <xf numFmtId="0" fontId="0" fillId="3" borderId="14" xfId="0" applyFont="1" applyFill="1" applyBorder="1" applyAlignment="1" applyProtection="1">
      <alignment horizontal="right" wrapText="1"/>
    </xf>
    <xf numFmtId="0" fontId="0" fillId="3" borderId="12" xfId="0" applyFont="1" applyFill="1" applyBorder="1" applyAlignment="1" applyProtection="1">
      <alignment horizontal="right" wrapText="1"/>
    </xf>
    <xf numFmtId="0" fontId="0" fillId="3" borderId="13" xfId="0" applyFont="1" applyFill="1" applyBorder="1" applyAlignment="1" applyProtection="1">
      <alignment horizontal="right" wrapText="1"/>
    </xf>
    <xf numFmtId="0" fontId="49" fillId="4" borderId="9" xfId="0" applyFont="1" applyFill="1" applyBorder="1" applyAlignment="1" applyProtection="1">
      <alignment horizontal="center" vertical="center"/>
    </xf>
    <xf numFmtId="0" fontId="49" fillId="4" borderId="10" xfId="0" applyFont="1" applyFill="1" applyBorder="1" applyAlignment="1" applyProtection="1">
      <alignment horizontal="center" vertical="center"/>
    </xf>
    <xf numFmtId="0" fontId="49" fillId="4" borderId="11" xfId="0" applyFont="1" applyFill="1" applyBorder="1" applyAlignment="1" applyProtection="1">
      <alignment horizontal="center" vertical="center"/>
    </xf>
    <xf numFmtId="0" fontId="10" fillId="3" borderId="35" xfId="0" applyFont="1" applyFill="1" applyBorder="1" applyAlignment="1" applyProtection="1">
      <alignment horizontal="center" vertical="center" wrapText="1"/>
    </xf>
    <xf numFmtId="0" fontId="10" fillId="3" borderId="36" xfId="0" applyFont="1" applyFill="1" applyBorder="1" applyAlignment="1" applyProtection="1">
      <alignment horizontal="center" vertical="center"/>
    </xf>
    <xf numFmtId="0" fontId="10" fillId="3" borderId="41" xfId="0" applyFont="1" applyFill="1" applyBorder="1" applyAlignment="1" applyProtection="1">
      <alignment horizontal="center" vertical="center"/>
    </xf>
    <xf numFmtId="0" fontId="42" fillId="7" borderId="37" xfId="0" applyFont="1" applyFill="1" applyBorder="1" applyAlignment="1" applyProtection="1">
      <alignment horizontal="left"/>
    </xf>
    <xf numFmtId="0" fontId="42" fillId="7" borderId="12" xfId="0" applyFont="1" applyFill="1" applyBorder="1" applyAlignment="1" applyProtection="1">
      <alignment horizontal="left"/>
    </xf>
    <xf numFmtId="0" fontId="42" fillId="7" borderId="40" xfId="0" applyFont="1" applyFill="1" applyBorder="1" applyAlignment="1" applyProtection="1">
      <alignment horizontal="left"/>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1" fillId="0" borderId="14" xfId="0" applyFont="1" applyBorder="1" applyAlignment="1" applyProtection="1">
      <alignment horizontal="left"/>
    </xf>
    <xf numFmtId="0" fontId="1" fillId="0" borderId="12" xfId="0" applyFont="1" applyBorder="1" applyAlignment="1" applyProtection="1">
      <alignment horizontal="left"/>
    </xf>
    <xf numFmtId="0" fontId="1" fillId="0" borderId="13" xfId="0" applyFont="1" applyBorder="1" applyAlignment="1" applyProtection="1">
      <alignment horizontal="left"/>
    </xf>
    <xf numFmtId="0" fontId="1" fillId="0" borderId="14"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right"/>
    </xf>
    <xf numFmtId="0" fontId="0" fillId="3" borderId="37" xfId="0" applyFont="1" applyFill="1" applyBorder="1" applyAlignment="1" applyProtection="1">
      <alignment horizontal="left"/>
    </xf>
    <xf numFmtId="0" fontId="0" fillId="3" borderId="12" xfId="0" applyFont="1" applyFill="1" applyBorder="1" applyAlignment="1" applyProtection="1">
      <alignment horizontal="left"/>
    </xf>
    <xf numFmtId="0" fontId="0" fillId="3" borderId="40" xfId="0" applyFont="1" applyFill="1" applyBorder="1" applyAlignment="1" applyProtection="1">
      <alignment horizontal="left"/>
    </xf>
    <xf numFmtId="0" fontId="10" fillId="0" borderId="15" xfId="0" applyFont="1" applyBorder="1" applyAlignment="1" applyProtection="1">
      <alignment horizontal="left" vertical="center" wrapText="1" indent="1"/>
    </xf>
    <xf numFmtId="0" fontId="10" fillId="0" borderId="17" xfId="0" applyFont="1" applyBorder="1" applyAlignment="1" applyProtection="1">
      <alignment horizontal="left" vertical="center" wrapText="1" indent="1"/>
    </xf>
    <xf numFmtId="0" fontId="0" fillId="0" borderId="15" xfId="0" applyBorder="1" applyAlignment="1" applyProtection="1">
      <alignment horizontal="left" vertical="center" wrapText="1"/>
    </xf>
    <xf numFmtId="0" fontId="0" fillId="0" borderId="17" xfId="0" applyBorder="1" applyAlignment="1" applyProtection="1">
      <alignment horizontal="left" vertical="center" wrapText="1"/>
    </xf>
    <xf numFmtId="0" fontId="10" fillId="0" borderId="19" xfId="0" applyFont="1" applyBorder="1" applyAlignment="1" applyProtection="1">
      <alignment horizontal="left" vertical="center" wrapText="1" indent="1"/>
    </xf>
    <xf numFmtId="0" fontId="10" fillId="0" borderId="20" xfId="0" applyFont="1" applyBorder="1" applyAlignment="1" applyProtection="1">
      <alignment horizontal="left" vertical="center" wrapText="1" indent="1"/>
    </xf>
    <xf numFmtId="0" fontId="0" fillId="0" borderId="1"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36" xfId="0" applyFont="1" applyBorder="1" applyAlignment="1" applyProtection="1">
      <alignment horizontal="center" vertical="center"/>
    </xf>
    <xf numFmtId="0" fontId="0" fillId="0" borderId="41" xfId="0" applyFont="1" applyBorder="1" applyAlignment="1" applyProtection="1">
      <alignment horizontal="center" vertical="center"/>
    </xf>
    <xf numFmtId="0" fontId="1" fillId="0" borderId="12" xfId="0" applyFont="1" applyBorder="1" applyAlignment="1" applyProtection="1">
      <alignment horizontal="left" wrapText="1"/>
    </xf>
    <xf numFmtId="0" fontId="1" fillId="0" borderId="40" xfId="0" applyFont="1" applyBorder="1" applyAlignment="1" applyProtection="1">
      <alignment horizontal="left" wrapText="1"/>
    </xf>
    <xf numFmtId="0" fontId="0" fillId="0" borderId="15" xfId="0" applyBorder="1" applyAlignment="1" applyProtection="1">
      <alignment horizontal="left" vertical="center" wrapText="1" indent="1"/>
    </xf>
    <xf numFmtId="0" fontId="0" fillId="0" borderId="17" xfId="0" applyBorder="1" applyAlignment="1" applyProtection="1">
      <alignment horizontal="left" vertical="center" wrapText="1" indent="1"/>
    </xf>
    <xf numFmtId="0" fontId="10" fillId="0" borderId="14" xfId="0" applyFont="1" applyBorder="1" applyAlignment="1" applyProtection="1">
      <alignment horizontal="left" vertical="center" indent="1"/>
    </xf>
    <xf numFmtId="0" fontId="10" fillId="0" borderId="12" xfId="0" applyFont="1" applyBorder="1" applyAlignment="1" applyProtection="1">
      <alignment horizontal="left" vertical="center" indent="1"/>
    </xf>
    <xf numFmtId="0" fontId="10" fillId="0" borderId="40" xfId="0" applyFont="1" applyBorder="1" applyAlignment="1" applyProtection="1">
      <alignment horizontal="left" vertical="center" indent="1"/>
    </xf>
    <xf numFmtId="0" fontId="0" fillId="3" borderId="0" xfId="0" applyFont="1" applyFill="1" applyBorder="1" applyAlignment="1" applyProtection="1">
      <alignment horizontal="right" wrapText="1"/>
      <protection locked="0"/>
    </xf>
    <xf numFmtId="0" fontId="65" fillId="3" borderId="0" xfId="0" applyFont="1" applyFill="1" applyBorder="1" applyAlignment="1" applyProtection="1">
      <alignment horizontal="right" wrapText="1"/>
    </xf>
    <xf numFmtId="0" fontId="62" fillId="0" borderId="0" xfId="0" applyFont="1" applyBorder="1" applyAlignment="1" applyProtection="1">
      <alignment horizontal="right"/>
    </xf>
    <xf numFmtId="0" fontId="65" fillId="0" borderId="0" xfId="0" applyFont="1" applyBorder="1" applyAlignment="1" applyProtection="1">
      <alignment horizontal="right"/>
    </xf>
    <xf numFmtId="0" fontId="59" fillId="3" borderId="0" xfId="0" applyFont="1" applyFill="1" applyBorder="1" applyAlignment="1" applyProtection="1">
      <alignment horizontal="right" wrapText="1"/>
      <protection locked="0"/>
    </xf>
    <xf numFmtId="0" fontId="66" fillId="0" borderId="0" xfId="0" applyFont="1" applyBorder="1" applyAlignment="1" applyProtection="1">
      <alignment horizontal="right"/>
    </xf>
    <xf numFmtId="0" fontId="10" fillId="3" borderId="0" xfId="0" applyFont="1" applyFill="1" applyBorder="1" applyAlignment="1" applyProtection="1">
      <alignment horizontal="right" wrapText="1"/>
      <protection locked="0"/>
    </xf>
    <xf numFmtId="0" fontId="23" fillId="3" borderId="0" xfId="0" applyFont="1" applyFill="1" applyBorder="1" applyAlignment="1" applyProtection="1">
      <alignment horizontal="right" wrapText="1"/>
      <protection locked="0"/>
    </xf>
    <xf numFmtId="0" fontId="62" fillId="3" borderId="0" xfId="0" applyFont="1" applyFill="1" applyBorder="1" applyAlignment="1" applyProtection="1">
      <alignment horizontal="right"/>
    </xf>
    <xf numFmtId="0" fontId="60" fillId="0" borderId="0" xfId="0" applyFont="1" applyBorder="1" applyAlignment="1" applyProtection="1">
      <alignment horizontal="right"/>
    </xf>
    <xf numFmtId="0" fontId="62" fillId="3" borderId="0" xfId="0" applyFont="1" applyFill="1" applyBorder="1" applyAlignment="1" applyProtection="1">
      <alignment horizontal="right" wrapText="1"/>
    </xf>
    <xf numFmtId="0" fontId="64" fillId="4" borderId="0" xfId="0" applyFont="1" applyFill="1" applyBorder="1" applyAlignment="1" applyProtection="1">
      <alignment horizontal="right" vertical="center"/>
    </xf>
    <xf numFmtId="0" fontId="7" fillId="4" borderId="37" xfId="0" applyFont="1" applyFill="1" applyBorder="1" applyAlignment="1" applyProtection="1">
      <alignment horizontal="center" vertical="center"/>
    </xf>
    <xf numFmtId="0" fontId="7" fillId="4" borderId="12" xfId="0" applyFont="1" applyFill="1" applyBorder="1" applyAlignment="1" applyProtection="1">
      <alignment horizontal="center" vertical="center"/>
    </xf>
    <xf numFmtId="0" fontId="7" fillId="4" borderId="40" xfId="0" applyFont="1" applyFill="1" applyBorder="1" applyAlignment="1" applyProtection="1">
      <alignment horizontal="center" vertical="center"/>
    </xf>
    <xf numFmtId="0" fontId="38" fillId="0" borderId="6" xfId="0" applyFont="1" applyBorder="1" applyAlignment="1" applyProtection="1">
      <alignment horizontal="center" vertical="center" wrapText="1"/>
    </xf>
    <xf numFmtId="0" fontId="38" fillId="0" borderId="6" xfId="0" applyFont="1" applyBorder="1" applyAlignment="1" applyProtection="1">
      <alignment horizontal="center" vertical="center"/>
    </xf>
    <xf numFmtId="0" fontId="43" fillId="4" borderId="1" xfId="0" applyFont="1" applyFill="1" applyBorder="1" applyAlignment="1" applyProtection="1">
      <alignment horizontal="center" wrapText="1"/>
    </xf>
    <xf numFmtId="0" fontId="7" fillId="4" borderId="2" xfId="0" applyFont="1" applyFill="1" applyBorder="1" applyAlignment="1" applyProtection="1">
      <alignment horizontal="center"/>
    </xf>
    <xf numFmtId="0" fontId="7" fillId="4" borderId="3" xfId="0" applyFont="1" applyFill="1" applyBorder="1" applyAlignment="1" applyProtection="1">
      <alignment horizontal="center"/>
    </xf>
    <xf numFmtId="0" fontId="65" fillId="0" borderId="35" xfId="0" applyFont="1" applyBorder="1" applyAlignment="1" applyProtection="1">
      <alignment horizontal="center" wrapText="1"/>
    </xf>
    <xf numFmtId="0" fontId="65" fillId="0" borderId="36" xfId="0" applyFont="1" applyBorder="1" applyAlignment="1" applyProtection="1">
      <alignment horizontal="center"/>
    </xf>
    <xf numFmtId="0" fontId="65" fillId="0" borderId="41" xfId="0" applyFont="1" applyBorder="1" applyAlignment="1" applyProtection="1">
      <alignment horizontal="center"/>
    </xf>
    <xf numFmtId="0" fontId="21" fillId="4" borderId="39" xfId="0" applyFont="1" applyFill="1" applyBorder="1" applyAlignment="1" applyProtection="1">
      <alignment horizontal="center" vertical="center"/>
    </xf>
    <xf numFmtId="0" fontId="21" fillId="4" borderId="27" xfId="0" applyFont="1" applyFill="1" applyBorder="1" applyAlignment="1" applyProtection="1">
      <alignment horizontal="center" vertical="center"/>
    </xf>
    <xf numFmtId="0" fontId="21" fillId="4" borderId="43" xfId="0" applyFont="1" applyFill="1" applyBorder="1" applyAlignment="1" applyProtection="1">
      <alignment horizontal="center" vertical="center"/>
    </xf>
    <xf numFmtId="0" fontId="64" fillId="4" borderId="12" xfId="0" applyFont="1" applyFill="1" applyBorder="1" applyAlignment="1" applyProtection="1">
      <alignment horizontal="right" vertical="center"/>
    </xf>
    <xf numFmtId="0" fontId="64" fillId="4" borderId="13" xfId="0" applyFont="1" applyFill="1" applyBorder="1" applyAlignment="1" applyProtection="1">
      <alignment horizontal="right" vertical="center"/>
    </xf>
    <xf numFmtId="0" fontId="62" fillId="3" borderId="4" xfId="0" applyFont="1" applyFill="1" applyBorder="1" applyAlignment="1" applyProtection="1">
      <alignment horizontal="right"/>
    </xf>
    <xf numFmtId="0" fontId="65" fillId="0" borderId="4" xfId="0" applyFont="1" applyBorder="1" applyAlignment="1" applyProtection="1">
      <alignment horizontal="right"/>
    </xf>
    <xf numFmtId="0" fontId="65" fillId="3" borderId="0" xfId="0" applyFont="1" applyFill="1" applyBorder="1" applyAlignment="1" applyProtection="1">
      <alignment horizontal="right"/>
    </xf>
    <xf numFmtId="0" fontId="21" fillId="0" borderId="0" xfId="0" applyFont="1" applyBorder="1" applyAlignment="1" applyProtection="1">
      <alignment horizontal="right"/>
    </xf>
    <xf numFmtId="0" fontId="52" fillId="0" borderId="37" xfId="0" applyFont="1" applyBorder="1" applyAlignment="1" applyProtection="1">
      <alignment horizontal="center" vertical="center"/>
    </xf>
    <xf numFmtId="0" fontId="52" fillId="0" borderId="12" xfId="0" applyFont="1" applyBorder="1" applyAlignment="1" applyProtection="1">
      <alignment horizontal="center" vertical="center"/>
    </xf>
    <xf numFmtId="0" fontId="52" fillId="0" borderId="40" xfId="0" applyFont="1" applyBorder="1" applyAlignment="1" applyProtection="1">
      <alignment horizontal="center" vertical="center"/>
    </xf>
    <xf numFmtId="0" fontId="63" fillId="0" borderId="0" xfId="0" applyFont="1" applyBorder="1" applyAlignment="1" applyProtection="1">
      <alignment horizontal="right"/>
    </xf>
    <xf numFmtId="0" fontId="60" fillId="3" borderId="14" xfId="0" applyFont="1" applyFill="1" applyBorder="1" applyAlignment="1" applyProtection="1">
      <alignment horizontal="center" vertical="center"/>
    </xf>
    <xf numFmtId="0" fontId="60" fillId="3" borderId="12" xfId="0" applyFont="1" applyFill="1" applyBorder="1" applyAlignment="1" applyProtection="1">
      <alignment horizontal="center" vertical="center"/>
    </xf>
    <xf numFmtId="0" fontId="60" fillId="3" borderId="13" xfId="0" applyFont="1" applyFill="1" applyBorder="1" applyAlignment="1" applyProtection="1">
      <alignment horizontal="center" vertical="center"/>
    </xf>
    <xf numFmtId="0" fontId="60" fillId="4" borderId="0" xfId="0" applyFont="1" applyFill="1" applyBorder="1" applyAlignment="1" applyProtection="1">
      <alignment horizontal="center" wrapText="1"/>
    </xf>
    <xf numFmtId="0" fontId="9" fillId="3" borderId="14" xfId="0" applyFont="1" applyFill="1" applyBorder="1" applyAlignment="1" applyProtection="1">
      <alignment horizontal="center" vertical="center"/>
    </xf>
    <xf numFmtId="0" fontId="9" fillId="3" borderId="12" xfId="0" applyFont="1" applyFill="1" applyBorder="1" applyAlignment="1" applyProtection="1">
      <alignment horizontal="center" vertical="center"/>
    </xf>
    <xf numFmtId="0" fontId="9" fillId="3" borderId="13" xfId="0" applyFont="1" applyFill="1" applyBorder="1" applyAlignment="1" applyProtection="1">
      <alignment horizontal="center" vertical="center"/>
    </xf>
    <xf numFmtId="0" fontId="10" fillId="0" borderId="0" xfId="0" applyFont="1" applyAlignment="1" applyProtection="1">
      <alignment horizontal="left" wrapText="1"/>
      <protection locked="0"/>
    </xf>
    <xf numFmtId="0" fontId="23" fillId="0" borderId="0" xfId="0" applyFont="1" applyAlignment="1" applyProtection="1">
      <alignment horizontal="left" wrapText="1"/>
      <protection locked="0"/>
    </xf>
  </cellXfs>
  <cellStyles count="4">
    <cellStyle name="Currency" xfId="3" builtinId="4"/>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G5"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I8"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552450</xdr:colOff>
      <xdr:row>9</xdr:row>
      <xdr:rowOff>85725</xdr:rowOff>
    </xdr:from>
    <xdr:to>
      <xdr:col>17</xdr:col>
      <xdr:colOff>380471</xdr:colOff>
      <xdr:row>29</xdr:row>
      <xdr:rowOff>295275</xdr:rowOff>
    </xdr:to>
    <xdr:sp macro="" textlink="">
      <xdr:nvSpPr>
        <xdr:cNvPr id="2" name="Rectangle: Rounded Corners 1">
          <a:extLst>
            <a:ext uri="{FF2B5EF4-FFF2-40B4-BE49-F238E27FC236}">
              <a16:creationId xmlns:a16="http://schemas.microsoft.com/office/drawing/2014/main" id="{70D5457F-F485-42DD-93F4-6DCAA55DC582}"/>
            </a:ext>
          </a:extLst>
        </xdr:cNvPr>
        <xdr:cNvSpPr/>
      </xdr:nvSpPr>
      <xdr:spPr>
        <a:xfrm>
          <a:off x="8886825" y="3057525"/>
          <a:ext cx="5924021" cy="524827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8</xdr:col>
      <xdr:colOff>76199</xdr:colOff>
      <xdr:row>11</xdr:row>
      <xdr:rowOff>152400</xdr:rowOff>
    </xdr:from>
    <xdr:to>
      <xdr:col>9</xdr:col>
      <xdr:colOff>523874</xdr:colOff>
      <xdr:row>17</xdr:row>
      <xdr:rowOff>66433</xdr:rowOff>
    </xdr:to>
    <xdr:pic>
      <xdr:nvPicPr>
        <xdr:cNvPr id="3" name="Picture 2">
          <a:extLst>
            <a:ext uri="{FF2B5EF4-FFF2-40B4-BE49-F238E27FC236}">
              <a16:creationId xmlns:a16="http://schemas.microsoft.com/office/drawing/2014/main" id="{B7C35D42-A6FB-4908-847D-42E110C7A7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20174" y="3057525"/>
          <a:ext cx="1057275" cy="1104658"/>
        </a:xfrm>
        <a:prstGeom prst="rect">
          <a:avLst/>
        </a:prstGeom>
      </xdr:spPr>
    </xdr:pic>
    <xdr:clientData/>
  </xdr:twoCellAnchor>
  <xdr:twoCellAnchor>
    <xdr:from>
      <xdr:col>10</xdr:col>
      <xdr:colOff>104776</xdr:colOff>
      <xdr:row>11</xdr:row>
      <xdr:rowOff>238124</xdr:rowOff>
    </xdr:from>
    <xdr:to>
      <xdr:col>16</xdr:col>
      <xdr:colOff>409576</xdr:colOff>
      <xdr:row>29</xdr:row>
      <xdr:rowOff>38100</xdr:rowOff>
    </xdr:to>
    <xdr:sp macro="" textlink="">
      <xdr:nvSpPr>
        <xdr:cNvPr id="5" name="TextBox 4">
          <a:extLst>
            <a:ext uri="{FF2B5EF4-FFF2-40B4-BE49-F238E27FC236}">
              <a16:creationId xmlns:a16="http://schemas.microsoft.com/office/drawing/2014/main" id="{B8F3A869-7832-4BD5-A2E2-8B973ADDDAF4}"/>
            </a:ext>
          </a:extLst>
        </xdr:cNvPr>
        <xdr:cNvSpPr txBox="1"/>
      </xdr:nvSpPr>
      <xdr:spPr>
        <a:xfrm>
          <a:off x="10267951" y="3486149"/>
          <a:ext cx="3962400" cy="456247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r>
            <a:rPr lang="en-US" sz="1100" b="1">
              <a:solidFill>
                <a:schemeClr val="dk1"/>
              </a:solidFill>
              <a:effectLst/>
              <a:latin typeface="+mn-lt"/>
              <a:ea typeface="+mn-ea"/>
              <a:cs typeface="+mn-cs"/>
            </a:rPr>
            <a:t>Workbook </a:t>
          </a:r>
          <a:endParaRPr lang="en-US" sz="1200">
            <a:effectLst/>
          </a:endParaRPr>
        </a:p>
        <a:p>
          <a:pPr marL="171450" indent="-171450">
            <a:buFont typeface="Arial" panose="020B0604020202020204" pitchFamily="34" charset="0"/>
            <a:buChar char="•"/>
          </a:pPr>
          <a:r>
            <a:rPr lang="en-US" sz="1100" baseline="0">
              <a:solidFill>
                <a:schemeClr val="dk1"/>
              </a:solidFill>
              <a:effectLst/>
              <a:latin typeface="+mn-lt"/>
              <a:ea typeface="+mn-ea"/>
              <a:cs typeface="+mn-cs"/>
            </a:rPr>
            <a:t>Please ensure you are using the </a:t>
          </a:r>
          <a:r>
            <a:rPr lang="en-US" sz="1100" b="1" baseline="0">
              <a:solidFill>
                <a:schemeClr val="dk1"/>
              </a:solidFill>
              <a:effectLst/>
              <a:latin typeface="+mn-lt"/>
              <a:ea typeface="+mn-ea"/>
              <a:cs typeface="+mn-cs"/>
            </a:rPr>
            <a:t>correct workbook template (Pre or Post)</a:t>
          </a:r>
          <a:r>
            <a:rPr lang="en-US" sz="1100" baseline="0">
              <a:solidFill>
                <a:schemeClr val="dk1"/>
              </a:solidFill>
              <a:effectLst/>
              <a:latin typeface="+mn-lt"/>
              <a:ea typeface="+mn-ea"/>
              <a:cs typeface="+mn-cs"/>
            </a:rPr>
            <a:t> before submitting.</a:t>
          </a:r>
          <a:endParaRPr lang="en-US" sz="1200">
            <a:effectLst/>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Pre–June 18, 2023 Developments must use the Pre workbook.</a:t>
          </a:r>
          <a:endParaRPr lang="en-US" sz="1200">
            <a:effectLst/>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Developments on or after June 18, 2023 must use the Post workbook.</a:t>
          </a:r>
          <a:endParaRPr lang="en-US" sz="1200">
            <a:effectLst/>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PRE- vs POST-June 18, 2023 PFC Developments </a:t>
          </a:r>
          <a:endParaRPr lang="en-US" sz="1200">
            <a:effectLst/>
          </a:endParaRPr>
        </a:p>
        <a:p>
          <a:pPr marL="171450" indent="-171450">
            <a:buFont typeface="Arial" panose="020B0604020202020204" pitchFamily="34" charset="0"/>
            <a:buChar char="•"/>
          </a:pPr>
          <a:r>
            <a:rPr lang="en-US" sz="1100">
              <a:solidFill>
                <a:schemeClr val="dk1"/>
              </a:solidFill>
              <a:effectLst/>
              <a:latin typeface="+mn-lt"/>
              <a:ea typeface="+mn-ea"/>
              <a:cs typeface="+mn-cs"/>
            </a:rPr>
            <a:t>June 18, 2023 is the effective date of HB 2071. </a:t>
          </a:r>
        </a:p>
        <a:p>
          <a:pPr marL="628650" lvl="1" indent="-171450">
            <a:buFont typeface="Courier New" panose="02070309020205020404" pitchFamily="49" charset="0"/>
            <a:buChar char="o"/>
          </a:pPr>
          <a:r>
            <a:rPr lang="en-US" sz="1100" b="1">
              <a:solidFill>
                <a:schemeClr val="dk1"/>
              </a:solidFill>
              <a:effectLst/>
              <a:latin typeface="+mn-lt"/>
              <a:ea typeface="+mn-ea"/>
              <a:cs typeface="+mn-cs"/>
            </a:rPr>
            <a:t>PRE: </a:t>
          </a:r>
          <a:r>
            <a:rPr lang="en-US" sz="1100">
              <a:solidFill>
                <a:schemeClr val="dk1"/>
              </a:solidFill>
              <a:effectLst/>
              <a:latin typeface="+mn-lt"/>
              <a:ea typeface="+mn-ea"/>
              <a:cs typeface="+mn-cs"/>
            </a:rPr>
            <a:t>PFC developments approved </a:t>
          </a:r>
          <a:r>
            <a:rPr lang="en-US" sz="1100" b="1">
              <a:solidFill>
                <a:schemeClr val="dk1"/>
              </a:solidFill>
              <a:effectLst/>
              <a:latin typeface="+mn-lt"/>
              <a:ea typeface="+mn-ea"/>
              <a:cs typeface="+mn-cs"/>
            </a:rPr>
            <a:t>prior</a:t>
          </a:r>
          <a:r>
            <a:rPr lang="en-US" sz="1100">
              <a:solidFill>
                <a:schemeClr val="dk1"/>
              </a:solidFill>
              <a:effectLst/>
              <a:latin typeface="+mn-lt"/>
              <a:ea typeface="+mn-ea"/>
              <a:cs typeface="+mn-cs"/>
            </a:rPr>
            <a:t> this date are subject to the law in effect on the date the development was approved and the Regulatory Agreement, with limited TDHCA monitoring (</a:t>
          </a:r>
          <a:r>
            <a:rPr lang="en-US" sz="1100" b="0">
              <a:solidFill>
                <a:schemeClr val="dk1"/>
              </a:solidFill>
              <a:effectLst/>
              <a:latin typeface="+mn-lt"/>
              <a:ea typeface="+mn-ea"/>
              <a:cs typeface="+mn-cs"/>
            </a:rPr>
            <a:t>Pre-Audit Workbook). </a:t>
          </a:r>
          <a:endParaRPr lang="en-US" sz="1100">
            <a:effectLst/>
          </a:endParaRPr>
        </a:p>
        <a:p>
          <a:pPr marL="628650" lvl="1" indent="-171450">
            <a:buFont typeface="Courier New" panose="02070309020205020404" pitchFamily="49" charset="0"/>
            <a:buChar char="o"/>
          </a:pPr>
          <a:r>
            <a:rPr lang="en-US" sz="1100" b="1">
              <a:solidFill>
                <a:schemeClr val="dk1"/>
              </a:solidFill>
              <a:effectLst/>
              <a:latin typeface="+mn-lt"/>
              <a:ea typeface="+mn-ea"/>
              <a:cs typeface="+mn-cs"/>
            </a:rPr>
            <a:t>POST: </a:t>
          </a:r>
          <a:r>
            <a:rPr lang="en-US" sz="1100" b="0">
              <a:solidFill>
                <a:schemeClr val="dk1"/>
              </a:solidFill>
              <a:effectLst/>
              <a:latin typeface="+mn-lt"/>
              <a:ea typeface="+mn-ea"/>
              <a:cs typeface="+mn-cs"/>
            </a:rPr>
            <a:t>PFC developments approved </a:t>
          </a:r>
          <a:r>
            <a:rPr lang="en-US" sz="1100" b="1">
              <a:solidFill>
                <a:schemeClr val="dk1"/>
              </a:solidFill>
              <a:effectLst/>
              <a:latin typeface="+mn-lt"/>
              <a:ea typeface="+mn-ea"/>
              <a:cs typeface="+mn-cs"/>
            </a:rPr>
            <a:t>on or after</a:t>
          </a:r>
          <a:r>
            <a:rPr lang="en-US" sz="1100" b="0">
              <a:solidFill>
                <a:schemeClr val="dk1"/>
              </a:solidFill>
              <a:effectLst/>
              <a:latin typeface="+mn-lt"/>
              <a:ea typeface="+mn-ea"/>
              <a:cs typeface="+mn-cs"/>
            </a:rPr>
            <a:t> </a:t>
          </a:r>
          <a:r>
            <a:rPr lang="en-US" sz="1100">
              <a:solidFill>
                <a:schemeClr val="dk1"/>
              </a:solidFill>
              <a:effectLst/>
              <a:latin typeface="+mn-lt"/>
              <a:ea typeface="+mn-ea"/>
              <a:cs typeface="+mn-cs"/>
            </a:rPr>
            <a:t>this date are subject to HB 2071 and full TDHCA compliance monitoring (</a:t>
          </a:r>
          <a:r>
            <a:rPr lang="en-US" sz="1100" b="0">
              <a:solidFill>
                <a:schemeClr val="dk1"/>
              </a:solidFill>
              <a:effectLst/>
              <a:latin typeface="+mn-lt"/>
              <a:ea typeface="+mn-ea"/>
              <a:cs typeface="+mn-cs"/>
            </a:rPr>
            <a:t>Post-Audit Workbook).</a:t>
          </a:r>
          <a:endParaRPr lang="en-US" sz="1200" b="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Sample</a:t>
          </a:r>
          <a:r>
            <a:rPr lang="en-US" sz="1100" b="1" baseline="0">
              <a:solidFill>
                <a:schemeClr val="dk1"/>
              </a:solidFill>
              <a:effectLst/>
              <a:latin typeface="+mn-lt"/>
              <a:ea typeface="+mn-ea"/>
              <a:cs typeface="+mn-cs"/>
            </a:rPr>
            <a:t> Report Dates</a:t>
          </a:r>
          <a:endParaRPr lang="en-US" sz="1200">
            <a:effectLst/>
          </a:endParaRP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Current Reporting Year: 2026</a:t>
          </a:r>
          <a:endParaRPr lang="en-US" sz="1200">
            <a:effectLst/>
          </a:endParaRP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Reporting for Occupancy Period: </a:t>
          </a:r>
          <a:endParaRPr lang="en-US" sz="1200">
            <a:effectLst/>
          </a:endParaRPr>
        </a:p>
        <a:p>
          <a:pPr eaLnBrk="1" fontAlgn="auto" latinLnBrk="0" hangingPunct="1"/>
          <a:r>
            <a:rPr lang="en-US" sz="1100" b="0">
              <a:solidFill>
                <a:schemeClr val="dk1"/>
              </a:solidFill>
              <a:effectLst/>
              <a:latin typeface="+mn-lt"/>
              <a:ea typeface="+mn-ea"/>
              <a:cs typeface="+mn-cs"/>
            </a:rPr>
            <a:t>	From Jan. 1, 2025 to Dec. 31, 2025</a:t>
          </a:r>
          <a:endParaRPr lang="en-US"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xdr:row>
      <xdr:rowOff>0</xdr:rowOff>
    </xdr:from>
    <xdr:to>
      <xdr:col>23</xdr:col>
      <xdr:colOff>545307</xdr:colOff>
      <xdr:row>45</xdr:row>
      <xdr:rowOff>136072</xdr:rowOff>
    </xdr:to>
    <xdr:sp macro="" textlink="">
      <xdr:nvSpPr>
        <xdr:cNvPr id="2" name="Rectangle: Rounded Corners 1">
          <a:extLst>
            <a:ext uri="{FF2B5EF4-FFF2-40B4-BE49-F238E27FC236}">
              <a16:creationId xmlns:a16="http://schemas.microsoft.com/office/drawing/2014/main" id="{FCE37BA7-F3A7-4C33-A022-1733030D1D63}"/>
            </a:ext>
          </a:extLst>
        </xdr:cNvPr>
        <xdr:cNvSpPr/>
      </xdr:nvSpPr>
      <xdr:spPr>
        <a:xfrm>
          <a:off x="25159607" y="544286"/>
          <a:ext cx="6056200" cy="8749393"/>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292100</xdr:colOff>
      <xdr:row>2</xdr:row>
      <xdr:rowOff>228600</xdr:rowOff>
    </xdr:from>
    <xdr:to>
      <xdr:col>16</xdr:col>
      <xdr:colOff>50536</xdr:colOff>
      <xdr:row>8</xdr:row>
      <xdr:rowOff>31633</xdr:rowOff>
    </xdr:to>
    <xdr:pic>
      <xdr:nvPicPr>
        <xdr:cNvPr id="3" name="Picture 2">
          <a:extLst>
            <a:ext uri="{FF2B5EF4-FFF2-40B4-BE49-F238E27FC236}">
              <a16:creationId xmlns:a16="http://schemas.microsoft.com/office/drawing/2014/main" id="{B100AA73-8AF2-40A0-BB00-FA543531AF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96300" y="685800"/>
          <a:ext cx="977636" cy="1024955"/>
        </a:xfrm>
        <a:prstGeom prst="rect">
          <a:avLst/>
        </a:prstGeom>
      </xdr:spPr>
    </xdr:pic>
    <xdr:clientData/>
  </xdr:twoCellAnchor>
  <xdr:twoCellAnchor>
    <xdr:from>
      <xdr:col>16</xdr:col>
      <xdr:colOff>63500</xdr:colOff>
      <xdr:row>3</xdr:row>
      <xdr:rowOff>184149</xdr:rowOff>
    </xdr:from>
    <xdr:to>
      <xdr:col>23</xdr:col>
      <xdr:colOff>81643</xdr:colOff>
      <xdr:row>44</xdr:row>
      <xdr:rowOff>83343</xdr:rowOff>
    </xdr:to>
    <xdr:sp macro="" textlink="">
      <xdr:nvSpPr>
        <xdr:cNvPr id="5" name="TextBox 4">
          <a:extLst>
            <a:ext uri="{FF2B5EF4-FFF2-40B4-BE49-F238E27FC236}">
              <a16:creationId xmlns:a16="http://schemas.microsoft.com/office/drawing/2014/main" id="{980B302D-B69B-4D5D-9BF4-BBB123ED37AA}"/>
            </a:ext>
          </a:extLst>
        </xdr:cNvPr>
        <xdr:cNvSpPr txBox="1"/>
      </xdr:nvSpPr>
      <xdr:spPr>
        <a:xfrm>
          <a:off x="26376313" y="946149"/>
          <a:ext cx="4268674" cy="8066882"/>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200" b="0">
            <a:solidFill>
              <a:schemeClr val="dk1"/>
            </a:solidFill>
            <a:effectLst/>
            <a:latin typeface="+mn-lt"/>
            <a:ea typeface="+mn-ea"/>
            <a:cs typeface="+mn-cs"/>
          </a:endParaRPr>
        </a:p>
        <a:p>
          <a:pPr eaLnBrk="1" fontAlgn="auto" latinLnBrk="0" hangingPunct="1"/>
          <a:r>
            <a:rPr lang="en-US" sz="1200" b="1">
              <a:solidFill>
                <a:schemeClr val="dk1"/>
              </a:solidFill>
              <a:effectLst/>
              <a:latin typeface="+mn-lt"/>
              <a:ea typeface="+mn-ea"/>
              <a:cs typeface="+mn-cs"/>
            </a:rPr>
            <a:t>Sample</a:t>
          </a:r>
          <a:r>
            <a:rPr lang="en-US" sz="1200" b="1" baseline="0">
              <a:solidFill>
                <a:schemeClr val="dk1"/>
              </a:solidFill>
              <a:effectLst/>
              <a:latin typeface="+mn-lt"/>
              <a:ea typeface="+mn-ea"/>
              <a:cs typeface="+mn-cs"/>
            </a:rPr>
            <a:t> Report Dates</a:t>
          </a:r>
          <a:endParaRPr lang="en-US" sz="1200">
            <a:effectLst/>
          </a:endParaRPr>
        </a:p>
        <a:p>
          <a:pPr eaLnBrk="1" fontAlgn="auto" latinLnBrk="0" hangingPunct="1"/>
          <a:r>
            <a:rPr lang="en-US" sz="1200" b="0">
              <a:solidFill>
                <a:schemeClr val="dk1"/>
              </a:solidFill>
              <a:effectLst/>
              <a:latin typeface="+mn-lt"/>
              <a:ea typeface="+mn-ea"/>
              <a:cs typeface="+mn-cs"/>
            </a:rPr>
            <a:t>Current Reporting Year: 2026</a:t>
          </a:r>
          <a:endParaRPr lang="en-US" sz="1200">
            <a:effectLst/>
          </a:endParaRPr>
        </a:p>
        <a:p>
          <a:pPr eaLnBrk="1" fontAlgn="auto" latinLnBrk="0" hangingPunct="1"/>
          <a:r>
            <a:rPr lang="en-US" sz="1200" b="0">
              <a:solidFill>
                <a:schemeClr val="dk1"/>
              </a:solidFill>
              <a:effectLst/>
              <a:latin typeface="+mn-lt"/>
              <a:ea typeface="+mn-ea"/>
              <a:cs typeface="+mn-cs"/>
            </a:rPr>
            <a:t>Reporting for Occupancy Period: </a:t>
          </a:r>
          <a:endParaRPr lang="en-US" sz="1200">
            <a:effectLst/>
          </a:endParaRPr>
        </a:p>
        <a:p>
          <a:pPr eaLnBrk="1" fontAlgn="auto" latinLnBrk="0" hangingPunct="1"/>
          <a:r>
            <a:rPr lang="en-US" sz="1200" b="0">
              <a:solidFill>
                <a:schemeClr val="dk1"/>
              </a:solidFill>
              <a:effectLst/>
              <a:latin typeface="+mn-lt"/>
              <a:ea typeface="+mn-ea"/>
              <a:cs typeface="+mn-cs"/>
            </a:rPr>
            <a:t>	From Jan. 1, 2025 to Dec. 31, 2025</a:t>
          </a:r>
        </a:p>
        <a:p>
          <a:pPr eaLnBrk="1" fontAlgn="auto" latinLnBrk="0" hangingPunct="1"/>
          <a:endParaRPr lang="en-US" sz="1200">
            <a:effectLst/>
          </a:endParaRPr>
        </a:p>
        <a:p>
          <a:pPr eaLnBrk="1" fontAlgn="auto" latinLnBrk="0" hangingPunct="1"/>
          <a:r>
            <a:rPr lang="en-US" sz="1200" b="1">
              <a:solidFill>
                <a:schemeClr val="dk1"/>
              </a:solidFill>
              <a:effectLst/>
              <a:latin typeface="+mn-lt"/>
              <a:ea typeface="+mn-ea"/>
              <a:cs typeface="+mn-cs"/>
            </a:rPr>
            <a:t>PFC User/Operator</a:t>
          </a:r>
          <a:endParaRPr lang="en-US" sz="1200">
            <a:effectLst/>
          </a:endParaRPr>
        </a:p>
        <a:p>
          <a:pPr eaLnBrk="1" fontAlgn="auto" latinLnBrk="0" hangingPunct="1"/>
          <a:r>
            <a:rPr lang="en-US" sz="12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200" i="1">
              <a:solidFill>
                <a:schemeClr val="dk1"/>
              </a:solidFill>
              <a:effectLst/>
              <a:latin typeface="+mn-lt"/>
              <a:ea typeface="+mn-ea"/>
              <a:cs typeface="+mn-cs"/>
            </a:rPr>
            <a:t>This</a:t>
          </a:r>
          <a:r>
            <a:rPr lang="en-US" sz="1200" i="1" baseline="0">
              <a:solidFill>
                <a:schemeClr val="dk1"/>
              </a:solidFill>
              <a:effectLst/>
              <a:latin typeface="+mn-lt"/>
              <a:ea typeface="+mn-ea"/>
              <a:cs typeface="+mn-cs"/>
            </a:rPr>
            <a:t> contact should be different than the Management Company.</a:t>
          </a:r>
          <a:endParaRPr lang="en-US" sz="1200">
            <a:effectLst/>
          </a:endParaRPr>
        </a:p>
        <a:p>
          <a:pPr eaLnBrk="1" fontAlgn="auto" latinLnBrk="0" hangingPunct="1"/>
          <a:endParaRPr lang="en-US" sz="1200" b="1">
            <a:solidFill>
              <a:schemeClr val="dk1"/>
            </a:solidFill>
            <a:effectLst/>
            <a:latin typeface="+mn-lt"/>
            <a:ea typeface="+mn-ea"/>
            <a:cs typeface="+mn-cs"/>
          </a:endParaRPr>
        </a:p>
        <a:p>
          <a:pPr eaLnBrk="1" fontAlgn="auto" latinLnBrk="0" hangingPunct="1"/>
          <a:r>
            <a:rPr lang="en-US" sz="1200" b="1">
              <a:solidFill>
                <a:schemeClr val="dk1"/>
              </a:solidFill>
              <a:effectLst/>
              <a:latin typeface="+mn-lt"/>
              <a:ea typeface="+mn-ea"/>
              <a:cs typeface="+mn-cs"/>
            </a:rPr>
            <a:t>Management Company</a:t>
          </a:r>
          <a:endParaRPr lang="en-US" sz="1200">
            <a:effectLst/>
          </a:endParaRPr>
        </a:p>
        <a:p>
          <a:pPr eaLnBrk="1" fontAlgn="auto" latinLnBrk="0" hangingPunct="1"/>
          <a:r>
            <a:rPr lang="en-US" sz="1200">
              <a:solidFill>
                <a:schemeClr val="dk1"/>
              </a:solidFill>
              <a:effectLst/>
              <a:latin typeface="+mn-lt"/>
              <a:ea typeface="+mn-ea"/>
              <a:cs typeface="+mn-cs"/>
            </a:rPr>
            <a:t>Individual(s), organization(s), or entity that is responsible for the oversight and daily operations of a PFC</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Development. </a:t>
          </a:r>
        </a:p>
        <a:p>
          <a:endParaRPr lang="en-US" sz="1200">
            <a:effectLst/>
          </a:endParaRPr>
        </a:p>
        <a:p>
          <a:r>
            <a:rPr lang="en-US" sz="1200" b="1">
              <a:solidFill>
                <a:schemeClr val="dk1"/>
              </a:solidFill>
              <a:effectLst/>
              <a:latin typeface="+mn-lt"/>
              <a:ea typeface="+mn-ea"/>
              <a:cs typeface="+mn-cs"/>
            </a:rPr>
            <a:t>PRE- vs POST-June 18, 2023 PFC Developments </a:t>
          </a:r>
          <a:endParaRPr lang="en-US" sz="1200">
            <a:effectLst/>
          </a:endParaRPr>
        </a:p>
        <a:p>
          <a:pPr marL="171450" indent="-171450">
            <a:buFont typeface="Arial" panose="020B0604020202020204" pitchFamily="34" charset="0"/>
            <a:buChar char="•"/>
          </a:pPr>
          <a:r>
            <a:rPr lang="en-US" sz="1200" b="1">
              <a:solidFill>
                <a:schemeClr val="dk1"/>
              </a:solidFill>
              <a:effectLst/>
              <a:latin typeface="+mn-lt"/>
              <a:ea typeface="+mn-ea"/>
              <a:cs typeface="+mn-cs"/>
            </a:rPr>
            <a:t>PRE:</a:t>
          </a:r>
          <a:r>
            <a:rPr lang="en-US" sz="1200" b="1" baseline="0">
              <a:solidFill>
                <a:schemeClr val="dk1"/>
              </a:solidFill>
              <a:effectLst/>
              <a:latin typeface="+mn-lt"/>
              <a:ea typeface="+mn-ea"/>
              <a:cs typeface="+mn-cs"/>
            </a:rPr>
            <a:t>  </a:t>
          </a:r>
          <a:r>
            <a:rPr lang="en-US" sz="1200">
              <a:solidFill>
                <a:schemeClr val="dk1"/>
              </a:solidFill>
              <a:effectLst/>
              <a:latin typeface="+mn-lt"/>
              <a:ea typeface="+mn-ea"/>
              <a:cs typeface="+mn-cs"/>
            </a:rPr>
            <a:t>PFC developments approved </a:t>
          </a:r>
          <a:r>
            <a:rPr lang="en-US" sz="1200" b="1">
              <a:solidFill>
                <a:schemeClr val="dk1"/>
              </a:solidFill>
              <a:effectLst/>
              <a:latin typeface="+mn-lt"/>
              <a:ea typeface="+mn-ea"/>
              <a:cs typeface="+mn-cs"/>
            </a:rPr>
            <a:t>prior</a:t>
          </a:r>
          <a:r>
            <a:rPr lang="en-US" sz="1200">
              <a:solidFill>
                <a:schemeClr val="dk1"/>
              </a:solidFill>
              <a:effectLst/>
              <a:latin typeface="+mn-lt"/>
              <a:ea typeface="+mn-ea"/>
              <a:cs typeface="+mn-cs"/>
            </a:rPr>
            <a:t> this date are subject to the law in effect on the date the development was approved and the Regulatory Agreement, with limited TDHCA monitoring (</a:t>
          </a:r>
          <a:r>
            <a:rPr lang="en-US" sz="1200" b="1">
              <a:solidFill>
                <a:schemeClr val="dk1"/>
              </a:solidFill>
              <a:effectLst/>
              <a:latin typeface="+mn-lt"/>
              <a:ea typeface="+mn-ea"/>
              <a:cs typeface="+mn-cs"/>
            </a:rPr>
            <a:t>Pre-Audit Workbook).</a:t>
          </a:r>
          <a:endParaRPr lang="en-US" sz="1200" b="1">
            <a:effectLst/>
          </a:endParaRPr>
        </a:p>
        <a:p>
          <a:pPr marL="171450" indent="-171450">
            <a:buFont typeface="Arial" panose="020B0604020202020204" pitchFamily="34" charset="0"/>
            <a:buChar char="•"/>
          </a:pPr>
          <a:r>
            <a:rPr lang="en-US" sz="1200" b="1">
              <a:solidFill>
                <a:schemeClr val="dk1"/>
              </a:solidFill>
              <a:effectLst/>
              <a:latin typeface="+mn-lt"/>
              <a:ea typeface="+mn-ea"/>
              <a:cs typeface="+mn-cs"/>
            </a:rPr>
            <a:t>POST:</a:t>
          </a:r>
          <a:r>
            <a:rPr lang="en-US" sz="1200" b="1" baseline="0">
              <a:solidFill>
                <a:schemeClr val="dk1"/>
              </a:solidFill>
              <a:effectLst/>
              <a:latin typeface="+mn-lt"/>
              <a:ea typeface="+mn-ea"/>
              <a:cs typeface="+mn-cs"/>
            </a:rPr>
            <a:t> </a:t>
          </a:r>
          <a:r>
            <a:rPr lang="en-US" sz="1200">
              <a:solidFill>
                <a:schemeClr val="dk1"/>
              </a:solidFill>
              <a:effectLst/>
              <a:latin typeface="+mn-lt"/>
              <a:ea typeface="+mn-ea"/>
              <a:cs typeface="+mn-cs"/>
            </a:rPr>
            <a:t>PFC developments approved </a:t>
          </a:r>
          <a:r>
            <a:rPr lang="en-US" sz="1200" b="1">
              <a:solidFill>
                <a:schemeClr val="dk1"/>
              </a:solidFill>
              <a:effectLst/>
              <a:latin typeface="+mn-lt"/>
              <a:ea typeface="+mn-ea"/>
              <a:cs typeface="+mn-cs"/>
            </a:rPr>
            <a:t>on or after</a:t>
          </a:r>
          <a:r>
            <a:rPr lang="en-US" sz="1200">
              <a:solidFill>
                <a:schemeClr val="dk1"/>
              </a:solidFill>
              <a:effectLst/>
              <a:latin typeface="+mn-lt"/>
              <a:ea typeface="+mn-ea"/>
              <a:cs typeface="+mn-cs"/>
            </a:rPr>
            <a:t> this date are subject to HB 2071 and full TDHCA compliance monitoring (</a:t>
          </a:r>
          <a:r>
            <a:rPr lang="en-US" sz="1200" b="1">
              <a:solidFill>
                <a:schemeClr val="dk1"/>
              </a:solidFill>
              <a:effectLst/>
              <a:latin typeface="+mn-lt"/>
              <a:ea typeface="+mn-ea"/>
              <a:cs typeface="+mn-cs"/>
            </a:rPr>
            <a:t>Post-Audit Workbook</a:t>
          </a:r>
          <a:r>
            <a:rPr lang="en-US" sz="1200">
              <a:solidFill>
                <a:schemeClr val="dk1"/>
              </a:solidFill>
              <a:effectLst/>
              <a:latin typeface="+mn-lt"/>
              <a:ea typeface="+mn-ea"/>
              <a:cs typeface="+mn-cs"/>
            </a:rPr>
            <a:t>).</a:t>
          </a:r>
          <a:endParaRPr lang="en-US" sz="1200">
            <a:effectLst/>
          </a:endParaRPr>
        </a:p>
        <a:p>
          <a:pPr eaLnBrk="1" fontAlgn="auto" latinLnBrk="0" hangingPunct="1"/>
          <a:endParaRPr lang="en-US" sz="1200" b="1">
            <a:solidFill>
              <a:schemeClr val="dk1"/>
            </a:solidFill>
            <a:effectLst/>
            <a:latin typeface="+mn-lt"/>
            <a:ea typeface="+mn-ea"/>
            <a:cs typeface="+mn-cs"/>
          </a:endParaRPr>
        </a:p>
        <a:p>
          <a:pPr marL="171450" indent="-171450" eaLnBrk="1" fontAlgn="auto" latinLnBrk="0" hangingPunct="1">
            <a:buFont typeface="Arial" panose="020B0604020202020204" pitchFamily="34" charset="0"/>
            <a:buChar char="•"/>
          </a:pPr>
          <a:r>
            <a:rPr lang="en-US" sz="1200" b="1">
              <a:solidFill>
                <a:schemeClr val="dk1"/>
              </a:solidFill>
              <a:effectLst/>
              <a:latin typeface="+mn-lt"/>
              <a:ea typeface="+mn-ea"/>
              <a:cs typeface="+mn-cs"/>
            </a:rPr>
            <a:t>Traveling vs. Non-Traveling PFC Developments</a:t>
          </a:r>
          <a:br>
            <a:rPr lang="en-US" sz="1200">
              <a:solidFill>
                <a:schemeClr val="dk1"/>
              </a:solidFill>
              <a:effectLst/>
              <a:latin typeface="+mn-lt"/>
              <a:ea typeface="+mn-ea"/>
              <a:cs typeface="+mn-cs"/>
            </a:rPr>
          </a:br>
          <a:r>
            <a:rPr lang="en-US" sz="1200">
              <a:solidFill>
                <a:schemeClr val="dk1"/>
              </a:solidFill>
              <a:effectLst/>
              <a:latin typeface="+mn-lt"/>
              <a:ea typeface="+mn-ea"/>
              <a:cs typeface="+mn-cs"/>
            </a:rPr>
            <a:t>A </a:t>
          </a:r>
          <a:r>
            <a:rPr lang="en-US" sz="1200" b="1">
              <a:solidFill>
                <a:schemeClr val="dk1"/>
              </a:solidFill>
              <a:effectLst/>
              <a:latin typeface="+mn-lt"/>
              <a:ea typeface="+mn-ea"/>
              <a:cs typeface="+mn-cs"/>
            </a:rPr>
            <a:t>traveling </a:t>
          </a:r>
          <a:r>
            <a:rPr lang="en-US" sz="1200" b="0">
              <a:solidFill>
                <a:schemeClr val="dk1"/>
              </a:solidFill>
              <a:effectLst/>
              <a:latin typeface="+mn-lt"/>
              <a:ea typeface="+mn-ea"/>
              <a:cs typeface="+mn-cs"/>
            </a:rPr>
            <a:t>PFC development </a:t>
          </a:r>
          <a:r>
            <a:rPr lang="en-US" sz="1200">
              <a:solidFill>
                <a:schemeClr val="dk1"/>
              </a:solidFill>
              <a:effectLst/>
              <a:latin typeface="+mn-lt"/>
              <a:ea typeface="+mn-ea"/>
              <a:cs typeface="+mn-cs"/>
            </a:rPr>
            <a:t>is located </a:t>
          </a:r>
          <a:r>
            <a:rPr lang="en-US" sz="1200" b="0">
              <a:solidFill>
                <a:schemeClr val="dk1"/>
              </a:solidFill>
              <a:effectLst/>
              <a:latin typeface="+mn-lt"/>
              <a:ea typeface="+mn-ea"/>
              <a:cs typeface="+mn-cs"/>
            </a:rPr>
            <a:t>outside</a:t>
          </a:r>
          <a:r>
            <a:rPr lang="en-US" sz="1200">
              <a:solidFill>
                <a:schemeClr val="dk1"/>
              </a:solidFill>
              <a:effectLst/>
              <a:latin typeface="+mn-lt"/>
              <a:ea typeface="+mn-ea"/>
              <a:cs typeface="+mn-cs"/>
            </a:rPr>
            <a:t> the sponsoring entity’s jurisdiction or authorized area of operation.</a:t>
          </a:r>
          <a:endParaRPr lang="en-US" sz="1200">
            <a:effectLst/>
          </a:endParaRPr>
        </a:p>
        <a:p>
          <a:pPr marL="171450" indent="-171450" eaLnBrk="1" fontAlgn="auto" latinLnBrk="0" hangingPunct="1">
            <a:buFont typeface="Arial" panose="020B0604020202020204" pitchFamily="34" charset="0"/>
            <a:buChar char="•"/>
          </a:pPr>
          <a:r>
            <a:rPr lang="en-US" sz="1200" b="0">
              <a:solidFill>
                <a:schemeClr val="dk1"/>
              </a:solidFill>
              <a:effectLst/>
              <a:latin typeface="+mn-lt"/>
              <a:ea typeface="+mn-ea"/>
              <a:cs typeface="+mn-cs"/>
            </a:rPr>
            <a:t>A</a:t>
          </a:r>
          <a:r>
            <a:rPr lang="en-US" sz="1200" b="0" baseline="0">
              <a:solidFill>
                <a:schemeClr val="dk1"/>
              </a:solidFill>
              <a:effectLst/>
              <a:latin typeface="+mn-lt"/>
              <a:ea typeface="+mn-ea"/>
              <a:cs typeface="+mn-cs"/>
            </a:rPr>
            <a:t> </a:t>
          </a:r>
          <a:r>
            <a:rPr lang="en-US" sz="1200" b="1">
              <a:solidFill>
                <a:schemeClr val="dk1"/>
              </a:solidFill>
              <a:effectLst/>
              <a:latin typeface="+mn-lt"/>
              <a:ea typeface="+mn-ea"/>
              <a:cs typeface="+mn-cs"/>
            </a:rPr>
            <a:t>non-travelin</a:t>
          </a:r>
          <a:r>
            <a:rPr lang="en-US" sz="1200" b="0">
              <a:solidFill>
                <a:schemeClr val="dk1"/>
              </a:solidFill>
              <a:effectLst/>
              <a:latin typeface="+mn-lt"/>
              <a:ea typeface="+mn-ea"/>
              <a:cs typeface="+mn-cs"/>
            </a:rPr>
            <a:t>g PFC development </a:t>
          </a:r>
          <a:r>
            <a:rPr lang="en-US" sz="1200">
              <a:solidFill>
                <a:schemeClr val="dk1"/>
              </a:solidFill>
              <a:effectLst/>
              <a:latin typeface="+mn-lt"/>
              <a:ea typeface="+mn-ea"/>
              <a:cs typeface="+mn-cs"/>
            </a:rPr>
            <a:t>is located </a:t>
          </a:r>
          <a:r>
            <a:rPr lang="en-US" sz="1200" b="0">
              <a:solidFill>
                <a:schemeClr val="dk1"/>
              </a:solidFill>
              <a:effectLst/>
              <a:latin typeface="+mn-lt"/>
              <a:ea typeface="+mn-ea"/>
              <a:cs typeface="+mn-cs"/>
            </a:rPr>
            <a:t>within </a:t>
          </a:r>
          <a:r>
            <a:rPr lang="en-US" sz="1200">
              <a:solidFill>
                <a:schemeClr val="dk1"/>
              </a:solidFill>
              <a:effectLst/>
              <a:latin typeface="+mn-lt"/>
              <a:ea typeface="+mn-ea"/>
              <a:cs typeface="+mn-cs"/>
            </a:rPr>
            <a:t>the sponsor’s jurisdiction or authorized area of operation.</a:t>
          </a:r>
          <a:endParaRPr lang="en-US" sz="1200">
            <a:effectLst/>
          </a:endParaRPr>
        </a:p>
        <a:p>
          <a:pPr eaLnBrk="1" fontAlgn="auto" latinLnBrk="0" hangingPunct="1"/>
          <a:endParaRPr lang="en-US" sz="1200" b="1">
            <a:solidFill>
              <a:schemeClr val="dk1"/>
            </a:solidFill>
            <a:effectLst/>
            <a:latin typeface="+mn-lt"/>
            <a:ea typeface="+mn-ea"/>
            <a:cs typeface="+mn-cs"/>
          </a:endParaRPr>
        </a:p>
        <a:p>
          <a:pPr eaLnBrk="1" fontAlgn="auto" latinLnBrk="0" hangingPunct="1"/>
          <a:r>
            <a:rPr lang="en-US" sz="1200" b="1">
              <a:solidFill>
                <a:schemeClr val="dk1"/>
              </a:solidFill>
              <a:effectLst/>
              <a:latin typeface="+mn-lt"/>
              <a:ea typeface="+mn-ea"/>
              <a:cs typeface="+mn-cs"/>
            </a:rPr>
            <a:t>Contact</a:t>
          </a:r>
          <a:r>
            <a:rPr lang="en-US" sz="1200" b="1" baseline="0">
              <a:solidFill>
                <a:schemeClr val="dk1"/>
              </a:solidFill>
              <a:effectLst/>
              <a:latin typeface="+mn-lt"/>
              <a:ea typeface="+mn-ea"/>
              <a:cs typeface="+mn-cs"/>
            </a:rPr>
            <a:t> Information</a:t>
          </a:r>
        </a:p>
        <a:p>
          <a:pPr marL="171450" indent="-171450" eaLnBrk="1" fontAlgn="auto" latinLnBrk="0" hangingPunct="1">
            <a:buFont typeface="Arial" panose="020B0604020202020204" pitchFamily="34" charset="0"/>
            <a:buChar char="•"/>
          </a:pPr>
          <a:r>
            <a:rPr lang="en-US" sz="1200" b="0">
              <a:solidFill>
                <a:schemeClr val="dk1"/>
              </a:solidFill>
              <a:effectLst/>
              <a:latin typeface="+mn-lt"/>
              <a:ea typeface="+mn-ea"/>
              <a:cs typeface="+mn-cs"/>
            </a:rPr>
            <a:t>Current and accurate email addresses for ALL responsible parties are </a:t>
          </a:r>
          <a:r>
            <a:rPr lang="en-US" sz="1200" b="1" i="1">
              <a:solidFill>
                <a:schemeClr val="dk1"/>
              </a:solidFill>
              <a:effectLst/>
              <a:latin typeface="+mn-lt"/>
              <a:ea typeface="+mn-ea"/>
              <a:cs typeface="+mn-cs"/>
            </a:rPr>
            <a:t>required</a:t>
          </a:r>
          <a:r>
            <a:rPr lang="en-US" sz="1200" b="0">
              <a:solidFill>
                <a:schemeClr val="dk1"/>
              </a:solidFill>
              <a:effectLst/>
              <a:latin typeface="+mn-lt"/>
              <a:ea typeface="+mn-ea"/>
              <a:cs typeface="+mn-cs"/>
            </a:rPr>
            <a:t>.</a:t>
          </a:r>
        </a:p>
        <a:p>
          <a:pPr marL="171450" indent="-171450" eaLnBrk="1" fontAlgn="auto" latinLnBrk="0" hangingPunct="1">
            <a:buFont typeface="Arial" panose="020B0604020202020204" pitchFamily="34" charset="0"/>
            <a:buChar char="•"/>
          </a:pPr>
          <a:endParaRPr lang="en-US" sz="1200">
            <a:effectLst/>
          </a:endParaRPr>
        </a:p>
        <a:p>
          <a:pPr marL="171450" indent="-171450" eaLnBrk="1" fontAlgn="auto" latinLnBrk="0" hangingPunct="1">
            <a:buFont typeface="Arial" panose="020B0604020202020204" pitchFamily="34" charset="0"/>
            <a:buChar char="•"/>
          </a:pPr>
          <a:r>
            <a:rPr lang="en-US" sz="12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marL="171450" indent="-171450" eaLnBrk="1" fontAlgn="auto" latinLnBrk="0" hangingPunct="1">
            <a:buFont typeface="Arial" panose="020B0604020202020204" pitchFamily="34" charset="0"/>
            <a:buChar char="•"/>
          </a:pPr>
          <a:endParaRPr lang="en-US" sz="1200">
            <a:effectLst/>
          </a:endParaRPr>
        </a:p>
        <a:p>
          <a:pPr marL="171450" indent="-171450" eaLnBrk="1" fontAlgn="auto" latinLnBrk="0" hangingPunct="1">
            <a:buFont typeface="Arial" panose="020B0604020202020204" pitchFamily="34" charset="0"/>
            <a:buChar char="•"/>
          </a:pPr>
          <a:r>
            <a:rPr lang="en-US" sz="1200" b="0">
              <a:solidFill>
                <a:schemeClr val="dk1"/>
              </a:solidFill>
              <a:effectLst/>
              <a:latin typeface="+mn-lt"/>
              <a:ea typeface="+mn-ea"/>
              <a:cs typeface="+mn-cs"/>
            </a:rPr>
            <a:t>Failure to provide complete contact information may result in a Finding of non-compliance. </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460376</xdr:colOff>
      <xdr:row>1</xdr:row>
      <xdr:rowOff>31750</xdr:rowOff>
    </xdr:from>
    <xdr:to>
      <xdr:col>20</xdr:col>
      <xdr:colOff>214313</xdr:colOff>
      <xdr:row>13</xdr:row>
      <xdr:rowOff>111125</xdr:rowOff>
    </xdr:to>
    <xdr:sp macro="" textlink="">
      <xdr:nvSpPr>
        <xdr:cNvPr id="4" name="Rectangle: Rounded Corners 3">
          <a:extLst>
            <a:ext uri="{FF2B5EF4-FFF2-40B4-BE49-F238E27FC236}">
              <a16:creationId xmlns:a16="http://schemas.microsoft.com/office/drawing/2014/main" id="{052B794C-CD47-4013-8AAD-82001F5C2032}"/>
            </a:ext>
          </a:extLst>
        </xdr:cNvPr>
        <xdr:cNvSpPr/>
      </xdr:nvSpPr>
      <xdr:spPr>
        <a:xfrm>
          <a:off x="9739314" y="420688"/>
          <a:ext cx="5865812" cy="2405062"/>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11</xdr:col>
      <xdr:colOff>7938</xdr:colOff>
      <xdr:row>1</xdr:row>
      <xdr:rowOff>119063</xdr:rowOff>
    </xdr:from>
    <xdr:to>
      <xdr:col>12</xdr:col>
      <xdr:colOff>199505</xdr:colOff>
      <xdr:row>5</xdr:row>
      <xdr:rowOff>187857</xdr:rowOff>
    </xdr:to>
    <xdr:pic>
      <xdr:nvPicPr>
        <xdr:cNvPr id="5" name="Picture 4">
          <a:extLst>
            <a:ext uri="{FF2B5EF4-FFF2-40B4-BE49-F238E27FC236}">
              <a16:creationId xmlns:a16="http://schemas.microsoft.com/office/drawing/2014/main" id="{8F168F17-B8C7-4729-8AEC-BD719C860F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98063" y="508001"/>
          <a:ext cx="802755" cy="838731"/>
        </a:xfrm>
        <a:prstGeom prst="rect">
          <a:avLst/>
        </a:prstGeom>
      </xdr:spPr>
    </xdr:pic>
    <xdr:clientData/>
  </xdr:twoCellAnchor>
  <xdr:twoCellAnchor>
    <xdr:from>
      <xdr:col>12</xdr:col>
      <xdr:colOff>428624</xdr:colOff>
      <xdr:row>3</xdr:row>
      <xdr:rowOff>182562</xdr:rowOff>
    </xdr:from>
    <xdr:to>
      <xdr:col>19</xdr:col>
      <xdr:colOff>456671</xdr:colOff>
      <xdr:row>10</xdr:row>
      <xdr:rowOff>176787</xdr:rowOff>
    </xdr:to>
    <xdr:sp macro="" textlink="">
      <xdr:nvSpPr>
        <xdr:cNvPr id="6" name="TextBox 5">
          <a:extLst>
            <a:ext uri="{FF2B5EF4-FFF2-40B4-BE49-F238E27FC236}">
              <a16:creationId xmlns:a16="http://schemas.microsoft.com/office/drawing/2014/main" id="{939D9FB9-593C-44C9-B2ED-4A1A50D52FAA}"/>
            </a:ext>
          </a:extLst>
        </xdr:cNvPr>
        <xdr:cNvSpPr txBox="1"/>
      </xdr:nvSpPr>
      <xdr:spPr>
        <a:xfrm>
          <a:off x="10929937" y="952500"/>
          <a:ext cx="4306359" cy="13594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200" b="1"/>
            <a:t>Record Retention Requirement </a:t>
          </a:r>
        </a:p>
        <a:p>
          <a:pPr marL="0" marR="0" lvl="0" indent="0" algn="l" defTabSz="914400" eaLnBrk="1" fontAlgn="auto" latinLnBrk="0" hangingPunct="1">
            <a:lnSpc>
              <a:spcPct val="100000"/>
            </a:lnSpc>
            <a:spcBef>
              <a:spcPts val="0"/>
            </a:spcBef>
            <a:spcAft>
              <a:spcPts val="0"/>
            </a:spcAft>
            <a:buClrTx/>
            <a:buSzTx/>
            <a:buFontTx/>
            <a:buNone/>
            <a:tabLst/>
            <a:defRPr/>
          </a:pPr>
          <a:r>
            <a:rPr lang="en-US" sz="1200"/>
            <a:t>HB 2071 requires the Auditor to retain all monitoring and audit records for </a:t>
          </a:r>
          <a:r>
            <a:rPr lang="en-US" sz="1200" b="0"/>
            <a:t>at least three (3) years </a:t>
          </a:r>
          <a:r>
            <a:rPr lang="en-US" sz="1200"/>
            <a:t>and to make such records available to TDHCA </a:t>
          </a:r>
          <a:r>
            <a:rPr lang="en-US" sz="1200" b="0"/>
            <a:t>upon request.</a:t>
          </a:r>
          <a:endParaRPr lang="en-US" sz="1200" b="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123825</xdr:colOff>
          <xdr:row>13</xdr:row>
          <xdr:rowOff>28575</xdr:rowOff>
        </xdr:from>
        <xdr:to>
          <xdr:col>12</xdr:col>
          <xdr:colOff>38100</xdr:colOff>
          <xdr:row>13</xdr:row>
          <xdr:rowOff>180975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xdr:row>
          <xdr:rowOff>28575</xdr:rowOff>
        </xdr:from>
        <xdr:to>
          <xdr:col>16</xdr:col>
          <xdr:colOff>123825</xdr:colOff>
          <xdr:row>13</xdr:row>
          <xdr:rowOff>180975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13</xdr:row>
          <xdr:rowOff>28575</xdr:rowOff>
        </xdr:from>
        <xdr:to>
          <xdr:col>24</xdr:col>
          <xdr:colOff>38100</xdr:colOff>
          <xdr:row>13</xdr:row>
          <xdr:rowOff>180975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13</xdr:row>
          <xdr:rowOff>28575</xdr:rowOff>
        </xdr:from>
        <xdr:to>
          <xdr:col>35</xdr:col>
          <xdr:colOff>209550</xdr:colOff>
          <xdr:row>13</xdr:row>
          <xdr:rowOff>180975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25</xdr:row>
          <xdr:rowOff>28575</xdr:rowOff>
        </xdr:from>
        <xdr:to>
          <xdr:col>13</xdr:col>
          <xdr:colOff>57150</xdr:colOff>
          <xdr:row>25</xdr:row>
          <xdr:rowOff>180975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28575</xdr:rowOff>
        </xdr:from>
        <xdr:to>
          <xdr:col>17</xdr:col>
          <xdr:colOff>0</xdr:colOff>
          <xdr:row>25</xdr:row>
          <xdr:rowOff>180975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25</xdr:row>
          <xdr:rowOff>28575</xdr:rowOff>
        </xdr:from>
        <xdr:to>
          <xdr:col>20</xdr:col>
          <xdr:colOff>28575</xdr:colOff>
          <xdr:row>25</xdr:row>
          <xdr:rowOff>180975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27</xdr:row>
          <xdr:rowOff>0</xdr:rowOff>
        </xdr:from>
        <xdr:to>
          <xdr:col>35</xdr:col>
          <xdr:colOff>38100</xdr:colOff>
          <xdr:row>28</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27</xdr:row>
          <xdr:rowOff>0</xdr:rowOff>
        </xdr:from>
        <xdr:to>
          <xdr:col>35</xdr:col>
          <xdr:colOff>428625</xdr:colOff>
          <xdr:row>28</xdr:row>
          <xdr:rowOff>28575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3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twoCellAnchor>
    <xdr:from>
      <xdr:col>42</xdr:col>
      <xdr:colOff>66676</xdr:colOff>
      <xdr:row>2</xdr:row>
      <xdr:rowOff>0</xdr:rowOff>
    </xdr:from>
    <xdr:to>
      <xdr:col>58</xdr:col>
      <xdr:colOff>428626</xdr:colOff>
      <xdr:row>59</xdr:row>
      <xdr:rowOff>133350</xdr:rowOff>
    </xdr:to>
    <xdr:sp macro="" textlink="">
      <xdr:nvSpPr>
        <xdr:cNvPr id="2" name="Rectangle: Rounded Corners 1">
          <a:extLst>
            <a:ext uri="{FF2B5EF4-FFF2-40B4-BE49-F238E27FC236}">
              <a16:creationId xmlns:a16="http://schemas.microsoft.com/office/drawing/2014/main" id="{558C0F26-BB71-48F4-9535-45F7A3593BAD}"/>
            </a:ext>
          </a:extLst>
        </xdr:cNvPr>
        <xdr:cNvSpPr/>
      </xdr:nvSpPr>
      <xdr:spPr>
        <a:xfrm>
          <a:off x="7439026" y="333375"/>
          <a:ext cx="6915150" cy="74676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44</xdr:col>
      <xdr:colOff>0</xdr:colOff>
      <xdr:row>11</xdr:row>
      <xdr:rowOff>9525</xdr:rowOff>
    </xdr:from>
    <xdr:to>
      <xdr:col>49</xdr:col>
      <xdr:colOff>318250</xdr:colOff>
      <xdr:row>19</xdr:row>
      <xdr:rowOff>8996</xdr:rowOff>
    </xdr:to>
    <xdr:pic>
      <xdr:nvPicPr>
        <xdr:cNvPr id="4" name="Picture 3">
          <a:extLst>
            <a:ext uri="{FF2B5EF4-FFF2-40B4-BE49-F238E27FC236}">
              <a16:creationId xmlns:a16="http://schemas.microsoft.com/office/drawing/2014/main" id="{E2410856-BFB8-48FE-93CD-1A01B15B7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7150" y="695325"/>
          <a:ext cx="1080250" cy="1104371"/>
        </a:xfrm>
        <a:prstGeom prst="rect">
          <a:avLst/>
        </a:prstGeom>
      </xdr:spPr>
    </xdr:pic>
    <xdr:clientData/>
  </xdr:twoCellAnchor>
  <xdr:twoCellAnchor>
    <xdr:from>
      <xdr:col>49</xdr:col>
      <xdr:colOff>361950</xdr:colOff>
      <xdr:row>11</xdr:row>
      <xdr:rowOff>76200</xdr:rowOff>
    </xdr:from>
    <xdr:to>
      <xdr:col>57</xdr:col>
      <xdr:colOff>447675</xdr:colOff>
      <xdr:row>58</xdr:row>
      <xdr:rowOff>28575</xdr:rowOff>
    </xdr:to>
    <xdr:sp macro="" textlink="">
      <xdr:nvSpPr>
        <xdr:cNvPr id="6" name="TextBox 5">
          <a:extLst>
            <a:ext uri="{FF2B5EF4-FFF2-40B4-BE49-F238E27FC236}">
              <a16:creationId xmlns:a16="http://schemas.microsoft.com/office/drawing/2014/main" id="{03FDCCCE-5E04-4772-9B17-778842444EC6}"/>
            </a:ext>
          </a:extLst>
        </xdr:cNvPr>
        <xdr:cNvSpPr txBox="1"/>
      </xdr:nvSpPr>
      <xdr:spPr>
        <a:xfrm>
          <a:off x="8801100" y="762000"/>
          <a:ext cx="4962525" cy="67722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200" b="0">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Sample</a:t>
          </a:r>
          <a:r>
            <a:rPr lang="en-US" sz="1100" b="1" baseline="0">
              <a:solidFill>
                <a:schemeClr val="dk1"/>
              </a:solidFill>
              <a:effectLst/>
              <a:latin typeface="+mn-lt"/>
              <a:ea typeface="+mn-ea"/>
              <a:cs typeface="+mn-cs"/>
            </a:rPr>
            <a:t> Report Dates</a:t>
          </a:r>
          <a:endParaRPr lang="en-US" sz="1100">
            <a:effectLst/>
          </a:endParaRPr>
        </a:p>
        <a:p>
          <a:pPr eaLnBrk="1" fontAlgn="auto" latinLnBrk="0" hangingPunct="1"/>
          <a:r>
            <a:rPr lang="en-US" sz="1100" b="0">
              <a:solidFill>
                <a:schemeClr val="dk1"/>
              </a:solidFill>
              <a:effectLst/>
              <a:latin typeface="+mn-lt"/>
              <a:ea typeface="+mn-ea"/>
              <a:cs typeface="+mn-cs"/>
            </a:rPr>
            <a:t>Current Reporting Year: 2026</a:t>
          </a:r>
          <a:endParaRPr lang="en-US" sz="1100">
            <a:effectLst/>
          </a:endParaRPr>
        </a:p>
        <a:p>
          <a:pPr eaLnBrk="1" fontAlgn="auto" latinLnBrk="0" hangingPunct="1"/>
          <a:r>
            <a:rPr lang="en-US" sz="1100" b="0">
              <a:solidFill>
                <a:schemeClr val="dk1"/>
              </a:solidFill>
              <a:effectLst/>
              <a:latin typeface="+mn-lt"/>
              <a:ea typeface="+mn-ea"/>
              <a:cs typeface="+mn-cs"/>
            </a:rPr>
            <a:t>Reporting for Occupancy Period: </a:t>
          </a:r>
          <a:endParaRPr lang="en-US" sz="1100">
            <a:effectLst/>
          </a:endParaRPr>
        </a:p>
        <a:p>
          <a:pPr eaLnBrk="1" fontAlgn="auto" latinLnBrk="0" hangingPunct="1"/>
          <a:r>
            <a:rPr lang="en-US" sz="1100" b="0">
              <a:solidFill>
                <a:schemeClr val="dk1"/>
              </a:solidFill>
              <a:effectLst/>
              <a:latin typeface="+mn-lt"/>
              <a:ea typeface="+mn-ea"/>
              <a:cs typeface="+mn-cs"/>
            </a:rPr>
            <a:t>	From Jan 1 2025 to Dec 31 2025</a:t>
          </a:r>
        </a:p>
        <a:p>
          <a:pPr eaLnBrk="1" fontAlgn="auto" latinLnBrk="0" hangingPunct="1"/>
          <a:endParaRPr lang="en-US" sz="1100">
            <a:effectLst/>
          </a:endParaRPr>
        </a:p>
        <a:p>
          <a:pPr eaLnBrk="1" fontAlgn="auto" latinLnBrk="0" hangingPunct="1"/>
          <a:r>
            <a:rPr lang="en-US" sz="1100" b="1">
              <a:solidFill>
                <a:schemeClr val="dk1"/>
              </a:solidFill>
              <a:effectLst/>
              <a:latin typeface="+mn-lt"/>
              <a:ea typeface="+mn-ea"/>
              <a:cs typeface="+mn-cs"/>
            </a:rPr>
            <a:t>PFC User/Operator</a:t>
          </a:r>
          <a:endParaRPr lang="en-US" sz="1100">
            <a:effectLst/>
          </a:endParaRPr>
        </a:p>
        <a:p>
          <a:pPr eaLnBrk="1" fontAlgn="auto" latinLnBrk="0" hangingPunct="1"/>
          <a:r>
            <a:rPr lang="en-US" sz="11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100" i="1">
              <a:solidFill>
                <a:schemeClr val="dk1"/>
              </a:solidFill>
              <a:effectLst/>
              <a:latin typeface="+mn-lt"/>
              <a:ea typeface="+mn-ea"/>
              <a:cs typeface="+mn-cs"/>
            </a:rPr>
            <a:t>This</a:t>
          </a:r>
          <a:r>
            <a:rPr lang="en-US" sz="1100" i="1" baseline="0">
              <a:solidFill>
                <a:schemeClr val="dk1"/>
              </a:solidFill>
              <a:effectLst/>
              <a:latin typeface="+mn-lt"/>
              <a:ea typeface="+mn-ea"/>
              <a:cs typeface="+mn-cs"/>
            </a:rPr>
            <a:t> contact should be different than the Management Company.</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Management Company</a:t>
          </a:r>
          <a:endParaRPr lang="en-US" sz="1100">
            <a:effectLst/>
          </a:endParaRPr>
        </a:p>
        <a:p>
          <a:pPr eaLnBrk="1" fontAlgn="auto" latinLnBrk="0" hangingPunct="1"/>
          <a:r>
            <a:rPr lang="en-US" sz="1100">
              <a:solidFill>
                <a:schemeClr val="dk1"/>
              </a:solidFill>
              <a:effectLst/>
              <a:latin typeface="+mn-lt"/>
              <a:ea typeface="+mn-ea"/>
              <a:cs typeface="+mn-cs"/>
            </a:rPr>
            <a:t>Individuals, organizations, or entities that is responsible for the oversight and daily operations of a HFC</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Development. </a:t>
          </a:r>
        </a:p>
        <a:p>
          <a:pPr eaLnBrk="1" fontAlgn="auto" latinLnBrk="0" hangingPunct="1"/>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1100">
            <a:effectLst/>
          </a:endParaRPr>
        </a:p>
        <a:p>
          <a:r>
            <a:rPr lang="en-US" sz="1100" b="1">
              <a:solidFill>
                <a:schemeClr val="dk1"/>
              </a:solidFill>
              <a:effectLst/>
              <a:latin typeface="+mn-lt"/>
              <a:ea typeface="+mn-ea"/>
              <a:cs typeface="+mn-cs"/>
            </a:rPr>
            <a:t>PRE- vs POST-June 18, 2023 PFC Developments </a:t>
          </a:r>
          <a:endParaRPr lang="en-US" sz="1100">
            <a:effectLst/>
          </a:endParaRPr>
        </a:p>
        <a:p>
          <a:pPr marL="171450" indent="-171450">
            <a:buFont typeface="Arial" panose="020B0604020202020204" pitchFamily="34" charset="0"/>
            <a:buChar char="•"/>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June 18, 2023 is the effective date of HB 2071. PFC developments initiated </a:t>
          </a:r>
          <a:r>
            <a:rPr lang="en-US" sz="1100" b="1">
              <a:solidFill>
                <a:schemeClr val="dk1"/>
              </a:solidFill>
              <a:effectLst/>
              <a:latin typeface="+mn-lt"/>
              <a:ea typeface="+mn-ea"/>
              <a:cs typeface="+mn-cs"/>
            </a:rPr>
            <a:t>before</a:t>
          </a:r>
          <a:r>
            <a:rPr lang="en-US" sz="1100">
              <a:solidFill>
                <a:schemeClr val="dk1"/>
              </a:solidFill>
              <a:effectLst/>
              <a:latin typeface="+mn-lt"/>
              <a:ea typeface="+mn-ea"/>
              <a:cs typeface="+mn-cs"/>
            </a:rPr>
            <a:t> this date are subject to Chapter 303 and the Regulatory Agreement, with limited TDHCA monitoring (</a:t>
          </a:r>
          <a:r>
            <a:rPr lang="en-US" sz="1100" b="1">
              <a:solidFill>
                <a:schemeClr val="dk1"/>
              </a:solidFill>
              <a:effectLst/>
              <a:latin typeface="+mn-lt"/>
              <a:ea typeface="+mn-ea"/>
              <a:cs typeface="+mn-cs"/>
            </a:rPr>
            <a:t>Pre-Audit Workbook</a:t>
          </a:r>
          <a:r>
            <a:rPr lang="en-US" sz="1100">
              <a:solidFill>
                <a:schemeClr val="dk1"/>
              </a:solidFill>
              <a:effectLst/>
              <a:latin typeface="+mn-lt"/>
              <a:ea typeface="+mn-ea"/>
              <a:cs typeface="+mn-cs"/>
            </a:rPr>
            <a:t>). </a:t>
          </a:r>
        </a:p>
        <a:p>
          <a:pPr marL="171450" indent="-171450">
            <a:buFont typeface="Arial" panose="020B0604020202020204" pitchFamily="34" charset="0"/>
            <a:buChar char="•"/>
          </a:pPr>
          <a:r>
            <a:rPr lang="en-US" sz="1100" b="1">
              <a:solidFill>
                <a:schemeClr val="dk1"/>
              </a:solidFill>
              <a:effectLst/>
              <a:latin typeface="+mn-lt"/>
              <a:ea typeface="+mn-ea"/>
              <a:cs typeface="+mn-cs"/>
            </a:rPr>
            <a:t>POST: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on or after</a:t>
          </a:r>
          <a:r>
            <a:rPr lang="en-US" sz="1100">
              <a:solidFill>
                <a:schemeClr val="dk1"/>
              </a:solidFill>
              <a:effectLst/>
              <a:latin typeface="+mn-lt"/>
              <a:ea typeface="+mn-ea"/>
              <a:cs typeface="+mn-cs"/>
            </a:rPr>
            <a:t> this date are subject to HB 2071 and full TDHCA compliance monitoring (</a:t>
          </a:r>
          <a:r>
            <a:rPr lang="en-US" sz="1100" b="1">
              <a:solidFill>
                <a:schemeClr val="dk1"/>
              </a:solidFill>
              <a:effectLst/>
              <a:latin typeface="+mn-lt"/>
              <a:ea typeface="+mn-ea"/>
              <a:cs typeface="+mn-cs"/>
            </a:rPr>
            <a:t>Post-Audit Workbook</a:t>
          </a:r>
          <a:r>
            <a:rPr lang="en-US" sz="1100">
              <a:solidFill>
                <a:schemeClr val="dk1"/>
              </a:solidFill>
              <a:effectLst/>
              <a:latin typeface="+mn-lt"/>
              <a:ea typeface="+mn-ea"/>
              <a:cs typeface="+mn-cs"/>
            </a:rPr>
            <a:t>).</a:t>
          </a:r>
          <a:endParaRPr lang="en-US" sz="1100">
            <a:effectLst/>
          </a:endParaRPr>
        </a:p>
        <a:p>
          <a:pPr eaLnBrk="1" fontAlgn="auto" latinLnBrk="0" hangingPunct="1"/>
          <a:endParaRPr lang="en-US"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Traveling vs. Non-Traveling PFC Developments</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outside</a:t>
          </a:r>
          <a:r>
            <a:rPr lang="en-US" sz="1100">
              <a:solidFill>
                <a:schemeClr val="dk1"/>
              </a:solidFill>
              <a:effectLst/>
              <a:latin typeface="+mn-lt"/>
              <a:ea typeface="+mn-ea"/>
              <a:cs typeface="+mn-cs"/>
            </a:rPr>
            <a:t> the sponsoring entity’s jurisdiction or area of operation, while a </a:t>
          </a:r>
          <a:r>
            <a:rPr lang="en-US" sz="1100" b="0">
              <a:solidFill>
                <a:schemeClr val="dk1"/>
              </a:solidFill>
              <a:effectLst/>
              <a:latin typeface="+mn-lt"/>
              <a:ea typeface="+mn-ea"/>
              <a:cs typeface="+mn-cs"/>
            </a:rPr>
            <a:t>non-traveling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within </a:t>
          </a:r>
          <a:r>
            <a:rPr lang="en-US" sz="1100">
              <a:solidFill>
                <a:schemeClr val="dk1"/>
              </a:solidFill>
              <a:effectLst/>
              <a:latin typeface="+mn-lt"/>
              <a:ea typeface="+mn-ea"/>
              <a:cs typeface="+mn-cs"/>
            </a:rPr>
            <a:t>the sponsor’s jurisdiction or area of operation.</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Contact</a:t>
          </a:r>
          <a:r>
            <a:rPr lang="en-US" sz="1100" b="1" baseline="0">
              <a:solidFill>
                <a:schemeClr val="dk1"/>
              </a:solidFill>
              <a:effectLst/>
              <a:latin typeface="+mn-lt"/>
              <a:ea typeface="+mn-ea"/>
              <a:cs typeface="+mn-cs"/>
            </a:rPr>
            <a:t> Information</a:t>
          </a:r>
        </a:p>
        <a:p>
          <a:pPr eaLnBrk="1" fontAlgn="auto" latinLnBrk="0" hangingPunct="1"/>
          <a:r>
            <a:rPr lang="en-US" sz="1100" b="0">
              <a:solidFill>
                <a:schemeClr val="dk1"/>
              </a:solidFill>
              <a:effectLst/>
              <a:latin typeface="+mn-lt"/>
              <a:ea typeface="+mn-ea"/>
              <a:cs typeface="+mn-cs"/>
            </a:rPr>
            <a:t>Current and accurate email addresses for ALL responsible parties are </a:t>
          </a:r>
          <a:r>
            <a:rPr lang="en-US" sz="1100" b="1" i="1">
              <a:solidFill>
                <a:schemeClr val="dk1"/>
              </a:solidFill>
              <a:effectLst/>
              <a:latin typeface="+mn-lt"/>
              <a:ea typeface="+mn-ea"/>
              <a:cs typeface="+mn-cs"/>
            </a:rPr>
            <a:t>required</a:t>
          </a:r>
          <a:r>
            <a:rPr lang="en-US" sz="1100" b="0">
              <a:solidFill>
                <a:schemeClr val="dk1"/>
              </a:solidFill>
              <a:effectLst/>
              <a:latin typeface="+mn-lt"/>
              <a:ea typeface="+mn-ea"/>
              <a:cs typeface="+mn-cs"/>
            </a:rPr>
            <a:t>.</a:t>
          </a:r>
        </a:p>
        <a:p>
          <a:pPr eaLnBrk="1" fontAlgn="auto" latinLnBrk="0" hangingPunct="1"/>
          <a:endParaRPr lang="en-US" sz="1100">
            <a:effectLst/>
          </a:endParaRPr>
        </a:p>
        <a:p>
          <a:pPr eaLnBrk="1" fontAlgn="auto" latinLnBrk="0" hangingPunct="1"/>
          <a:r>
            <a:rPr lang="en-US" sz="11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eaLnBrk="1" fontAlgn="auto" latinLnBrk="0" hangingPunct="1"/>
          <a:endParaRPr lang="en-US" sz="1100">
            <a:effectLst/>
          </a:endParaRPr>
        </a:p>
        <a:p>
          <a:pPr eaLnBrk="1" fontAlgn="auto" latinLnBrk="0" hangingPunct="1"/>
          <a:r>
            <a:rPr lang="en-US" sz="1100" b="0">
              <a:solidFill>
                <a:schemeClr val="dk1"/>
              </a:solidFill>
              <a:effectLst/>
              <a:latin typeface="+mn-lt"/>
              <a:ea typeface="+mn-ea"/>
              <a:cs typeface="+mn-cs"/>
            </a:rPr>
            <a:t>Failure to provide complete contact information may result in a Finding of non-compliance.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4</xdr:row>
          <xdr:rowOff>47625</xdr:rowOff>
        </xdr:from>
        <xdr:to>
          <xdr:col>4</xdr:col>
          <xdr:colOff>314325</xdr:colOff>
          <xdr:row>4</xdr:row>
          <xdr:rowOff>342900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5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5</xdr:row>
          <xdr:rowOff>104775</xdr:rowOff>
        </xdr:from>
        <xdr:to>
          <xdr:col>4</xdr:col>
          <xdr:colOff>361950</xdr:colOff>
          <xdr:row>5</xdr:row>
          <xdr:rowOff>314325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5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8</xdr:row>
          <xdr:rowOff>123825</xdr:rowOff>
        </xdr:from>
        <xdr:to>
          <xdr:col>4</xdr:col>
          <xdr:colOff>342900</xdr:colOff>
          <xdr:row>8</xdr:row>
          <xdr:rowOff>342900</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5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6</xdr:row>
          <xdr:rowOff>104775</xdr:rowOff>
        </xdr:from>
        <xdr:to>
          <xdr:col>4</xdr:col>
          <xdr:colOff>381000</xdr:colOff>
          <xdr:row>6</xdr:row>
          <xdr:rowOff>314325</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5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7</xdr:row>
          <xdr:rowOff>85725</xdr:rowOff>
        </xdr:from>
        <xdr:to>
          <xdr:col>4</xdr:col>
          <xdr:colOff>371475</xdr:colOff>
          <xdr:row>7</xdr:row>
          <xdr:rowOff>304800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5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11</xdr:row>
          <xdr:rowOff>95250</xdr:rowOff>
        </xdr:from>
        <xdr:to>
          <xdr:col>4</xdr:col>
          <xdr:colOff>457200</xdr:colOff>
          <xdr:row>11</xdr:row>
          <xdr:rowOff>304800</xdr:rowOff>
        </xdr:to>
        <xdr:sp macro="" textlink="">
          <xdr:nvSpPr>
            <xdr:cNvPr id="43034" name="Check Box 26" hidden="1">
              <a:extLst>
                <a:ext uri="{63B3BB69-23CF-44E3-9099-C40C66FF867C}">
                  <a14:compatExt spid="_x0000_s43034"/>
                </a:ext>
                <a:ext uri="{FF2B5EF4-FFF2-40B4-BE49-F238E27FC236}">
                  <a16:creationId xmlns:a16="http://schemas.microsoft.com/office/drawing/2014/main" id="{00000000-0008-0000-0500-00001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xdr:row>
          <xdr:rowOff>85725</xdr:rowOff>
        </xdr:from>
        <xdr:to>
          <xdr:col>4</xdr:col>
          <xdr:colOff>447675</xdr:colOff>
          <xdr:row>12</xdr:row>
          <xdr:rowOff>295275</xdr:rowOff>
        </xdr:to>
        <xdr:sp macro="" textlink="">
          <xdr:nvSpPr>
            <xdr:cNvPr id="43035" name="Check Box 27" hidden="1">
              <a:extLst>
                <a:ext uri="{63B3BB69-23CF-44E3-9099-C40C66FF867C}">
                  <a14:compatExt spid="_x0000_s43035"/>
                </a:ext>
                <a:ext uri="{FF2B5EF4-FFF2-40B4-BE49-F238E27FC236}">
                  <a16:creationId xmlns:a16="http://schemas.microsoft.com/office/drawing/2014/main" id="{00000000-0008-0000-0500-00001B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13</xdr:row>
          <xdr:rowOff>95250</xdr:rowOff>
        </xdr:from>
        <xdr:to>
          <xdr:col>4</xdr:col>
          <xdr:colOff>457200</xdr:colOff>
          <xdr:row>13</xdr:row>
          <xdr:rowOff>304800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5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14</xdr:row>
          <xdr:rowOff>95250</xdr:rowOff>
        </xdr:from>
        <xdr:to>
          <xdr:col>4</xdr:col>
          <xdr:colOff>447675</xdr:colOff>
          <xdr:row>14</xdr:row>
          <xdr:rowOff>304800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5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15</xdr:row>
          <xdr:rowOff>95250</xdr:rowOff>
        </xdr:from>
        <xdr:to>
          <xdr:col>4</xdr:col>
          <xdr:colOff>457200</xdr:colOff>
          <xdr:row>15</xdr:row>
          <xdr:rowOff>304800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5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12</xdr:col>
      <xdr:colOff>706211</xdr:colOff>
      <xdr:row>2</xdr:row>
      <xdr:rowOff>199571</xdr:rowOff>
    </xdr:from>
    <xdr:to>
      <xdr:col>17</xdr:col>
      <xdr:colOff>1442357</xdr:colOff>
      <xdr:row>17</xdr:row>
      <xdr:rowOff>95250</xdr:rowOff>
    </xdr:to>
    <xdr:sp macro="" textlink="">
      <xdr:nvSpPr>
        <xdr:cNvPr id="2" name="Rectangle: Rounded Corners 1">
          <a:extLst>
            <a:ext uri="{FF2B5EF4-FFF2-40B4-BE49-F238E27FC236}">
              <a16:creationId xmlns:a16="http://schemas.microsoft.com/office/drawing/2014/main" id="{06661639-9186-4328-9B00-E0F674D210C3}"/>
            </a:ext>
          </a:extLst>
        </xdr:cNvPr>
        <xdr:cNvSpPr/>
      </xdr:nvSpPr>
      <xdr:spPr>
        <a:xfrm>
          <a:off x="14694354" y="675821"/>
          <a:ext cx="8002360" cy="3719286"/>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13</xdr:col>
      <xdr:colOff>46264</xdr:colOff>
      <xdr:row>4</xdr:row>
      <xdr:rowOff>27215</xdr:rowOff>
    </xdr:from>
    <xdr:to>
      <xdr:col>13</xdr:col>
      <xdr:colOff>1020270</xdr:colOff>
      <xdr:row>9</xdr:row>
      <xdr:rowOff>69735</xdr:rowOff>
    </xdr:to>
    <xdr:pic>
      <xdr:nvPicPr>
        <xdr:cNvPr id="4" name="Picture 3">
          <a:extLst>
            <a:ext uri="{FF2B5EF4-FFF2-40B4-BE49-F238E27FC236}">
              <a16:creationId xmlns:a16="http://schemas.microsoft.com/office/drawing/2014/main" id="{BA08B6DC-C5DD-4FA1-B173-3FFAA6357F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6728" y="1020536"/>
          <a:ext cx="974006" cy="1008627"/>
        </a:xfrm>
        <a:prstGeom prst="rect">
          <a:avLst/>
        </a:prstGeom>
      </xdr:spPr>
    </xdr:pic>
    <xdr:clientData/>
  </xdr:twoCellAnchor>
  <xdr:twoCellAnchor>
    <xdr:from>
      <xdr:col>14</xdr:col>
      <xdr:colOff>0</xdr:colOff>
      <xdr:row>5</xdr:row>
      <xdr:rowOff>172812</xdr:rowOff>
    </xdr:from>
    <xdr:to>
      <xdr:col>16</xdr:col>
      <xdr:colOff>1483179</xdr:colOff>
      <xdr:row>15</xdr:row>
      <xdr:rowOff>136072</xdr:rowOff>
    </xdr:to>
    <xdr:sp macro="" textlink="">
      <xdr:nvSpPr>
        <xdr:cNvPr id="5" name="TextBox 4">
          <a:extLst>
            <a:ext uri="{FF2B5EF4-FFF2-40B4-BE49-F238E27FC236}">
              <a16:creationId xmlns:a16="http://schemas.microsoft.com/office/drawing/2014/main" id="{384ADF69-A98E-4A3D-BACB-6FF9E43547E5}"/>
            </a:ext>
          </a:extLst>
        </xdr:cNvPr>
        <xdr:cNvSpPr txBox="1"/>
      </xdr:nvSpPr>
      <xdr:spPr>
        <a:xfrm>
          <a:off x="16519071" y="1302205"/>
          <a:ext cx="4640037" cy="2752724"/>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r>
            <a:rPr lang="en-US" sz="1200" b="1"/>
            <a:t>Annual Household Savings Calculation</a:t>
          </a:r>
        </a:p>
        <a:p>
          <a:endParaRPr lang="en-US" sz="1200" b="0"/>
        </a:p>
        <a:p>
          <a:r>
            <a:rPr lang="en-US" sz="1200" b="0"/>
            <a:t>Annual savings equals the difference between the highest market rent and the highest restricted rent, by bedroom size, annualized. Total annual savings must be at least sixty percent (60%) of the estimated annual ad valorem taxes that would be imposed without the exemption, and this calculation is required after the first anniversary of acquisition.</a:t>
          </a:r>
        </a:p>
        <a:p>
          <a:endParaRPr lang="en-US" sz="1200" b="0"/>
        </a:p>
        <a:p>
          <a:r>
            <a:rPr lang="en-US" sz="1200" b="0"/>
            <a:t>Note: Vacant units and Housing Choice Voucher (Section 8) units are included using the applicable restricted rent, regardless of tenant-paid rent.</a:t>
          </a:r>
        </a:p>
      </xdr:txBody>
    </xdr:sp>
    <xdr:clientData/>
  </xdr:twoCellAnchor>
  <mc:AlternateContent xmlns:mc="http://schemas.openxmlformats.org/markup-compatibility/2006">
    <mc:Choice xmlns:a14="http://schemas.microsoft.com/office/drawing/2010/main" Requires="a14">
      <xdr:twoCellAnchor editAs="oneCell">
        <xdr:from>
          <xdr:col>50</xdr:col>
          <xdr:colOff>76200</xdr:colOff>
          <xdr:row>43</xdr:row>
          <xdr:rowOff>219075</xdr:rowOff>
        </xdr:from>
        <xdr:to>
          <xdr:col>50</xdr:col>
          <xdr:colOff>381000</xdr:colOff>
          <xdr:row>44</xdr:row>
          <xdr:rowOff>161925</xdr:rowOff>
        </xdr:to>
        <xdr:sp macro="" textlink="">
          <xdr:nvSpPr>
            <xdr:cNvPr id="35842" name="Check Box 2" descr="Yes"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152400</xdr:colOff>
          <xdr:row>43</xdr:row>
          <xdr:rowOff>219075</xdr:rowOff>
        </xdr:from>
        <xdr:to>
          <xdr:col>52</xdr:col>
          <xdr:colOff>466725</xdr:colOff>
          <xdr:row>44</xdr:row>
          <xdr:rowOff>161925</xdr:rowOff>
        </xdr:to>
        <xdr:sp macro="" textlink="">
          <xdr:nvSpPr>
            <xdr:cNvPr id="35843" name="Check Box 3" descr="Yes"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No</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7</xdr:row>
          <xdr:rowOff>57150</xdr:rowOff>
        </xdr:from>
        <xdr:to>
          <xdr:col>1</xdr:col>
          <xdr:colOff>561975</xdr:colOff>
          <xdr:row>7</xdr:row>
          <xdr:rowOff>352425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9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xdr:row>
          <xdr:rowOff>95250</xdr:rowOff>
        </xdr:from>
        <xdr:to>
          <xdr:col>2</xdr:col>
          <xdr:colOff>352425</xdr:colOff>
          <xdr:row>3</xdr:row>
          <xdr:rowOff>304800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9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12</xdr:row>
          <xdr:rowOff>85725</xdr:rowOff>
        </xdr:from>
        <xdr:to>
          <xdr:col>2</xdr:col>
          <xdr:colOff>371475</xdr:colOff>
          <xdr:row>12</xdr:row>
          <xdr:rowOff>295275</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9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9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10</xdr:row>
          <xdr:rowOff>85725</xdr:rowOff>
        </xdr:from>
        <xdr:to>
          <xdr:col>1</xdr:col>
          <xdr:colOff>476250</xdr:colOff>
          <xdr:row>10</xdr:row>
          <xdr:rowOff>304800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9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xdr:row>
          <xdr:rowOff>85725</xdr:rowOff>
        </xdr:from>
        <xdr:to>
          <xdr:col>3</xdr:col>
          <xdr:colOff>400050</xdr:colOff>
          <xdr:row>4</xdr:row>
          <xdr:rowOff>304800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9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xdr:row>
          <xdr:rowOff>85725</xdr:rowOff>
        </xdr:from>
        <xdr:to>
          <xdr:col>1</xdr:col>
          <xdr:colOff>581025</xdr:colOff>
          <xdr:row>4</xdr:row>
          <xdr:rowOff>295275</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9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390525</xdr:colOff>
          <xdr:row>6</xdr:row>
          <xdr:rowOff>304800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9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85725</xdr:rowOff>
        </xdr:from>
        <xdr:to>
          <xdr:col>1</xdr:col>
          <xdr:colOff>533400</xdr:colOff>
          <xdr:row>5</xdr:row>
          <xdr:rowOff>304800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9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5</xdr:row>
          <xdr:rowOff>85725</xdr:rowOff>
        </xdr:from>
        <xdr:to>
          <xdr:col>3</xdr:col>
          <xdr:colOff>381000</xdr:colOff>
          <xdr:row>5</xdr:row>
          <xdr:rowOff>304800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9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85725</xdr:rowOff>
        </xdr:from>
        <xdr:to>
          <xdr:col>2</xdr:col>
          <xdr:colOff>304800</xdr:colOff>
          <xdr:row>9</xdr:row>
          <xdr:rowOff>304800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9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10</xdr:row>
          <xdr:rowOff>85725</xdr:rowOff>
        </xdr:from>
        <xdr:to>
          <xdr:col>3</xdr:col>
          <xdr:colOff>390525</xdr:colOff>
          <xdr:row>10</xdr:row>
          <xdr:rowOff>304800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9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11</xdr:row>
          <xdr:rowOff>85725</xdr:rowOff>
        </xdr:from>
        <xdr:to>
          <xdr:col>3</xdr:col>
          <xdr:colOff>371475</xdr:colOff>
          <xdr:row>11</xdr:row>
          <xdr:rowOff>304800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09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11</xdr:row>
          <xdr:rowOff>95250</xdr:rowOff>
        </xdr:from>
        <xdr:to>
          <xdr:col>2</xdr:col>
          <xdr:colOff>57150</xdr:colOff>
          <xdr:row>11</xdr:row>
          <xdr:rowOff>314325</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9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85725</xdr:rowOff>
        </xdr:from>
        <xdr:to>
          <xdr:col>1</xdr:col>
          <xdr:colOff>447675</xdr:colOff>
          <xdr:row>8</xdr:row>
          <xdr:rowOff>304800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9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12</xdr:col>
      <xdr:colOff>0</xdr:colOff>
      <xdr:row>1</xdr:row>
      <xdr:rowOff>1</xdr:rowOff>
    </xdr:from>
    <xdr:to>
      <xdr:col>20</xdr:col>
      <xdr:colOff>460375</xdr:colOff>
      <xdr:row>19</xdr:row>
      <xdr:rowOff>15876</xdr:rowOff>
    </xdr:to>
    <xdr:sp macro="" textlink="">
      <xdr:nvSpPr>
        <xdr:cNvPr id="2" name="Rectangle: Rounded Corners 1">
          <a:extLst>
            <a:ext uri="{FF2B5EF4-FFF2-40B4-BE49-F238E27FC236}">
              <a16:creationId xmlns:a16="http://schemas.microsoft.com/office/drawing/2014/main" id="{82BE4766-12FE-411C-94AA-DCC81FF93612}"/>
            </a:ext>
          </a:extLst>
        </xdr:cNvPr>
        <xdr:cNvSpPr/>
      </xdr:nvSpPr>
      <xdr:spPr>
        <a:xfrm>
          <a:off x="22066250" y="587376"/>
          <a:ext cx="5286375" cy="37465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0</xdr:colOff>
      <xdr:row>1</xdr:row>
      <xdr:rowOff>0</xdr:rowOff>
    </xdr:from>
    <xdr:to>
      <xdr:col>13</xdr:col>
      <xdr:colOff>468152</xdr:colOff>
      <xdr:row>2</xdr:row>
      <xdr:rowOff>279611</xdr:rowOff>
    </xdr:to>
    <xdr:pic>
      <xdr:nvPicPr>
        <xdr:cNvPr id="3" name="Picture 2">
          <a:extLst>
            <a:ext uri="{FF2B5EF4-FFF2-40B4-BE49-F238E27FC236}">
              <a16:creationId xmlns:a16="http://schemas.microsoft.com/office/drawing/2014/main" id="{770D2A06-763D-4770-B09E-93B819D175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87750" y="581025"/>
          <a:ext cx="1077750" cy="1125975"/>
        </a:xfrm>
        <a:prstGeom prst="rect">
          <a:avLst/>
        </a:prstGeom>
      </xdr:spPr>
    </xdr:pic>
    <xdr:clientData/>
  </xdr:twoCellAnchor>
  <xdr:twoCellAnchor>
    <xdr:from>
      <xdr:col>14</xdr:col>
      <xdr:colOff>0</xdr:colOff>
      <xdr:row>1</xdr:row>
      <xdr:rowOff>285750</xdr:rowOff>
    </xdr:from>
    <xdr:to>
      <xdr:col>18</xdr:col>
      <xdr:colOff>381536</xdr:colOff>
      <xdr:row>15</xdr:row>
      <xdr:rowOff>126766</xdr:rowOff>
    </xdr:to>
    <xdr:sp macro="" textlink="">
      <xdr:nvSpPr>
        <xdr:cNvPr id="4" name="TextBox 3">
          <a:extLst>
            <a:ext uri="{FF2B5EF4-FFF2-40B4-BE49-F238E27FC236}">
              <a16:creationId xmlns:a16="http://schemas.microsoft.com/office/drawing/2014/main" id="{5B071FC3-A6CA-427C-9DAB-76605A6A29C5}"/>
            </a:ext>
          </a:extLst>
        </xdr:cNvPr>
        <xdr:cNvSpPr txBox="1"/>
      </xdr:nvSpPr>
      <xdr:spPr>
        <a:xfrm>
          <a:off x="17506950" y="866775"/>
          <a:ext cx="2819936" cy="298426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Letter</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1-8 </a:t>
          </a:r>
          <a:r>
            <a:rPr lang="en-US" sz="1200"/>
            <a:t>and cannot be edited.</a:t>
          </a:r>
          <a:endParaRPr lang="en-US" sz="1200">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ctrlProp" Target="../ctrlProps/ctrlProp22.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 Type="http://schemas.openxmlformats.org/officeDocument/2006/relationships/vmlDrawing" Target="../drawings/vmlDrawing4.vml"/><Relationship Id="rId16" Type="http://schemas.openxmlformats.org/officeDocument/2006/relationships/ctrlProp" Target="../ctrlProps/ctrlProp35.xml"/><Relationship Id="rId1" Type="http://schemas.openxmlformats.org/officeDocument/2006/relationships/drawing" Target="../drawings/drawing7.xml"/><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5" Type="http://schemas.openxmlformats.org/officeDocument/2006/relationships/ctrlProp" Target="../ctrlProps/ctrlProp3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ctrlProp" Target="../ctrlProps/ctrlProp10.x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vmlDrawing" Target="../drawings/vmlDrawing2.vml"/><Relationship Id="rId1" Type="http://schemas.openxmlformats.org/officeDocument/2006/relationships/drawing" Target="../drawings/drawing5.xml"/><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20.xml"/><Relationship Id="rId2" Type="http://schemas.openxmlformats.org/officeDocument/2006/relationships/vmlDrawing" Target="../drawings/vmlDrawing3.vml"/><Relationship Id="rId1" Type="http://schemas.openxmlformats.org/officeDocument/2006/relationships/drawing" Target="../drawings/drawing6.xml"/><Relationship Id="rId4" Type="http://schemas.openxmlformats.org/officeDocument/2006/relationships/ctrlProp" Target="../ctrlProps/ctrlProp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8"/>
  <sheetViews>
    <sheetView showGridLines="0" tabSelected="1" workbookViewId="0">
      <selection activeCell="M7" sqref="M7"/>
    </sheetView>
  </sheetViews>
  <sheetFormatPr defaultRowHeight="15" x14ac:dyDescent="0.25"/>
  <cols>
    <col min="1" max="1" width="1.42578125" style="129" customWidth="1"/>
    <col min="2" max="2" width="23.5703125" style="129" customWidth="1"/>
    <col min="3" max="7" width="20" style="129" customWidth="1"/>
    <col min="8" max="16384" width="9.140625" style="80"/>
  </cols>
  <sheetData>
    <row r="1" spans="1:7" ht="64.5" customHeight="1" x14ac:dyDescent="0.25">
      <c r="B1" s="576" t="s">
        <v>540</v>
      </c>
      <c r="C1" s="577"/>
      <c r="D1" s="577"/>
      <c r="E1" s="577"/>
      <c r="F1" s="577"/>
      <c r="G1" s="578"/>
    </row>
    <row r="2" spans="1:7" ht="43.5" customHeight="1" x14ac:dyDescent="0.25">
      <c r="B2" s="584" t="s">
        <v>42</v>
      </c>
      <c r="C2" s="585"/>
      <c r="D2" s="585"/>
      <c r="E2" s="585"/>
      <c r="F2" s="585"/>
      <c r="G2" s="586"/>
    </row>
    <row r="3" spans="1:7" ht="18.75" x14ac:dyDescent="0.25">
      <c r="B3" s="579" t="s">
        <v>38</v>
      </c>
      <c r="C3" s="580"/>
      <c r="D3" s="580"/>
      <c r="E3" s="580"/>
      <c r="F3" s="580"/>
      <c r="G3" s="581"/>
    </row>
    <row r="4" spans="1:7" ht="32.25" customHeight="1" x14ac:dyDescent="0.25">
      <c r="B4" s="593" t="s">
        <v>528</v>
      </c>
      <c r="C4" s="594"/>
      <c r="D4" s="594"/>
      <c r="E4" s="594"/>
      <c r="F4" s="594"/>
      <c r="G4" s="595"/>
    </row>
    <row r="5" spans="1:7" ht="16.5" customHeight="1" x14ac:dyDescent="0.25">
      <c r="B5" s="84" t="s">
        <v>408</v>
      </c>
      <c r="C5" s="85" t="s">
        <v>182</v>
      </c>
      <c r="D5" s="86"/>
      <c r="E5" s="86"/>
      <c r="F5" s="86"/>
      <c r="G5" s="87"/>
    </row>
    <row r="6" spans="1:7" x14ac:dyDescent="0.25">
      <c r="B6" s="88"/>
      <c r="C6" s="89" t="s">
        <v>207</v>
      </c>
      <c r="D6" s="86"/>
      <c r="E6" s="86"/>
      <c r="F6" s="86"/>
      <c r="G6" s="87"/>
    </row>
    <row r="7" spans="1:7" x14ac:dyDescent="0.25">
      <c r="B7" s="88"/>
      <c r="C7" s="90" t="s">
        <v>39</v>
      </c>
      <c r="D7" s="86"/>
      <c r="E7" s="86"/>
      <c r="F7" s="86"/>
      <c r="G7" s="87"/>
    </row>
    <row r="8" spans="1:7" s="83" customFormat="1" x14ac:dyDescent="0.25">
      <c r="A8" s="142"/>
      <c r="B8" s="88"/>
      <c r="C8" s="90" t="s">
        <v>566</v>
      </c>
      <c r="D8" s="86"/>
      <c r="E8" s="86"/>
      <c r="F8" s="86"/>
      <c r="G8" s="87"/>
    </row>
    <row r="9" spans="1:7" x14ac:dyDescent="0.25">
      <c r="B9" s="88"/>
      <c r="C9" s="90" t="s">
        <v>40</v>
      </c>
      <c r="D9" s="86"/>
      <c r="E9" s="86"/>
      <c r="F9" s="86"/>
      <c r="G9" s="87"/>
    </row>
    <row r="10" spans="1:7" s="83" customFormat="1" x14ac:dyDescent="0.25">
      <c r="A10" s="142"/>
      <c r="B10" s="88"/>
      <c r="C10" s="90" t="s">
        <v>41</v>
      </c>
      <c r="D10" s="86"/>
      <c r="E10" s="86"/>
      <c r="F10" s="86"/>
      <c r="G10" s="87"/>
    </row>
    <row r="11" spans="1:7" ht="3" customHeight="1" x14ac:dyDescent="0.25">
      <c r="B11" s="91"/>
      <c r="C11" s="92"/>
      <c r="D11" s="92"/>
      <c r="E11" s="92"/>
      <c r="F11" s="92"/>
      <c r="G11" s="93"/>
    </row>
    <row r="12" spans="1:7" ht="18.75" x14ac:dyDescent="0.25">
      <c r="B12" s="579" t="s">
        <v>168</v>
      </c>
      <c r="C12" s="580"/>
      <c r="D12" s="580"/>
      <c r="E12" s="580"/>
      <c r="F12" s="580"/>
      <c r="G12" s="581"/>
    </row>
    <row r="13" spans="1:7" x14ac:dyDescent="0.25">
      <c r="B13" s="84" t="s">
        <v>140</v>
      </c>
      <c r="C13" s="94" t="s">
        <v>414</v>
      </c>
      <c r="D13" s="94"/>
      <c r="E13" s="94"/>
      <c r="F13" s="86"/>
      <c r="G13" s="87"/>
    </row>
    <row r="14" spans="1:7" x14ac:dyDescent="0.25">
      <c r="B14" s="84" t="s">
        <v>141</v>
      </c>
      <c r="C14" s="94" t="s">
        <v>258</v>
      </c>
      <c r="D14" s="94"/>
      <c r="E14" s="94"/>
      <c r="F14" s="86"/>
      <c r="G14" s="87"/>
    </row>
    <row r="15" spans="1:7" x14ac:dyDescent="0.25">
      <c r="B15" s="84" t="s">
        <v>142</v>
      </c>
      <c r="C15" s="94" t="s">
        <v>551</v>
      </c>
      <c r="D15" s="95"/>
      <c r="E15" s="95"/>
      <c r="F15" s="86"/>
      <c r="G15" s="87"/>
    </row>
    <row r="16" spans="1:7" x14ac:dyDescent="0.25">
      <c r="B16" s="84" t="s">
        <v>143</v>
      </c>
      <c r="C16" s="96" t="s">
        <v>176</v>
      </c>
      <c r="D16" s="95"/>
      <c r="E16" s="95"/>
      <c r="F16" s="86"/>
      <c r="G16" s="87"/>
    </row>
    <row r="17" spans="1:7" x14ac:dyDescent="0.25">
      <c r="B17" s="84" t="s">
        <v>145</v>
      </c>
      <c r="C17" s="94" t="s">
        <v>180</v>
      </c>
      <c r="D17" s="94"/>
      <c r="E17" s="95"/>
      <c r="F17" s="86"/>
      <c r="G17" s="87"/>
    </row>
    <row r="18" spans="1:7" x14ac:dyDescent="0.25">
      <c r="B18" s="84" t="s">
        <v>163</v>
      </c>
      <c r="C18" s="96" t="s">
        <v>181</v>
      </c>
      <c r="D18" s="94"/>
      <c r="E18" s="95"/>
      <c r="F18" s="86"/>
      <c r="G18" s="87"/>
    </row>
    <row r="19" spans="1:7" x14ac:dyDescent="0.25">
      <c r="B19" s="84" t="s">
        <v>177</v>
      </c>
      <c r="C19" s="96" t="s">
        <v>519</v>
      </c>
      <c r="D19" s="86"/>
      <c r="E19" s="86"/>
      <c r="F19" s="86"/>
      <c r="G19" s="87"/>
    </row>
    <row r="20" spans="1:7" x14ac:dyDescent="0.25">
      <c r="B20" s="84" t="s">
        <v>178</v>
      </c>
      <c r="C20" s="94" t="s">
        <v>206</v>
      </c>
      <c r="D20" s="86"/>
      <c r="E20" s="86"/>
      <c r="F20" s="86"/>
      <c r="G20" s="87"/>
    </row>
    <row r="21" spans="1:7" s="177" customFormat="1" ht="18.75" customHeight="1" x14ac:dyDescent="0.25">
      <c r="A21" s="181"/>
      <c r="B21" s="173" t="s">
        <v>179</v>
      </c>
      <c r="C21" s="174" t="s">
        <v>518</v>
      </c>
      <c r="D21" s="174"/>
      <c r="E21" s="174"/>
      <c r="F21" s="175"/>
      <c r="G21" s="176"/>
    </row>
    <row r="22" spans="1:7" ht="18.75" x14ac:dyDescent="0.25">
      <c r="B22" s="579" t="s">
        <v>162</v>
      </c>
      <c r="C22" s="580"/>
      <c r="D22" s="580"/>
      <c r="E22" s="580"/>
      <c r="F22" s="580"/>
      <c r="G22" s="581"/>
    </row>
    <row r="23" spans="1:7" ht="32.25" customHeight="1" x14ac:dyDescent="0.25">
      <c r="B23" s="590" t="s">
        <v>164</v>
      </c>
      <c r="C23" s="591"/>
      <c r="D23" s="591"/>
      <c r="E23" s="591"/>
      <c r="F23" s="591"/>
      <c r="G23" s="592"/>
    </row>
    <row r="24" spans="1:7" ht="18.75" x14ac:dyDescent="0.25">
      <c r="B24" s="579" t="s">
        <v>31</v>
      </c>
      <c r="C24" s="580"/>
      <c r="D24" s="580"/>
      <c r="E24" s="580"/>
      <c r="F24" s="580"/>
      <c r="G24" s="581"/>
    </row>
    <row r="25" spans="1:7" ht="14.25" customHeight="1" x14ac:dyDescent="0.25">
      <c r="B25" s="587" t="s">
        <v>43</v>
      </c>
      <c r="C25" s="588"/>
      <c r="D25" s="588"/>
      <c r="E25" s="588"/>
      <c r="F25" s="588"/>
      <c r="G25" s="589"/>
    </row>
    <row r="26" spans="1:7" ht="30.2" customHeight="1" x14ac:dyDescent="0.25">
      <c r="B26" s="171" t="s">
        <v>562</v>
      </c>
      <c r="C26" s="582" t="s">
        <v>524</v>
      </c>
      <c r="D26" s="582"/>
      <c r="E26" s="582"/>
      <c r="F26" s="582"/>
      <c r="G26" s="583"/>
    </row>
    <row r="27" spans="1:7" ht="30.2" customHeight="1" x14ac:dyDescent="0.25">
      <c r="B27" s="171" t="s">
        <v>561</v>
      </c>
      <c r="C27" s="582" t="s">
        <v>525</v>
      </c>
      <c r="D27" s="582"/>
      <c r="E27" s="582"/>
      <c r="F27" s="582"/>
      <c r="G27" s="583"/>
    </row>
    <row r="28" spans="1:7" ht="45.75" customHeight="1" x14ac:dyDescent="0.25">
      <c r="B28" s="171" t="s">
        <v>560</v>
      </c>
      <c r="C28" s="582" t="s">
        <v>45</v>
      </c>
      <c r="D28" s="582"/>
      <c r="E28" s="582"/>
      <c r="F28" s="582"/>
      <c r="G28" s="583"/>
    </row>
    <row r="29" spans="1:7" ht="31.5" customHeight="1" x14ac:dyDescent="0.25">
      <c r="B29" s="171" t="s">
        <v>559</v>
      </c>
      <c r="C29" s="582" t="s">
        <v>526</v>
      </c>
      <c r="D29" s="582"/>
      <c r="E29" s="582"/>
      <c r="F29" s="582"/>
      <c r="G29" s="583"/>
    </row>
    <row r="30" spans="1:7" ht="63" customHeight="1" x14ac:dyDescent="0.25">
      <c r="B30" s="171" t="s">
        <v>558</v>
      </c>
      <c r="C30" s="582" t="s">
        <v>165</v>
      </c>
      <c r="D30" s="582"/>
      <c r="E30" s="582"/>
      <c r="F30" s="582"/>
      <c r="G30" s="583"/>
    </row>
    <row r="31" spans="1:7" ht="48.75" customHeight="1" x14ac:dyDescent="0.25">
      <c r="B31" s="172" t="s">
        <v>556</v>
      </c>
      <c r="C31" s="602" t="s">
        <v>44</v>
      </c>
      <c r="D31" s="602"/>
      <c r="E31" s="602"/>
      <c r="F31" s="602"/>
      <c r="G31" s="603"/>
    </row>
    <row r="32" spans="1:7" ht="46.5" customHeight="1" x14ac:dyDescent="0.25">
      <c r="B32" s="172" t="s">
        <v>557</v>
      </c>
      <c r="C32" s="602" t="s">
        <v>527</v>
      </c>
      <c r="D32" s="602"/>
      <c r="E32" s="602"/>
      <c r="F32" s="602"/>
      <c r="G32" s="603"/>
    </row>
    <row r="33" spans="2:7" ht="62.25" customHeight="1" x14ac:dyDescent="0.25">
      <c r="B33" s="172" t="s">
        <v>564</v>
      </c>
      <c r="C33" s="602" t="s">
        <v>46</v>
      </c>
      <c r="D33" s="602"/>
      <c r="E33" s="602"/>
      <c r="F33" s="602"/>
      <c r="G33" s="603"/>
    </row>
    <row r="34" spans="2:7" ht="33.75" customHeight="1" x14ac:dyDescent="0.25">
      <c r="B34" s="172" t="s">
        <v>555</v>
      </c>
      <c r="C34" s="602" t="s">
        <v>32</v>
      </c>
      <c r="D34" s="602"/>
      <c r="E34" s="602"/>
      <c r="F34" s="602"/>
      <c r="G34" s="603"/>
    </row>
    <row r="35" spans="2:7" ht="64.150000000000006" customHeight="1" x14ac:dyDescent="0.25">
      <c r="B35" s="172" t="s">
        <v>563</v>
      </c>
      <c r="C35" s="604" t="s">
        <v>37</v>
      </c>
      <c r="D35" s="604"/>
      <c r="E35" s="604"/>
      <c r="F35" s="604"/>
      <c r="G35" s="605"/>
    </row>
    <row r="36" spans="2:7" ht="3.95" customHeight="1" x14ac:dyDescent="0.25">
      <c r="B36" s="88"/>
      <c r="C36" s="90"/>
      <c r="D36" s="86"/>
      <c r="E36" s="86"/>
      <c r="F36" s="86"/>
      <c r="G36" s="87"/>
    </row>
    <row r="37" spans="2:7" ht="18.75" x14ac:dyDescent="0.25">
      <c r="B37" s="596" t="s">
        <v>554</v>
      </c>
      <c r="C37" s="597"/>
      <c r="D37" s="597"/>
      <c r="E37" s="597"/>
      <c r="F37" s="597"/>
      <c r="G37" s="598"/>
    </row>
    <row r="38" spans="2:7" ht="232.5" customHeight="1" thickBot="1" x14ac:dyDescent="0.3">
      <c r="B38" s="599" t="s">
        <v>552</v>
      </c>
      <c r="C38" s="600"/>
      <c r="D38" s="600"/>
      <c r="E38" s="600"/>
      <c r="F38" s="600"/>
      <c r="G38" s="601"/>
    </row>
  </sheetData>
  <sheetProtection algorithmName="SHA-512" hashValue="KMu+S3v5fss+s4gmWy4TBynQSluzK46c5CwZogq/imUWbis+KD4Fs0E+U43tnwSDs9k8tAZjzETYiqwgFJs1GA==" saltValue="+ocwDaLGtxbch3ngg+cXVw==" spinCount="100000" sheet="1" selectLockedCells="1" selectUnlockedCells="1"/>
  <mergeCells count="21">
    <mergeCell ref="B37:G37"/>
    <mergeCell ref="B38:G38"/>
    <mergeCell ref="C26:G26"/>
    <mergeCell ref="C27:G27"/>
    <mergeCell ref="C34:G34"/>
    <mergeCell ref="C35:G35"/>
    <mergeCell ref="C29:G29"/>
    <mergeCell ref="C30:G30"/>
    <mergeCell ref="C31:G31"/>
    <mergeCell ref="C32:G32"/>
    <mergeCell ref="C33:G33"/>
    <mergeCell ref="B1:G1"/>
    <mergeCell ref="B3:G3"/>
    <mergeCell ref="B24:G24"/>
    <mergeCell ref="C28:G28"/>
    <mergeCell ref="B12:G12"/>
    <mergeCell ref="B2:G2"/>
    <mergeCell ref="B25:G25"/>
    <mergeCell ref="B22:G22"/>
    <mergeCell ref="B23:G23"/>
    <mergeCell ref="B4:G4"/>
  </mergeCells>
  <pageMargins left="0.7" right="0.7" top="0.75" bottom="0.75" header="0.3" footer="0.3"/>
  <pageSetup orientation="portrait" horizontalDpi="4294967293"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B19B-A58B-4288-9F9E-32FA5262D00F}">
  <dimension ref="A1:I14"/>
  <sheetViews>
    <sheetView showGridLines="0" topLeftCell="A3" zoomScale="130" zoomScaleNormal="130" workbookViewId="0">
      <selection activeCell="B4" sqref="B4"/>
    </sheetView>
  </sheetViews>
  <sheetFormatPr defaultRowHeight="15" x14ac:dyDescent="0.25"/>
  <cols>
    <col min="1" max="1" width="2.28515625" style="129" customWidth="1"/>
    <col min="2" max="3" width="9.140625" style="80"/>
    <col min="4" max="7" width="20" style="80" customWidth="1"/>
    <col min="8" max="8" width="52.85546875" style="80" customWidth="1"/>
    <col min="9" max="16384" width="9.140625" style="80"/>
  </cols>
  <sheetData>
    <row r="1" spans="2:9" s="129" customFormat="1" ht="30.75" customHeight="1" thickBot="1" x14ac:dyDescent="0.3">
      <c r="B1" s="619" t="s">
        <v>47</v>
      </c>
      <c r="C1" s="665"/>
      <c r="D1" s="665"/>
      <c r="E1" s="665"/>
      <c r="F1" s="665"/>
      <c r="G1" s="665"/>
      <c r="H1" s="666"/>
    </row>
    <row r="2" spans="2:9" s="129" customFormat="1" ht="18" customHeight="1" x14ac:dyDescent="0.25">
      <c r="B2" s="743" t="s">
        <v>539</v>
      </c>
      <c r="C2" s="744"/>
      <c r="D2" s="745"/>
      <c r="E2" s="745"/>
      <c r="F2" s="745"/>
      <c r="G2" s="745"/>
      <c r="H2" s="746"/>
    </row>
    <row r="3" spans="2:9" s="129" customFormat="1" ht="30" customHeight="1" x14ac:dyDescent="0.25">
      <c r="B3" s="445" t="s">
        <v>48</v>
      </c>
      <c r="C3" s="285" t="s">
        <v>34</v>
      </c>
      <c r="D3" s="747" t="s">
        <v>49</v>
      </c>
      <c r="E3" s="747"/>
      <c r="F3" s="747"/>
      <c r="G3" s="747"/>
      <c r="H3" s="748"/>
    </row>
    <row r="4" spans="2:9" ht="30" customHeight="1" x14ac:dyDescent="0.25">
      <c r="B4" s="441"/>
      <c r="C4" s="257"/>
      <c r="D4" s="739" t="s">
        <v>223</v>
      </c>
      <c r="E4" s="739"/>
      <c r="F4" s="739"/>
      <c r="G4" s="739"/>
      <c r="H4" s="740"/>
    </row>
    <row r="5" spans="2:9" ht="30" customHeight="1" x14ac:dyDescent="0.25">
      <c r="B5" s="441"/>
      <c r="C5" s="257"/>
      <c r="D5" s="739" t="s">
        <v>225</v>
      </c>
      <c r="E5" s="739"/>
      <c r="F5" s="739"/>
      <c r="G5" s="739"/>
      <c r="H5" s="740"/>
    </row>
    <row r="6" spans="2:9" ht="30" customHeight="1" x14ac:dyDescent="0.25">
      <c r="B6" s="441"/>
      <c r="C6" s="257"/>
      <c r="D6" s="739" t="s">
        <v>50</v>
      </c>
      <c r="E6" s="739"/>
      <c r="F6" s="739"/>
      <c r="G6" s="739"/>
      <c r="H6" s="740"/>
    </row>
    <row r="7" spans="2:9" ht="30" customHeight="1" x14ac:dyDescent="0.25">
      <c r="B7" s="441"/>
      <c r="C7" s="257"/>
      <c r="D7" s="739" t="s">
        <v>51</v>
      </c>
      <c r="E7" s="739"/>
      <c r="F7" s="739"/>
      <c r="G7" s="739"/>
      <c r="H7" s="740"/>
    </row>
    <row r="8" spans="2:9" ht="30" customHeight="1" x14ac:dyDescent="0.25">
      <c r="B8" s="441"/>
      <c r="C8" s="257"/>
      <c r="D8" s="749" t="s">
        <v>409</v>
      </c>
      <c r="E8" s="749"/>
      <c r="F8" s="749"/>
      <c r="G8" s="749"/>
      <c r="H8" s="750"/>
      <c r="I8" s="442" t="b">
        <v>0</v>
      </c>
    </row>
    <row r="9" spans="2:9" ht="30" customHeight="1" x14ac:dyDescent="0.25">
      <c r="B9" s="441"/>
      <c r="C9" s="257"/>
      <c r="D9" s="751" t="s">
        <v>410</v>
      </c>
      <c r="E9" s="752"/>
      <c r="F9" s="752"/>
      <c r="G9" s="752"/>
      <c r="H9" s="753"/>
      <c r="I9" s="211"/>
    </row>
    <row r="10" spans="2:9" ht="30" customHeight="1" x14ac:dyDescent="0.25">
      <c r="B10" s="441"/>
      <c r="C10" s="257"/>
      <c r="D10" s="739" t="s">
        <v>224</v>
      </c>
      <c r="E10" s="739"/>
      <c r="F10" s="739"/>
      <c r="G10" s="739"/>
      <c r="H10" s="740"/>
    </row>
    <row r="11" spans="2:9" ht="30" customHeight="1" x14ac:dyDescent="0.25">
      <c r="B11" s="441"/>
      <c r="C11" s="257"/>
      <c r="D11" s="739" t="s">
        <v>411</v>
      </c>
      <c r="E11" s="739"/>
      <c r="F11" s="739"/>
      <c r="G11" s="739"/>
      <c r="H11" s="740"/>
    </row>
    <row r="12" spans="2:9" ht="30" customHeight="1" x14ac:dyDescent="0.25">
      <c r="B12" s="441"/>
      <c r="C12" s="257"/>
      <c r="D12" s="737" t="s">
        <v>412</v>
      </c>
      <c r="E12" s="737"/>
      <c r="F12" s="737"/>
      <c r="G12" s="737"/>
      <c r="H12" s="738"/>
    </row>
    <row r="13" spans="2:9" ht="30" customHeight="1" thickBot="1" x14ac:dyDescent="0.3">
      <c r="B13" s="443"/>
      <c r="C13" s="444"/>
      <c r="D13" s="741" t="s">
        <v>413</v>
      </c>
      <c r="E13" s="741"/>
      <c r="F13" s="741"/>
      <c r="G13" s="741"/>
      <c r="H13" s="742"/>
    </row>
    <row r="14" spans="2:9" s="129" customFormat="1" x14ac:dyDescent="0.25"/>
  </sheetData>
  <sheetProtection algorithmName="SHA-512" hashValue="7CTMKiyV8Ph+NnduC53qzy7TwW+t3l/k20h6PxI3vT0yZeMEMRP5B/LPMIqQU9EZvv/jbqWl1BEDrMo0VNZflg==" saltValue="Mj6tHoJEp9omk3Cxc2YDAQ==" spinCount="100000" sheet="1" objects="1" scenarios="1" selectLockedCells="1"/>
  <mergeCells count="13">
    <mergeCell ref="D5:H5"/>
    <mergeCell ref="D10:H10"/>
    <mergeCell ref="B1:H1"/>
    <mergeCell ref="B2:H2"/>
    <mergeCell ref="D3:H3"/>
    <mergeCell ref="D8:H8"/>
    <mergeCell ref="D4:H4"/>
    <mergeCell ref="D9:H9"/>
    <mergeCell ref="D12:H12"/>
    <mergeCell ref="D6:H6"/>
    <mergeCell ref="D7:H7"/>
    <mergeCell ref="D13:H13"/>
    <mergeCell ref="D11:H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8673" r:id="rId3" name="Check Box 1">
              <controlPr defaultSize="0" autoFill="0" autoLine="0" autoPict="0">
                <anchor moveWithCells="1">
                  <from>
                    <xdr:col>1</xdr:col>
                    <xdr:colOff>171450</xdr:colOff>
                    <xdr:row>7</xdr:row>
                    <xdr:rowOff>57150</xdr:rowOff>
                  </from>
                  <to>
                    <xdr:col>1</xdr:col>
                    <xdr:colOff>561975</xdr:colOff>
                    <xdr:row>7</xdr:row>
                    <xdr:rowOff>352425</xdr:rowOff>
                  </to>
                </anchor>
              </controlPr>
            </control>
          </mc:Choice>
        </mc:AlternateContent>
        <mc:AlternateContent xmlns:mc="http://schemas.openxmlformats.org/markup-compatibility/2006">
          <mc:Choice Requires="x14">
            <control shapeId="28674" r:id="rId4" name="Check Box 2">
              <controlPr defaultSize="0" autoFill="0" autoLine="0" autoPict="0">
                <anchor moveWithCells="1">
                  <from>
                    <xdr:col>1</xdr:col>
                    <xdr:colOff>161925</xdr:colOff>
                    <xdr:row>3</xdr:row>
                    <xdr:rowOff>95250</xdr:rowOff>
                  </from>
                  <to>
                    <xdr:col>2</xdr:col>
                    <xdr:colOff>352425</xdr:colOff>
                    <xdr:row>3</xdr:row>
                    <xdr:rowOff>304800</xdr:rowOff>
                  </to>
                </anchor>
              </controlPr>
            </control>
          </mc:Choice>
        </mc:AlternateContent>
        <mc:AlternateContent xmlns:mc="http://schemas.openxmlformats.org/markup-compatibility/2006">
          <mc:Choice Requires="x14">
            <control shapeId="28675" r:id="rId5" name="Check Box 3">
              <controlPr defaultSize="0" autoFill="0" autoLine="0" autoPict="0">
                <anchor moveWithCells="1">
                  <from>
                    <xdr:col>1</xdr:col>
                    <xdr:colOff>180975</xdr:colOff>
                    <xdr:row>12</xdr:row>
                    <xdr:rowOff>85725</xdr:rowOff>
                  </from>
                  <to>
                    <xdr:col>2</xdr:col>
                    <xdr:colOff>371475</xdr:colOff>
                    <xdr:row>12</xdr:row>
                    <xdr:rowOff>295275</xdr:rowOff>
                  </to>
                </anchor>
              </controlPr>
            </control>
          </mc:Choice>
        </mc:AlternateContent>
        <mc:AlternateContent xmlns:mc="http://schemas.openxmlformats.org/markup-compatibility/2006">
          <mc:Choice Requires="x14">
            <control shapeId="28676" r:id="rId6" name="Check Box 4">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28677" r:id="rId7" name="Check Box 5">
              <controlPr defaultSize="0" autoFill="0" autoLine="0" autoPict="0">
                <anchor moveWithCells="1">
                  <from>
                    <xdr:col>1</xdr:col>
                    <xdr:colOff>171450</xdr:colOff>
                    <xdr:row>10</xdr:row>
                    <xdr:rowOff>85725</xdr:rowOff>
                  </from>
                  <to>
                    <xdr:col>1</xdr:col>
                    <xdr:colOff>476250</xdr:colOff>
                    <xdr:row>10</xdr:row>
                    <xdr:rowOff>304800</xdr:rowOff>
                  </to>
                </anchor>
              </controlPr>
            </control>
          </mc:Choice>
        </mc:AlternateContent>
        <mc:AlternateContent xmlns:mc="http://schemas.openxmlformats.org/markup-compatibility/2006">
          <mc:Choice Requires="x14">
            <control shapeId="28678" r:id="rId8" name="Check Box 6">
              <controlPr defaultSize="0" autoFill="0" autoLine="0" autoPict="0">
                <anchor moveWithCells="1">
                  <from>
                    <xdr:col>2</xdr:col>
                    <xdr:colOff>180975</xdr:colOff>
                    <xdr:row>4</xdr:row>
                    <xdr:rowOff>85725</xdr:rowOff>
                  </from>
                  <to>
                    <xdr:col>3</xdr:col>
                    <xdr:colOff>400050</xdr:colOff>
                    <xdr:row>4</xdr:row>
                    <xdr:rowOff>304800</xdr:rowOff>
                  </to>
                </anchor>
              </controlPr>
            </control>
          </mc:Choice>
        </mc:AlternateContent>
        <mc:AlternateContent xmlns:mc="http://schemas.openxmlformats.org/markup-compatibility/2006">
          <mc:Choice Requires="x14">
            <control shapeId="28679" r:id="rId9" name="Check Box 7">
              <controlPr defaultSize="0" autoFill="0" autoLine="0" autoPict="0">
                <anchor moveWithCells="1">
                  <from>
                    <xdr:col>1</xdr:col>
                    <xdr:colOff>171450</xdr:colOff>
                    <xdr:row>4</xdr:row>
                    <xdr:rowOff>85725</xdr:rowOff>
                  </from>
                  <to>
                    <xdr:col>1</xdr:col>
                    <xdr:colOff>581025</xdr:colOff>
                    <xdr:row>4</xdr:row>
                    <xdr:rowOff>295275</xdr:rowOff>
                  </to>
                </anchor>
              </controlPr>
            </control>
          </mc:Choice>
        </mc:AlternateContent>
        <mc:AlternateContent xmlns:mc="http://schemas.openxmlformats.org/markup-compatibility/2006">
          <mc:Choice Requires="x14">
            <control shapeId="28680" r:id="rId10" name="Check Box 8">
              <controlPr defaultSize="0" autoFill="0" autoLine="0" autoPict="0">
                <anchor moveWithCells="1">
                  <from>
                    <xdr:col>2</xdr:col>
                    <xdr:colOff>180975</xdr:colOff>
                    <xdr:row>6</xdr:row>
                    <xdr:rowOff>95250</xdr:rowOff>
                  </from>
                  <to>
                    <xdr:col>3</xdr:col>
                    <xdr:colOff>390525</xdr:colOff>
                    <xdr:row>6</xdr:row>
                    <xdr:rowOff>304800</xdr:rowOff>
                  </to>
                </anchor>
              </controlPr>
            </control>
          </mc:Choice>
        </mc:AlternateContent>
        <mc:AlternateContent xmlns:mc="http://schemas.openxmlformats.org/markup-compatibility/2006">
          <mc:Choice Requires="x14">
            <control shapeId="28681" r:id="rId11" name="Check Box 9">
              <controlPr defaultSize="0" autoFill="0" autoLine="0" autoPict="0">
                <anchor moveWithCells="1">
                  <from>
                    <xdr:col>1</xdr:col>
                    <xdr:colOff>161925</xdr:colOff>
                    <xdr:row>5</xdr:row>
                    <xdr:rowOff>85725</xdr:rowOff>
                  </from>
                  <to>
                    <xdr:col>1</xdr:col>
                    <xdr:colOff>533400</xdr:colOff>
                    <xdr:row>5</xdr:row>
                    <xdr:rowOff>304800</xdr:rowOff>
                  </to>
                </anchor>
              </controlPr>
            </control>
          </mc:Choice>
        </mc:AlternateContent>
        <mc:AlternateContent xmlns:mc="http://schemas.openxmlformats.org/markup-compatibility/2006">
          <mc:Choice Requires="x14">
            <control shapeId="28682" r:id="rId12" name="Check Box 10">
              <controlPr defaultSize="0" autoFill="0" autoLine="0" autoPict="0">
                <anchor moveWithCells="1">
                  <from>
                    <xdr:col>2</xdr:col>
                    <xdr:colOff>190500</xdr:colOff>
                    <xdr:row>5</xdr:row>
                    <xdr:rowOff>85725</xdr:rowOff>
                  </from>
                  <to>
                    <xdr:col>3</xdr:col>
                    <xdr:colOff>381000</xdr:colOff>
                    <xdr:row>5</xdr:row>
                    <xdr:rowOff>304800</xdr:rowOff>
                  </to>
                </anchor>
              </controlPr>
            </control>
          </mc:Choice>
        </mc:AlternateContent>
        <mc:AlternateContent xmlns:mc="http://schemas.openxmlformats.org/markup-compatibility/2006">
          <mc:Choice Requires="x14">
            <control shapeId="28684" r:id="rId13" name="Check Box 12">
              <controlPr defaultSize="0" autoFill="0" autoLine="0" autoPict="0">
                <anchor moveWithCells="1">
                  <from>
                    <xdr:col>1</xdr:col>
                    <xdr:colOff>161925</xdr:colOff>
                    <xdr:row>9</xdr:row>
                    <xdr:rowOff>85725</xdr:rowOff>
                  </from>
                  <to>
                    <xdr:col>2</xdr:col>
                    <xdr:colOff>304800</xdr:colOff>
                    <xdr:row>9</xdr:row>
                    <xdr:rowOff>304800</xdr:rowOff>
                  </to>
                </anchor>
              </controlPr>
            </control>
          </mc:Choice>
        </mc:AlternateContent>
        <mc:AlternateContent xmlns:mc="http://schemas.openxmlformats.org/markup-compatibility/2006">
          <mc:Choice Requires="x14">
            <control shapeId="28685" r:id="rId14" name="Check Box 13">
              <controlPr defaultSize="0" autoFill="0" autoLine="0" autoPict="0">
                <anchor moveWithCells="1">
                  <from>
                    <xdr:col>2</xdr:col>
                    <xdr:colOff>180975</xdr:colOff>
                    <xdr:row>10</xdr:row>
                    <xdr:rowOff>85725</xdr:rowOff>
                  </from>
                  <to>
                    <xdr:col>3</xdr:col>
                    <xdr:colOff>390525</xdr:colOff>
                    <xdr:row>10</xdr:row>
                    <xdr:rowOff>304800</xdr:rowOff>
                  </to>
                </anchor>
              </controlPr>
            </control>
          </mc:Choice>
        </mc:AlternateContent>
        <mc:AlternateContent xmlns:mc="http://schemas.openxmlformats.org/markup-compatibility/2006">
          <mc:Choice Requires="x14">
            <control shapeId="28686" r:id="rId15" name="Check Box 14">
              <controlPr defaultSize="0" autoFill="0" autoLine="0" autoPict="0">
                <anchor moveWithCells="1">
                  <from>
                    <xdr:col>2</xdr:col>
                    <xdr:colOff>180975</xdr:colOff>
                    <xdr:row>11</xdr:row>
                    <xdr:rowOff>85725</xdr:rowOff>
                  </from>
                  <to>
                    <xdr:col>3</xdr:col>
                    <xdr:colOff>371475</xdr:colOff>
                    <xdr:row>11</xdr:row>
                    <xdr:rowOff>304800</xdr:rowOff>
                  </to>
                </anchor>
              </controlPr>
            </control>
          </mc:Choice>
        </mc:AlternateContent>
        <mc:AlternateContent xmlns:mc="http://schemas.openxmlformats.org/markup-compatibility/2006">
          <mc:Choice Requires="x14">
            <control shapeId="28687" r:id="rId16" name="Check Box 15">
              <controlPr defaultSize="0" autoFill="0" autoLine="0" autoPict="0">
                <anchor moveWithCells="1">
                  <from>
                    <xdr:col>1</xdr:col>
                    <xdr:colOff>171450</xdr:colOff>
                    <xdr:row>11</xdr:row>
                    <xdr:rowOff>95250</xdr:rowOff>
                  </from>
                  <to>
                    <xdr:col>2</xdr:col>
                    <xdr:colOff>57150</xdr:colOff>
                    <xdr:row>11</xdr:row>
                    <xdr:rowOff>314325</xdr:rowOff>
                  </to>
                </anchor>
              </controlPr>
            </control>
          </mc:Choice>
        </mc:AlternateContent>
        <mc:AlternateContent xmlns:mc="http://schemas.openxmlformats.org/markup-compatibility/2006">
          <mc:Choice Requires="x14">
            <control shapeId="28688" r:id="rId17" name="Check Box 16">
              <controlPr defaultSize="0" autoFill="0" autoLine="0" autoPict="0">
                <anchor moveWithCells="1">
                  <from>
                    <xdr:col>1</xdr:col>
                    <xdr:colOff>161925</xdr:colOff>
                    <xdr:row>8</xdr:row>
                    <xdr:rowOff>85725</xdr:rowOff>
                  </from>
                  <to>
                    <xdr:col>1</xdr:col>
                    <xdr:colOff>447675</xdr:colOff>
                    <xdr:row>8</xdr:row>
                    <xdr:rowOff>304800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3082-BCA7-4BFB-BDBF-3C1A1115175F}">
  <sheetPr>
    <pageSetUpPr fitToPage="1"/>
  </sheetPr>
  <dimension ref="A1:Q418"/>
  <sheetViews>
    <sheetView showGridLines="0" topLeftCell="A2" zoomScale="90" zoomScaleNormal="90" workbookViewId="0">
      <selection activeCell="G6" sqref="G6"/>
    </sheetView>
  </sheetViews>
  <sheetFormatPr defaultRowHeight="15" x14ac:dyDescent="0.25"/>
  <cols>
    <col min="1" max="1" width="7.7109375" style="129" customWidth="1"/>
    <col min="2" max="2" width="2.42578125" style="129" customWidth="1"/>
    <col min="3" max="3" width="29.85546875" style="129" customWidth="1"/>
    <col min="4" max="4" width="49" style="129" customWidth="1"/>
    <col min="5" max="5" width="47.7109375" style="129" customWidth="1"/>
    <col min="6" max="6" width="31.85546875" style="129" customWidth="1"/>
    <col min="7" max="7" width="21.85546875" style="129" customWidth="1"/>
    <col min="8" max="8" width="31.42578125" style="129" customWidth="1"/>
    <col min="9" max="10" width="28.140625" style="129" customWidth="1"/>
    <col min="11" max="11" width="2.42578125" style="129" customWidth="1"/>
    <col min="12" max="12" width="23.5703125" style="80" customWidth="1"/>
    <col min="13" max="16384" width="9.140625" style="80"/>
  </cols>
  <sheetData>
    <row r="1" spans="1:11" ht="45.75" customHeight="1" thickBot="1" x14ac:dyDescent="0.3">
      <c r="B1" s="769" t="s">
        <v>99</v>
      </c>
      <c r="C1" s="770"/>
      <c r="D1" s="770"/>
      <c r="E1" s="770"/>
      <c r="F1" s="770"/>
      <c r="G1" s="770"/>
      <c r="H1" s="770"/>
      <c r="I1" s="770"/>
      <c r="J1" s="770"/>
      <c r="K1" s="770"/>
    </row>
    <row r="2" spans="1:11" ht="66" customHeight="1" thickBot="1" x14ac:dyDescent="0.4">
      <c r="B2" s="771" t="s">
        <v>541</v>
      </c>
      <c r="C2" s="772"/>
      <c r="D2" s="772"/>
      <c r="E2" s="772"/>
      <c r="F2" s="772"/>
      <c r="G2" s="772"/>
      <c r="H2" s="772"/>
      <c r="I2" s="772"/>
      <c r="J2" s="772"/>
      <c r="K2" s="773"/>
    </row>
    <row r="3" spans="1:11" ht="36" customHeight="1" x14ac:dyDescent="0.3">
      <c r="B3" s="774" t="s">
        <v>542</v>
      </c>
      <c r="C3" s="775"/>
      <c r="D3" s="775"/>
      <c r="E3" s="775"/>
      <c r="F3" s="775"/>
      <c r="G3" s="775"/>
      <c r="H3" s="775"/>
      <c r="I3" s="775"/>
      <c r="J3" s="775"/>
      <c r="K3" s="776"/>
    </row>
    <row r="4" spans="1:11" ht="18.75" customHeight="1" x14ac:dyDescent="0.25">
      <c r="B4" s="777" t="s">
        <v>100</v>
      </c>
      <c r="C4" s="778"/>
      <c r="D4" s="778"/>
      <c r="E4" s="778"/>
      <c r="F4" s="778"/>
      <c r="G4" s="778"/>
      <c r="H4" s="778"/>
      <c r="I4" s="778"/>
      <c r="J4" s="778"/>
      <c r="K4" s="779"/>
    </row>
    <row r="5" spans="1:11" ht="9.9499999999999993" customHeight="1" x14ac:dyDescent="0.25">
      <c r="B5" s="450"/>
      <c r="C5" s="451"/>
      <c r="D5" s="451"/>
      <c r="E5" s="451"/>
      <c r="F5" s="451"/>
      <c r="G5" s="451"/>
      <c r="H5" s="451"/>
      <c r="I5" s="451"/>
      <c r="J5" s="451"/>
      <c r="K5" s="452"/>
    </row>
    <row r="6" spans="1:11" ht="15" customHeight="1" x14ac:dyDescent="0.3">
      <c r="B6" s="453"/>
      <c r="C6" s="454" t="s">
        <v>58</v>
      </c>
      <c r="D6" s="455">
        <f>'Tab 1-Development Info'!E5</f>
        <v>46174</v>
      </c>
      <c r="E6" s="456"/>
      <c r="F6" s="454" t="s">
        <v>59</v>
      </c>
      <c r="G6" s="541">
        <f>'Tab 1-Development Info'!H5</f>
        <v>2026</v>
      </c>
      <c r="H6" s="456"/>
      <c r="I6" s="454" t="s">
        <v>60</v>
      </c>
      <c r="J6" s="457">
        <f>'Tab 1-Development Info'!K5</f>
        <v>0</v>
      </c>
      <c r="K6" s="66"/>
    </row>
    <row r="7" spans="1:11" ht="15" customHeight="1" x14ac:dyDescent="0.3">
      <c r="B7" s="453"/>
      <c r="C7" s="72"/>
      <c r="D7" s="72"/>
      <c r="E7" s="72"/>
      <c r="F7" s="72"/>
      <c r="G7" s="72"/>
      <c r="H7" s="456"/>
      <c r="I7" s="454" t="s">
        <v>62</v>
      </c>
      <c r="J7" s="458">
        <f>'Tab 1-Development Info'!K6</f>
        <v>0</v>
      </c>
      <c r="K7" s="66"/>
    </row>
    <row r="8" spans="1:11" s="81" customFormat="1" ht="9.9499999999999993" customHeight="1" x14ac:dyDescent="0.25">
      <c r="A8" s="86"/>
      <c r="B8" s="459"/>
      <c r="C8" s="460"/>
      <c r="D8" s="460"/>
      <c r="E8" s="460"/>
      <c r="F8" s="460"/>
      <c r="G8" s="460"/>
      <c r="H8" s="460"/>
      <c r="I8" s="460"/>
      <c r="J8" s="460"/>
      <c r="K8" s="93"/>
    </row>
    <row r="9" spans="1:11" ht="18.75" customHeight="1" x14ac:dyDescent="0.25">
      <c r="B9" s="579" t="s">
        <v>154</v>
      </c>
      <c r="C9" s="580"/>
      <c r="D9" s="580"/>
      <c r="E9" s="580"/>
      <c r="F9" s="580"/>
      <c r="G9" s="580"/>
      <c r="H9" s="580"/>
      <c r="I9" s="580"/>
      <c r="J9" s="580"/>
      <c r="K9" s="581"/>
    </row>
    <row r="10" spans="1:11" s="81" customFormat="1" ht="9.9499999999999993" customHeight="1" x14ac:dyDescent="0.25">
      <c r="A10" s="86"/>
      <c r="B10" s="450"/>
      <c r="C10" s="451"/>
      <c r="D10" s="451"/>
      <c r="E10" s="451"/>
      <c r="F10" s="451"/>
      <c r="G10" s="451"/>
      <c r="H10" s="451"/>
      <c r="I10" s="451"/>
      <c r="J10" s="451"/>
      <c r="K10" s="461"/>
    </row>
    <row r="11" spans="1:11" ht="15" customHeight="1" x14ac:dyDescent="0.3">
      <c r="B11" s="453"/>
      <c r="C11" s="454" t="s">
        <v>359</v>
      </c>
      <c r="D11" s="462">
        <f>'Tab 1-Development Info'!E10</f>
        <v>0</v>
      </c>
      <c r="E11" s="456"/>
      <c r="F11" s="454" t="s">
        <v>269</v>
      </c>
      <c r="G11" s="463" t="str">
        <f>'Tab 1-Development Info'!K18</f>
        <v>POST</v>
      </c>
      <c r="H11" s="72"/>
      <c r="I11" s="464" t="s">
        <v>115</v>
      </c>
      <c r="J11" s="465" t="str">
        <f>'Tab 1-Development Info'!H18</f>
        <v>Select One</v>
      </c>
      <c r="K11" s="87"/>
    </row>
    <row r="12" spans="1:11" ht="15" customHeight="1" x14ac:dyDescent="0.3">
      <c r="B12" s="453"/>
      <c r="C12" s="454" t="s">
        <v>465</v>
      </c>
      <c r="D12" s="462">
        <f>'Tab 1-Development Info'!E12</f>
        <v>0</v>
      </c>
      <c r="E12" s="466"/>
      <c r="F12" s="466"/>
      <c r="G12" s="466"/>
      <c r="H12" s="789"/>
      <c r="I12" s="789"/>
      <c r="J12" s="789"/>
      <c r="K12" s="87"/>
    </row>
    <row r="13" spans="1:11" ht="15" customHeight="1" x14ac:dyDescent="0.3">
      <c r="B13" s="453"/>
      <c r="C13" s="454" t="s">
        <v>466</v>
      </c>
      <c r="D13" s="462">
        <f>'Tab 1-Development Info'!E14</f>
        <v>0</v>
      </c>
      <c r="E13" s="757" t="s">
        <v>64</v>
      </c>
      <c r="F13" s="757"/>
      <c r="G13" s="467" t="str">
        <f>'Tab 1-Development Info'!E18</f>
        <v>Select One</v>
      </c>
      <c r="H13" s="456"/>
      <c r="I13" s="464" t="s">
        <v>65</v>
      </c>
      <c r="J13" s="465" t="str">
        <f>'Tab 1-Development Info'!K20</f>
        <v>Select One</v>
      </c>
      <c r="K13" s="87"/>
    </row>
    <row r="14" spans="1:11" ht="15" customHeight="1" x14ac:dyDescent="0.3">
      <c r="B14" s="453"/>
      <c r="C14" s="466"/>
      <c r="D14" s="466"/>
      <c r="E14" s="757" t="s">
        <v>101</v>
      </c>
      <c r="F14" s="757"/>
      <c r="G14" s="457">
        <f>'Tab 1-Development Info'!E20</f>
        <v>0</v>
      </c>
      <c r="H14" s="456"/>
      <c r="I14" s="456"/>
      <c r="J14" s="456"/>
      <c r="K14" s="87"/>
    </row>
    <row r="15" spans="1:11" ht="15" customHeight="1" x14ac:dyDescent="0.3">
      <c r="B15" s="453"/>
      <c r="C15" s="454" t="s">
        <v>231</v>
      </c>
      <c r="D15" s="462">
        <f>'Tab 1-Development Info'!E59</f>
        <v>0</v>
      </c>
      <c r="E15" s="72"/>
      <c r="F15" s="464" t="s">
        <v>102</v>
      </c>
      <c r="G15" s="457">
        <f>'Tab 1-Development Info'!E22</f>
        <v>0</v>
      </c>
      <c r="H15" s="456"/>
      <c r="I15" s="454" t="s">
        <v>155</v>
      </c>
      <c r="J15" s="468">
        <f>'Tab 1-Development Info'!K22</f>
        <v>0</v>
      </c>
      <c r="K15" s="87"/>
    </row>
    <row r="16" spans="1:11" ht="15" customHeight="1" x14ac:dyDescent="0.3">
      <c r="B16" s="453"/>
      <c r="C16" s="466"/>
      <c r="D16" s="466"/>
      <c r="E16" s="456"/>
      <c r="F16" s="456"/>
      <c r="G16" s="456"/>
      <c r="H16" s="763" t="s">
        <v>156</v>
      </c>
      <c r="I16" s="763"/>
      <c r="J16" s="72"/>
      <c r="K16" s="469"/>
    </row>
    <row r="17" spans="2:12" ht="15" customHeight="1" x14ac:dyDescent="0.3">
      <c r="B17" s="453"/>
      <c r="C17" s="454" t="s">
        <v>1</v>
      </c>
      <c r="D17" s="470">
        <f>'Tab 1-Development Info'!K10</f>
        <v>0</v>
      </c>
      <c r="E17" s="757" t="s">
        <v>68</v>
      </c>
      <c r="F17" s="757"/>
      <c r="G17" s="463" t="str">
        <f>'Tab 1-Development Info'!E26</f>
        <v>Select One</v>
      </c>
      <c r="H17" s="466"/>
      <c r="I17" s="466"/>
      <c r="J17" s="466"/>
      <c r="K17" s="66"/>
    </row>
    <row r="18" spans="2:12" ht="15" customHeight="1" x14ac:dyDescent="0.3">
      <c r="B18" s="453"/>
      <c r="C18" s="454" t="s">
        <v>63</v>
      </c>
      <c r="D18" s="470">
        <f>'Tab 1-Development Info'!K12</f>
        <v>0</v>
      </c>
      <c r="E18" s="464"/>
      <c r="F18" s="464"/>
      <c r="G18" s="464"/>
      <c r="H18" s="454"/>
      <c r="I18" s="454"/>
      <c r="J18" s="72"/>
      <c r="K18" s="66"/>
    </row>
    <row r="19" spans="2:12" ht="9.9499999999999993" customHeight="1" x14ac:dyDescent="0.25">
      <c r="B19" s="453"/>
      <c r="C19" s="4"/>
      <c r="D19" s="4"/>
      <c r="E19" s="4"/>
      <c r="F19" s="4"/>
      <c r="G19" s="4"/>
      <c r="H19" s="4"/>
      <c r="I19" s="4"/>
      <c r="J19" s="4"/>
      <c r="K19" s="66"/>
    </row>
    <row r="20" spans="2:12" ht="18.75" customHeight="1" x14ac:dyDescent="0.25">
      <c r="B20" s="579" t="s">
        <v>457</v>
      </c>
      <c r="C20" s="580"/>
      <c r="D20" s="580"/>
      <c r="E20" s="580"/>
      <c r="F20" s="580"/>
      <c r="G20" s="580"/>
      <c r="H20" s="580"/>
      <c r="I20" s="580"/>
      <c r="J20" s="580"/>
      <c r="K20" s="581"/>
      <c r="L20" s="81"/>
    </row>
    <row r="21" spans="2:12" ht="9.9499999999999993" customHeight="1" x14ac:dyDescent="0.3">
      <c r="B21" s="453"/>
      <c r="C21" s="4"/>
      <c r="D21" s="72"/>
      <c r="E21" s="72"/>
      <c r="F21" s="72"/>
      <c r="G21" s="72"/>
      <c r="H21" s="72"/>
      <c r="I21" s="72"/>
      <c r="J21" s="72"/>
      <c r="K21" s="66"/>
    </row>
    <row r="22" spans="2:12" ht="15" customHeight="1" thickBot="1" x14ac:dyDescent="0.35">
      <c r="B22" s="3"/>
      <c r="C22" s="143"/>
      <c r="D22" s="72"/>
      <c r="E22" s="471" t="s">
        <v>125</v>
      </c>
      <c r="F22" s="471" t="s">
        <v>126</v>
      </c>
      <c r="G22" s="471" t="s">
        <v>333</v>
      </c>
      <c r="H22" s="471" t="s">
        <v>334</v>
      </c>
      <c r="I22" s="471" t="s">
        <v>335</v>
      </c>
      <c r="J22" s="472" t="s">
        <v>124</v>
      </c>
      <c r="K22" s="87"/>
      <c r="L22" s="81"/>
    </row>
    <row r="23" spans="2:12" ht="15" customHeight="1" thickTop="1" x14ac:dyDescent="0.25">
      <c r="B23" s="3"/>
      <c r="C23" s="143"/>
      <c r="D23" s="473" t="s">
        <v>337</v>
      </c>
      <c r="E23" s="474">
        <f>'Tab 1-Development Info'!E35</f>
        <v>0</v>
      </c>
      <c r="F23" s="474">
        <f>'Tab 1-Development Info'!F35</f>
        <v>0</v>
      </c>
      <c r="G23" s="474">
        <f>'Tab 1-Development Info'!G35</f>
        <v>0</v>
      </c>
      <c r="H23" s="474">
        <f>'Tab 1-Development Info'!H35</f>
        <v>0</v>
      </c>
      <c r="I23" s="475">
        <f>'Tab 1-Development Info'!I35</f>
        <v>0</v>
      </c>
      <c r="J23" s="476">
        <f>'Tab 1-Development Info'!J35</f>
        <v>0</v>
      </c>
      <c r="K23" s="87"/>
      <c r="L23" s="81"/>
    </row>
    <row r="24" spans="2:12" ht="15" customHeight="1" x14ac:dyDescent="0.25">
      <c r="B24" s="3"/>
      <c r="C24" s="143"/>
      <c r="D24" s="477" t="s">
        <v>338</v>
      </c>
      <c r="E24" s="478">
        <f>'Tab 1-Development Info'!E36</f>
        <v>0</v>
      </c>
      <c r="F24" s="474">
        <f>'Tab 1-Development Info'!F36</f>
        <v>0</v>
      </c>
      <c r="G24" s="478">
        <f>'Tab 1-Development Info'!G36</f>
        <v>0</v>
      </c>
      <c r="H24" s="474">
        <f>'Tab 1-Development Info'!H36</f>
        <v>0</v>
      </c>
      <c r="I24" s="475">
        <f>'Tab 1-Development Info'!I36</f>
        <v>0</v>
      </c>
      <c r="J24" s="479">
        <f>'Tab 1-Development Info'!J36</f>
        <v>0</v>
      </c>
      <c r="K24" s="87"/>
      <c r="L24" s="81"/>
    </row>
    <row r="25" spans="2:12" ht="15" customHeight="1" x14ac:dyDescent="0.25">
      <c r="B25" s="3"/>
      <c r="C25" s="143"/>
      <c r="D25" s="477" t="s">
        <v>339</v>
      </c>
      <c r="E25" s="474">
        <f>'Tab 1-Development Info'!E37</f>
        <v>0</v>
      </c>
      <c r="F25" s="474">
        <f>'Tab 1-Development Info'!F37</f>
        <v>0</v>
      </c>
      <c r="G25" s="474">
        <f>'Tab 1-Development Info'!G37</f>
        <v>0</v>
      </c>
      <c r="H25" s="474">
        <f>'Tab 1-Development Info'!H37</f>
        <v>0</v>
      </c>
      <c r="I25" s="475">
        <f>'Tab 1-Development Info'!I37</f>
        <v>0</v>
      </c>
      <c r="J25" s="476">
        <f>'Tab 1-Development Info'!J37</f>
        <v>0</v>
      </c>
      <c r="K25" s="87"/>
      <c r="L25" s="81"/>
    </row>
    <row r="26" spans="2:12" ht="15" customHeight="1" x14ac:dyDescent="0.25">
      <c r="B26" s="3"/>
      <c r="C26" s="143"/>
      <c r="D26" s="473" t="s">
        <v>340</v>
      </c>
      <c r="E26" s="478">
        <f>'Tab 1-Development Info'!E38</f>
        <v>0</v>
      </c>
      <c r="F26" s="474">
        <f>'Tab 1-Development Info'!F38</f>
        <v>0</v>
      </c>
      <c r="G26" s="478">
        <f>'Tab 1-Development Info'!G38</f>
        <v>0</v>
      </c>
      <c r="H26" s="474">
        <f>'Tab 1-Development Info'!H38</f>
        <v>0</v>
      </c>
      <c r="I26" s="475">
        <f>'Tab 1-Development Info'!I38</f>
        <v>0</v>
      </c>
      <c r="J26" s="479">
        <f>'Tab 1-Development Info'!J38</f>
        <v>0</v>
      </c>
      <c r="K26" s="87"/>
      <c r="L26" s="81"/>
    </row>
    <row r="27" spans="2:12" ht="15" customHeight="1" x14ac:dyDescent="0.25">
      <c r="B27" s="3"/>
      <c r="C27" s="143"/>
      <c r="D27" s="473" t="s">
        <v>341</v>
      </c>
      <c r="E27" s="474">
        <f>'Tab 1-Development Info'!E39</f>
        <v>0</v>
      </c>
      <c r="F27" s="474">
        <f>'Tab 1-Development Info'!F39</f>
        <v>0</v>
      </c>
      <c r="G27" s="474">
        <f>'Tab 1-Development Info'!G39</f>
        <v>0</v>
      </c>
      <c r="H27" s="474">
        <f>'Tab 1-Development Info'!H39</f>
        <v>0</v>
      </c>
      <c r="I27" s="475">
        <f>'Tab 1-Development Info'!I39</f>
        <v>0</v>
      </c>
      <c r="J27" s="476">
        <f>'Tab 1-Development Info'!J39</f>
        <v>0</v>
      </c>
      <c r="K27" s="87"/>
      <c r="L27" s="81"/>
    </row>
    <row r="28" spans="2:12" ht="15" customHeight="1" x14ac:dyDescent="0.25">
      <c r="B28" s="3"/>
      <c r="C28" s="143"/>
      <c r="D28" s="473" t="s">
        <v>342</v>
      </c>
      <c r="E28" s="478">
        <f>'Tab 1-Development Info'!E40</f>
        <v>0</v>
      </c>
      <c r="F28" s="474">
        <f>'Tab 1-Development Info'!F40</f>
        <v>0</v>
      </c>
      <c r="G28" s="478">
        <f>'Tab 1-Development Info'!G40</f>
        <v>0</v>
      </c>
      <c r="H28" s="474">
        <f>'Tab 1-Development Info'!H40</f>
        <v>0</v>
      </c>
      <c r="I28" s="475">
        <f>'Tab 1-Development Info'!I40</f>
        <v>0</v>
      </c>
      <c r="J28" s="479">
        <f>'Tab 1-Development Info'!J40</f>
        <v>0</v>
      </c>
      <c r="K28" s="87"/>
      <c r="L28" s="81"/>
    </row>
    <row r="29" spans="2:12" ht="15" customHeight="1" x14ac:dyDescent="0.25">
      <c r="B29" s="3"/>
      <c r="C29" s="143"/>
      <c r="D29" s="473" t="s">
        <v>343</v>
      </c>
      <c r="E29" s="474">
        <f>'Tab 1-Development Info'!E41</f>
        <v>0</v>
      </c>
      <c r="F29" s="474">
        <f>'Tab 1-Development Info'!F41</f>
        <v>0</v>
      </c>
      <c r="G29" s="474">
        <f>'Tab 1-Development Info'!G41</f>
        <v>0</v>
      </c>
      <c r="H29" s="474">
        <f>'Tab 1-Development Info'!H41</f>
        <v>0</v>
      </c>
      <c r="I29" s="475">
        <f>'Tab 1-Development Info'!I41</f>
        <v>0</v>
      </c>
      <c r="J29" s="476">
        <f>'Tab 1-Development Info'!J41</f>
        <v>0</v>
      </c>
      <c r="K29" s="87"/>
      <c r="L29" s="81"/>
    </row>
    <row r="30" spans="2:12" ht="15" customHeight="1" x14ac:dyDescent="0.25">
      <c r="B30" s="3"/>
      <c r="C30" s="143"/>
      <c r="D30" s="473" t="s">
        <v>344</v>
      </c>
      <c r="E30" s="478">
        <f>'Tab 1-Development Info'!E42</f>
        <v>0</v>
      </c>
      <c r="F30" s="474">
        <f>'Tab 1-Development Info'!F42</f>
        <v>0</v>
      </c>
      <c r="G30" s="478">
        <f>'Tab 1-Development Info'!G42</f>
        <v>0</v>
      </c>
      <c r="H30" s="474">
        <f>'Tab 1-Development Info'!H42</f>
        <v>0</v>
      </c>
      <c r="I30" s="475">
        <f>'Tab 1-Development Info'!I42</f>
        <v>0</v>
      </c>
      <c r="J30" s="479">
        <f>'Tab 1-Development Info'!J42</f>
        <v>0</v>
      </c>
      <c r="K30" s="87"/>
      <c r="L30" s="81"/>
    </row>
    <row r="31" spans="2:12" ht="15" customHeight="1" x14ac:dyDescent="0.25">
      <c r="B31" s="3"/>
      <c r="C31" s="143"/>
      <c r="D31" s="473" t="s">
        <v>345</v>
      </c>
      <c r="E31" s="474">
        <f>'Tab 1-Development Info'!E43</f>
        <v>0</v>
      </c>
      <c r="F31" s="474">
        <f>'Tab 1-Development Info'!F43</f>
        <v>0</v>
      </c>
      <c r="G31" s="474">
        <f>'Tab 1-Development Info'!G43</f>
        <v>0</v>
      </c>
      <c r="H31" s="474">
        <f>'Tab 1-Development Info'!H43</f>
        <v>0</v>
      </c>
      <c r="I31" s="475">
        <f>'Tab 1-Development Info'!I43</f>
        <v>0</v>
      </c>
      <c r="J31" s="476">
        <f>'Tab 1-Development Info'!J43</f>
        <v>0</v>
      </c>
      <c r="K31" s="87"/>
      <c r="L31" s="81"/>
    </row>
    <row r="32" spans="2:12" ht="15" customHeight="1" x14ac:dyDescent="0.25">
      <c r="B32" s="3"/>
      <c r="C32" s="143"/>
      <c r="D32" s="473" t="s">
        <v>346</v>
      </c>
      <c r="E32" s="478">
        <f>'Tab 1-Development Info'!E44</f>
        <v>0</v>
      </c>
      <c r="F32" s="474">
        <f>'Tab 1-Development Info'!F44</f>
        <v>0</v>
      </c>
      <c r="G32" s="478">
        <f>'Tab 1-Development Info'!G44</f>
        <v>0</v>
      </c>
      <c r="H32" s="474">
        <f>'Tab 1-Development Info'!H44</f>
        <v>0</v>
      </c>
      <c r="I32" s="475">
        <f>'Tab 1-Development Info'!I44</f>
        <v>0</v>
      </c>
      <c r="J32" s="479">
        <f>'Tab 1-Development Info'!J44</f>
        <v>0</v>
      </c>
      <c r="K32" s="87"/>
      <c r="L32" s="81"/>
    </row>
    <row r="33" spans="2:12" ht="15" customHeight="1" x14ac:dyDescent="0.25">
      <c r="B33" s="3"/>
      <c r="C33" s="143"/>
      <c r="D33" s="473" t="s">
        <v>347</v>
      </c>
      <c r="E33" s="474">
        <f>'Tab 1-Development Info'!E45</f>
        <v>0</v>
      </c>
      <c r="F33" s="474">
        <f>'Tab 1-Development Info'!F45</f>
        <v>0</v>
      </c>
      <c r="G33" s="474">
        <f>'Tab 1-Development Info'!G45</f>
        <v>0</v>
      </c>
      <c r="H33" s="474">
        <f>'Tab 1-Development Info'!H45</f>
        <v>0</v>
      </c>
      <c r="I33" s="475">
        <f>'Tab 1-Development Info'!I45</f>
        <v>0</v>
      </c>
      <c r="J33" s="476">
        <f>'Tab 1-Development Info'!J45</f>
        <v>0</v>
      </c>
      <c r="K33" s="87"/>
      <c r="L33" s="81"/>
    </row>
    <row r="34" spans="2:12" ht="15" customHeight="1" thickBot="1" x14ac:dyDescent="0.3">
      <c r="B34" s="3"/>
      <c r="C34" s="143"/>
      <c r="D34" s="480" t="str">
        <f>'Tab 1-Development Info'!D46</f>
        <v>Other AMI Unit: [Add % here]</v>
      </c>
      <c r="E34" s="481">
        <f>'Tab 1-Development Info'!E46</f>
        <v>0</v>
      </c>
      <c r="F34" s="481">
        <f>'Tab 1-Development Info'!F46</f>
        <v>0</v>
      </c>
      <c r="G34" s="481">
        <f>'Tab 1-Development Info'!G46</f>
        <v>0</v>
      </c>
      <c r="H34" s="481">
        <f>'Tab 1-Development Info'!H46</f>
        <v>0</v>
      </c>
      <c r="I34" s="482">
        <f>'Tab 1-Development Info'!I46</f>
        <v>0</v>
      </c>
      <c r="J34" s="483">
        <f>'Tab 1-Development Info'!J46</f>
        <v>0</v>
      </c>
      <c r="K34" s="87"/>
      <c r="L34" s="81"/>
    </row>
    <row r="35" spans="2:12" ht="20.100000000000001" customHeight="1" thickTop="1" thickBot="1" x14ac:dyDescent="0.35">
      <c r="B35" s="3"/>
      <c r="C35" s="143"/>
      <c r="D35" s="484" t="s">
        <v>310</v>
      </c>
      <c r="E35" s="485">
        <f>'Tab 1-Development Info'!E47</f>
        <v>0</v>
      </c>
      <c r="F35" s="485">
        <f>'Tab 1-Development Info'!F47</f>
        <v>0</v>
      </c>
      <c r="G35" s="485">
        <f>'Tab 1-Development Info'!G47</f>
        <v>0</v>
      </c>
      <c r="H35" s="485">
        <f>'Tab 1-Development Info'!H47</f>
        <v>0</v>
      </c>
      <c r="I35" s="486">
        <f>'Tab 1-Development Info'!I47</f>
        <v>0</v>
      </c>
      <c r="J35" s="487">
        <f>'Tab 1-Development Info'!J47</f>
        <v>0</v>
      </c>
      <c r="K35" s="87"/>
      <c r="L35" s="81"/>
    </row>
    <row r="36" spans="2:12" ht="20.100000000000001" customHeight="1" thickBot="1" x14ac:dyDescent="0.3">
      <c r="B36" s="3"/>
      <c r="C36" s="143"/>
      <c r="D36" s="488" t="s">
        <v>166</v>
      </c>
      <c r="E36" s="489">
        <f>'Tab 1-Development Info'!E48</f>
        <v>0</v>
      </c>
      <c r="F36" s="489">
        <f>'Tab 1-Development Info'!F48</f>
        <v>0</v>
      </c>
      <c r="G36" s="489">
        <f>'Tab 1-Development Info'!G48</f>
        <v>0</v>
      </c>
      <c r="H36" s="489">
        <f>'Tab 1-Development Info'!H48</f>
        <v>0</v>
      </c>
      <c r="I36" s="489">
        <f>'Tab 1-Development Info'!I48</f>
        <v>0</v>
      </c>
      <c r="J36" s="490">
        <f>'Tab 1-Development Info'!J48</f>
        <v>0</v>
      </c>
      <c r="K36" s="87"/>
      <c r="L36" s="81"/>
    </row>
    <row r="37" spans="2:12" ht="20.100000000000001" customHeight="1" thickBot="1" x14ac:dyDescent="0.3">
      <c r="B37" s="3"/>
      <c r="C37" s="143"/>
      <c r="D37" s="491" t="s">
        <v>348</v>
      </c>
      <c r="E37" s="492">
        <f>'Tab 1-Development Info'!E49</f>
        <v>0</v>
      </c>
      <c r="F37" s="492">
        <f>'Tab 1-Development Info'!F49</f>
        <v>0</v>
      </c>
      <c r="G37" s="492">
        <f>'Tab 1-Development Info'!G49</f>
        <v>0</v>
      </c>
      <c r="H37" s="492">
        <f>'Tab 1-Development Info'!H49</f>
        <v>0</v>
      </c>
      <c r="I37" s="492">
        <f>'Tab 1-Development Info'!I49</f>
        <v>0</v>
      </c>
      <c r="J37" s="493">
        <f>'Tab 1-Development Info'!J49</f>
        <v>0</v>
      </c>
      <c r="K37" s="87"/>
      <c r="L37" s="81"/>
    </row>
    <row r="38" spans="2:12" ht="9.9499999999999993" customHeight="1" x14ac:dyDescent="0.25">
      <c r="B38" s="453"/>
      <c r="C38" s="4"/>
      <c r="D38" s="4"/>
      <c r="E38" s="4"/>
      <c r="F38" s="4"/>
      <c r="G38" s="4"/>
      <c r="H38" s="4"/>
      <c r="I38" s="4"/>
      <c r="J38" s="4"/>
      <c r="K38" s="66"/>
    </row>
    <row r="39" spans="2:12" ht="18.75" customHeight="1" x14ac:dyDescent="0.25">
      <c r="B39" s="596" t="s">
        <v>69</v>
      </c>
      <c r="C39" s="597"/>
      <c r="D39" s="597"/>
      <c r="E39" s="597"/>
      <c r="F39" s="597"/>
      <c r="G39" s="597"/>
      <c r="H39" s="597"/>
      <c r="I39" s="597"/>
      <c r="J39" s="597"/>
      <c r="K39" s="598"/>
    </row>
    <row r="40" spans="2:12" ht="9.9499999999999993" customHeight="1" x14ac:dyDescent="0.25">
      <c r="B40" s="450"/>
      <c r="C40" s="451"/>
      <c r="D40" s="451"/>
      <c r="E40" s="451"/>
      <c r="F40" s="451"/>
      <c r="G40" s="451"/>
      <c r="H40" s="451"/>
      <c r="I40" s="451"/>
      <c r="J40" s="451"/>
      <c r="K40" s="452"/>
    </row>
    <row r="41" spans="2:12" ht="15" customHeight="1" x14ac:dyDescent="0.3">
      <c r="B41" s="453"/>
      <c r="C41" s="494"/>
      <c r="D41" s="454"/>
      <c r="E41" s="495" t="s">
        <v>260</v>
      </c>
      <c r="F41" s="495" t="s">
        <v>103</v>
      </c>
      <c r="G41" s="86"/>
      <c r="H41" s="494"/>
      <c r="I41" s="494"/>
      <c r="J41" s="494"/>
      <c r="K41" s="496"/>
    </row>
    <row r="42" spans="2:12" ht="15" customHeight="1" x14ac:dyDescent="0.3">
      <c r="B42" s="453"/>
      <c r="C42" s="494"/>
      <c r="D42" s="497" t="s">
        <v>106</v>
      </c>
      <c r="E42" s="498">
        <f>'Tab 1-Development Info'!E54</f>
        <v>0</v>
      </c>
      <c r="F42" s="498">
        <f>'Tab 1-Development Info'!H54</f>
        <v>0</v>
      </c>
      <c r="G42" s="86"/>
      <c r="H42" s="494"/>
      <c r="I42" s="494"/>
      <c r="J42" s="494"/>
      <c r="K42" s="496"/>
    </row>
    <row r="43" spans="2:12" ht="15" customHeight="1" x14ac:dyDescent="0.3">
      <c r="B43" s="453"/>
      <c r="C43" s="494"/>
      <c r="D43" s="499" t="s">
        <v>78</v>
      </c>
      <c r="E43" s="498">
        <f>'Tab 1-Development Info'!E55</f>
        <v>0</v>
      </c>
      <c r="F43" s="498" t="str">
        <f>'Tab 1-Development Info'!H55</f>
        <v>Austin, TX 78753</v>
      </c>
      <c r="G43" s="86"/>
      <c r="H43" s="494"/>
      <c r="I43" s="494"/>
      <c r="J43" s="494"/>
      <c r="K43" s="496"/>
    </row>
    <row r="44" spans="2:12" ht="15" customHeight="1" x14ac:dyDescent="0.3">
      <c r="B44" s="453"/>
      <c r="C44" s="494"/>
      <c r="D44" s="497" t="s">
        <v>104</v>
      </c>
      <c r="E44" s="498">
        <f>'Tab 1-Development Info'!E56</f>
        <v>0</v>
      </c>
      <c r="F44" s="498">
        <f>'Tab 1-Development Info'!H56</f>
        <v>0</v>
      </c>
      <c r="G44" s="86"/>
      <c r="H44" s="494"/>
      <c r="I44" s="494"/>
      <c r="J44" s="494"/>
      <c r="K44" s="496"/>
    </row>
    <row r="45" spans="2:12" ht="15" customHeight="1" x14ac:dyDescent="0.3">
      <c r="B45" s="453"/>
      <c r="C45" s="494"/>
      <c r="D45" s="497" t="s">
        <v>105</v>
      </c>
      <c r="E45" s="498">
        <f>'Tab 1-Development Info'!F57</f>
        <v>0</v>
      </c>
      <c r="F45" s="498">
        <f>'Tab 1-Development Info'!H57</f>
        <v>0</v>
      </c>
      <c r="G45" s="86"/>
      <c r="H45" s="494"/>
      <c r="I45" s="494"/>
      <c r="J45" s="494"/>
      <c r="K45" s="496"/>
    </row>
    <row r="46" spans="2:12" ht="15" customHeight="1" x14ac:dyDescent="0.3">
      <c r="B46" s="453"/>
      <c r="C46" s="494"/>
      <c r="D46" s="497" t="s">
        <v>350</v>
      </c>
      <c r="E46" s="498">
        <f>'Tab 1-Development Info'!F59</f>
        <v>0</v>
      </c>
      <c r="F46" s="498">
        <f>'Tab 1-Development Info'!H59</f>
        <v>0</v>
      </c>
      <c r="G46" s="86"/>
      <c r="H46" s="494"/>
      <c r="I46" s="494"/>
      <c r="J46" s="494"/>
      <c r="K46" s="496"/>
    </row>
    <row r="47" spans="2:12" ht="15" customHeight="1" x14ac:dyDescent="0.3">
      <c r="B47" s="453"/>
      <c r="C47" s="494"/>
      <c r="D47" s="497" t="s">
        <v>352</v>
      </c>
      <c r="E47" s="500">
        <f>'Tab 1-Development Info'!E58</f>
        <v>0</v>
      </c>
      <c r="F47" s="498">
        <f>'Tab 1-Development Info'!H58</f>
        <v>0</v>
      </c>
      <c r="G47" s="86"/>
      <c r="H47" s="494"/>
      <c r="I47" s="494"/>
      <c r="J47" s="494"/>
      <c r="K47" s="496"/>
    </row>
    <row r="48" spans="2:12" ht="15" customHeight="1" x14ac:dyDescent="0.3">
      <c r="B48" s="453"/>
      <c r="C48" s="494"/>
      <c r="D48" s="497" t="s">
        <v>351</v>
      </c>
      <c r="E48" s="500">
        <f>'Tab 1-Development Info'!E60</f>
        <v>0</v>
      </c>
      <c r="F48" s="498">
        <f>'Tab 1-Development Info'!H60</f>
        <v>0</v>
      </c>
      <c r="G48" s="86"/>
      <c r="H48" s="494"/>
      <c r="I48" s="494"/>
      <c r="J48" s="494"/>
      <c r="K48" s="496"/>
    </row>
    <row r="49" spans="1:11" ht="9.9499999999999993" customHeight="1" x14ac:dyDescent="0.25">
      <c r="B49" s="453"/>
      <c r="C49" s="4"/>
      <c r="D49" s="451"/>
      <c r="E49" s="451"/>
      <c r="F49" s="4"/>
      <c r="G49" s="4"/>
      <c r="H49" s="4"/>
      <c r="I49" s="4"/>
      <c r="J49" s="4"/>
      <c r="K49" s="66"/>
    </row>
    <row r="50" spans="1:11" ht="18.75" customHeight="1" x14ac:dyDescent="0.25">
      <c r="B50" s="579" t="s">
        <v>258</v>
      </c>
      <c r="C50" s="580"/>
      <c r="D50" s="580"/>
      <c r="E50" s="580"/>
      <c r="F50" s="580"/>
      <c r="G50" s="580"/>
      <c r="H50" s="580"/>
      <c r="I50" s="580"/>
      <c r="J50" s="580"/>
      <c r="K50" s="581"/>
    </row>
    <row r="51" spans="1:11" ht="9.9499999999999993" customHeight="1" x14ac:dyDescent="0.25">
      <c r="B51" s="450"/>
      <c r="C51" s="451"/>
      <c r="D51" s="451"/>
      <c r="E51" s="451"/>
      <c r="F51" s="451"/>
      <c r="G51" s="451"/>
      <c r="H51" s="451"/>
      <c r="I51" s="451"/>
      <c r="J51" s="451"/>
      <c r="K51" s="452"/>
    </row>
    <row r="52" spans="1:11" ht="15" customHeight="1" x14ac:dyDescent="0.3">
      <c r="B52" s="453"/>
      <c r="C52" s="494"/>
      <c r="D52" s="494"/>
      <c r="E52" s="86"/>
      <c r="F52" s="763" t="s">
        <v>52</v>
      </c>
      <c r="G52" s="763"/>
      <c r="H52" s="763"/>
      <c r="I52" s="763"/>
      <c r="J52" s="463" t="str">
        <f>'Tab 2-Auditor Info'!H4</f>
        <v>Select One</v>
      </c>
      <c r="K52" s="496"/>
    </row>
    <row r="53" spans="1:11" ht="9" customHeight="1" x14ac:dyDescent="0.3">
      <c r="B53" s="453"/>
      <c r="C53" s="494"/>
      <c r="D53" s="86"/>
      <c r="E53" s="86"/>
      <c r="F53" s="456"/>
      <c r="G53" s="501"/>
      <c r="H53" s="501"/>
      <c r="I53" s="501"/>
      <c r="J53" s="502"/>
      <c r="K53" s="496"/>
    </row>
    <row r="54" spans="1:11" ht="15" customHeight="1" x14ac:dyDescent="0.3">
      <c r="B54" s="453"/>
      <c r="C54" s="494"/>
      <c r="D54" s="494"/>
      <c r="E54" s="86"/>
      <c r="F54" s="763" t="s">
        <v>54</v>
      </c>
      <c r="G54" s="763"/>
      <c r="H54" s="763"/>
      <c r="I54" s="763"/>
      <c r="J54" s="463" t="str">
        <f>'Tab 2-Auditor Info'!H6</f>
        <v>Select One</v>
      </c>
      <c r="K54" s="496"/>
    </row>
    <row r="55" spans="1:11" ht="9" customHeight="1" x14ac:dyDescent="0.3">
      <c r="B55" s="453"/>
      <c r="C55" s="494"/>
      <c r="D55" s="86"/>
      <c r="E55" s="86"/>
      <c r="F55" s="456"/>
      <c r="G55" s="501"/>
      <c r="H55" s="501"/>
      <c r="I55" s="501"/>
      <c r="J55" s="502"/>
      <c r="K55" s="496"/>
    </row>
    <row r="56" spans="1:11" ht="15" customHeight="1" x14ac:dyDescent="0.3">
      <c r="B56" s="453"/>
      <c r="C56" s="494"/>
      <c r="D56" s="86"/>
      <c r="E56" s="763" t="s">
        <v>55</v>
      </c>
      <c r="F56" s="763"/>
      <c r="G56" s="763"/>
      <c r="H56" s="763"/>
      <c r="I56" s="763"/>
      <c r="J56" s="463" t="str">
        <f>'Tab 2-Auditor Info'!H8</f>
        <v>Select One</v>
      </c>
      <c r="K56" s="496"/>
    </row>
    <row r="57" spans="1:11" ht="9" customHeight="1" x14ac:dyDescent="0.3">
      <c r="B57" s="453"/>
      <c r="C57" s="494"/>
      <c r="D57" s="86"/>
      <c r="E57" s="86"/>
      <c r="F57" s="456"/>
      <c r="G57" s="501"/>
      <c r="H57" s="501"/>
      <c r="I57" s="501"/>
      <c r="J57" s="502"/>
      <c r="K57" s="496"/>
    </row>
    <row r="58" spans="1:11" ht="15" customHeight="1" x14ac:dyDescent="0.3">
      <c r="B58" s="453"/>
      <c r="C58" s="494"/>
      <c r="D58" s="86"/>
      <c r="E58" s="763" t="s">
        <v>56</v>
      </c>
      <c r="F58" s="763"/>
      <c r="G58" s="763"/>
      <c r="H58" s="763"/>
      <c r="I58" s="763"/>
      <c r="J58" s="463" t="str">
        <f>'Tab 2-Auditor Info'!H10</f>
        <v>Select One</v>
      </c>
      <c r="K58" s="496"/>
    </row>
    <row r="59" spans="1:11" ht="9" customHeight="1" x14ac:dyDescent="0.3">
      <c r="B59" s="453"/>
      <c r="C59" s="494"/>
      <c r="D59" s="86"/>
      <c r="E59" s="86"/>
      <c r="F59" s="456"/>
      <c r="G59" s="503"/>
      <c r="H59" s="503"/>
      <c r="I59" s="503"/>
      <c r="J59" s="502"/>
      <c r="K59" s="496"/>
    </row>
    <row r="60" spans="1:11" ht="15" customHeight="1" x14ac:dyDescent="0.3">
      <c r="B60" s="453"/>
      <c r="C60" s="494"/>
      <c r="D60" s="494"/>
      <c r="E60" s="763" t="s">
        <v>57</v>
      </c>
      <c r="F60" s="763"/>
      <c r="G60" s="763"/>
      <c r="H60" s="763"/>
      <c r="I60" s="763"/>
      <c r="J60" s="463" t="str">
        <f>'Tab 2-Auditor Info'!H12</f>
        <v>Select One</v>
      </c>
      <c r="K60" s="496"/>
    </row>
    <row r="61" spans="1:11" s="81" customFormat="1" ht="9.9499999999999993" customHeight="1" x14ac:dyDescent="0.3">
      <c r="A61" s="86"/>
      <c r="B61" s="453"/>
      <c r="C61" s="4"/>
      <c r="D61" s="4"/>
      <c r="E61" s="4"/>
      <c r="F61" s="72"/>
      <c r="G61" s="72"/>
      <c r="H61" s="72"/>
      <c r="I61" s="72"/>
      <c r="J61" s="72"/>
      <c r="K61" s="496"/>
    </row>
    <row r="62" spans="1:11" ht="15" customHeight="1" x14ac:dyDescent="0.25">
      <c r="B62" s="579" t="s">
        <v>92</v>
      </c>
      <c r="C62" s="580"/>
      <c r="D62" s="580"/>
      <c r="E62" s="580"/>
      <c r="F62" s="580"/>
      <c r="G62" s="580"/>
      <c r="H62" s="580"/>
      <c r="I62" s="580"/>
      <c r="J62" s="580"/>
      <c r="K62" s="581"/>
    </row>
    <row r="63" spans="1:11" ht="9.9499999999999993" customHeight="1" x14ac:dyDescent="0.25">
      <c r="B63" s="453"/>
      <c r="C63" s="4"/>
      <c r="D63" s="4"/>
      <c r="E63" s="4"/>
      <c r="F63" s="4"/>
      <c r="G63" s="4"/>
      <c r="H63" s="4"/>
      <c r="I63" s="4"/>
      <c r="J63" s="4"/>
      <c r="K63" s="66"/>
    </row>
    <row r="64" spans="1:11" hidden="1" x14ac:dyDescent="0.25">
      <c r="B64" s="453"/>
      <c r="C64" s="494"/>
      <c r="D64" s="794" t="s">
        <v>93</v>
      </c>
      <c r="E64" s="795"/>
      <c r="F64" s="795"/>
      <c r="G64" s="795"/>
      <c r="H64" s="795"/>
      <c r="I64" s="795"/>
      <c r="J64" s="796"/>
      <c r="K64" s="496"/>
    </row>
    <row r="65" spans="2:11" hidden="1" x14ac:dyDescent="0.25">
      <c r="B65" s="453"/>
      <c r="C65" s="504"/>
      <c r="D65" s="505" t="s">
        <v>94</v>
      </c>
      <c r="E65" s="506">
        <v>1</v>
      </c>
      <c r="F65" s="506">
        <v>2</v>
      </c>
      <c r="G65" s="506">
        <v>3</v>
      </c>
      <c r="H65" s="506">
        <v>4</v>
      </c>
      <c r="I65" s="506">
        <v>5</v>
      </c>
      <c r="J65" s="506">
        <v>6</v>
      </c>
      <c r="K65" s="496"/>
    </row>
    <row r="66" spans="2:11" hidden="1" x14ac:dyDescent="0.25">
      <c r="B66" s="453"/>
      <c r="C66" s="504"/>
      <c r="D66" s="507">
        <v>0.8</v>
      </c>
      <c r="E66" s="508">
        <f>'Tab 3-Income &amp; Rent Limits'!F6</f>
        <v>0</v>
      </c>
      <c r="F66" s="508">
        <f>'Tab 3-Income &amp; Rent Limits'!G6</f>
        <v>0</v>
      </c>
      <c r="G66" s="508">
        <f>'Tab 3-Income &amp; Rent Limits'!H6</f>
        <v>0</v>
      </c>
      <c r="H66" s="508">
        <f>'Tab 3-Income &amp; Rent Limits'!I6</f>
        <v>0</v>
      </c>
      <c r="I66" s="508">
        <f>'Tab 3-Income &amp; Rent Limits'!J6</f>
        <v>0</v>
      </c>
      <c r="J66" s="508">
        <f>'Tab 3-Income &amp; Rent Limits'!K6</f>
        <v>0</v>
      </c>
      <c r="K66" s="496"/>
    </row>
    <row r="67" spans="2:11" hidden="1" x14ac:dyDescent="0.25">
      <c r="B67" s="453"/>
      <c r="C67" s="504"/>
      <c r="D67" s="507">
        <v>0.6</v>
      </c>
      <c r="E67" s="508">
        <f>'Tab 3-Income &amp; Rent Limits'!F7</f>
        <v>0</v>
      </c>
      <c r="F67" s="508">
        <f>'Tab 3-Income &amp; Rent Limits'!G7</f>
        <v>0</v>
      </c>
      <c r="G67" s="508">
        <f>'Tab 3-Income &amp; Rent Limits'!H7</f>
        <v>0</v>
      </c>
      <c r="H67" s="508">
        <f>'Tab 3-Income &amp; Rent Limits'!I7</f>
        <v>0</v>
      </c>
      <c r="I67" s="508">
        <f>'Tab 3-Income &amp; Rent Limits'!J7</f>
        <v>0</v>
      </c>
      <c r="J67" s="508">
        <f>'Tab 3-Income &amp; Rent Limits'!K7</f>
        <v>0</v>
      </c>
      <c r="K67" s="496"/>
    </row>
    <row r="68" spans="2:11" hidden="1" x14ac:dyDescent="0.25">
      <c r="B68" s="453"/>
      <c r="C68" s="509" t="s">
        <v>212</v>
      </c>
      <c r="D68" s="61">
        <f>'Tab 3-Income &amp; Rent Limits'!E8</f>
        <v>0</v>
      </c>
      <c r="E68" s="508">
        <f>'Tab 3-Income &amp; Rent Limits'!F8</f>
        <v>0</v>
      </c>
      <c r="F68" s="508">
        <f>'Tab 3-Income &amp; Rent Limits'!G8</f>
        <v>0</v>
      </c>
      <c r="G68" s="508">
        <f>'Tab 3-Income &amp; Rent Limits'!H8</f>
        <v>0</v>
      </c>
      <c r="H68" s="508">
        <f>'Tab 3-Income &amp; Rent Limits'!I8</f>
        <v>0</v>
      </c>
      <c r="I68" s="508">
        <f>'Tab 3-Income &amp; Rent Limits'!J8</f>
        <v>0</v>
      </c>
      <c r="J68" s="508">
        <f>'Tab 3-Income &amp; Rent Limits'!K8</f>
        <v>0</v>
      </c>
      <c r="K68" s="496"/>
    </row>
    <row r="69" spans="2:11" hidden="1" x14ac:dyDescent="0.25">
      <c r="B69" s="453"/>
      <c r="C69" s="509" t="s">
        <v>212</v>
      </c>
      <c r="D69" s="61">
        <f>'Tab 3-Income &amp; Rent Limits'!E9</f>
        <v>0</v>
      </c>
      <c r="E69" s="508">
        <f>'Tab 3-Income &amp; Rent Limits'!F9</f>
        <v>0</v>
      </c>
      <c r="F69" s="508">
        <f>'Tab 3-Income &amp; Rent Limits'!G9</f>
        <v>0</v>
      </c>
      <c r="G69" s="508">
        <f>'Tab 3-Income &amp; Rent Limits'!H9</f>
        <v>0</v>
      </c>
      <c r="H69" s="508">
        <f>'Tab 3-Income &amp; Rent Limits'!I9</f>
        <v>0</v>
      </c>
      <c r="I69" s="508">
        <f>'Tab 3-Income &amp; Rent Limits'!J9</f>
        <v>0</v>
      </c>
      <c r="J69" s="508">
        <f>'Tab 3-Income &amp; Rent Limits'!K9</f>
        <v>0</v>
      </c>
      <c r="K69" s="496"/>
    </row>
    <row r="70" spans="2:11" hidden="1" x14ac:dyDescent="0.25">
      <c r="B70" s="453"/>
      <c r="C70" s="509" t="s">
        <v>212</v>
      </c>
      <c r="D70" s="61">
        <f>'Tab 3-Income &amp; Rent Limits'!E10</f>
        <v>0</v>
      </c>
      <c r="E70" s="508">
        <f>'Tab 3-Income &amp; Rent Limits'!F10</f>
        <v>0</v>
      </c>
      <c r="F70" s="508">
        <f>'Tab 3-Income &amp; Rent Limits'!G10</f>
        <v>0</v>
      </c>
      <c r="G70" s="508">
        <f>'Tab 3-Income &amp; Rent Limits'!H10</f>
        <v>0</v>
      </c>
      <c r="H70" s="508">
        <f>'Tab 3-Income &amp; Rent Limits'!I10</f>
        <v>0</v>
      </c>
      <c r="I70" s="508">
        <f>'Tab 3-Income &amp; Rent Limits'!J10</f>
        <v>0</v>
      </c>
      <c r="J70" s="508">
        <f>'Tab 3-Income &amp; Rent Limits'!K10</f>
        <v>0</v>
      </c>
      <c r="K70" s="496"/>
    </row>
    <row r="71" spans="2:11" ht="9" hidden="1" customHeight="1" x14ac:dyDescent="0.25">
      <c r="B71" s="453"/>
      <c r="C71" s="509"/>
      <c r="D71" s="494"/>
      <c r="E71" s="494"/>
      <c r="F71" s="494"/>
      <c r="G71" s="494"/>
      <c r="H71" s="494"/>
      <c r="I71" s="494"/>
      <c r="J71" s="494"/>
      <c r="K71" s="496"/>
    </row>
    <row r="72" spans="2:11" ht="15" hidden="1" customHeight="1" x14ac:dyDescent="0.25">
      <c r="B72" s="453"/>
      <c r="C72" s="509"/>
      <c r="D72" s="494"/>
      <c r="E72" s="494"/>
      <c r="F72" s="494"/>
      <c r="G72" s="494"/>
      <c r="H72" s="86"/>
      <c r="I72" s="182" t="s">
        <v>372</v>
      </c>
      <c r="J72" s="510">
        <f>'Tab 3-Income &amp; Rent Limits'!K12</f>
        <v>0</v>
      </c>
      <c r="K72" s="496"/>
    </row>
    <row r="73" spans="2:11" ht="9" hidden="1" customHeight="1" x14ac:dyDescent="0.25">
      <c r="B73" s="453"/>
      <c r="C73" s="509"/>
      <c r="D73" s="494"/>
      <c r="E73" s="494"/>
      <c r="F73" s="494"/>
      <c r="G73" s="494"/>
      <c r="H73" s="494"/>
      <c r="I73" s="494"/>
      <c r="J73" s="86"/>
      <c r="K73" s="496"/>
    </row>
    <row r="74" spans="2:11" ht="15" customHeight="1" x14ac:dyDescent="0.3">
      <c r="B74" s="453"/>
      <c r="C74" s="494"/>
      <c r="D74" s="72"/>
      <c r="E74" s="72"/>
      <c r="F74" s="454"/>
      <c r="G74" s="763" t="s">
        <v>95</v>
      </c>
      <c r="H74" s="763"/>
      <c r="I74" s="763"/>
      <c r="J74" s="463" t="str">
        <f>'Tab 3-Income &amp; Rent Limits'!K14</f>
        <v>Select One</v>
      </c>
      <c r="K74" s="496"/>
    </row>
    <row r="75" spans="2:11" ht="9" customHeight="1" x14ac:dyDescent="0.3">
      <c r="B75" s="453"/>
      <c r="C75" s="509"/>
      <c r="D75" s="72"/>
      <c r="E75" s="72"/>
      <c r="F75" s="72"/>
      <c r="G75" s="72"/>
      <c r="H75" s="72"/>
      <c r="I75" s="72"/>
      <c r="J75" s="72"/>
      <c r="K75" s="496"/>
    </row>
    <row r="76" spans="2:11" ht="15" customHeight="1" x14ac:dyDescent="0.3">
      <c r="B76" s="453"/>
      <c r="C76" s="494"/>
      <c r="D76" s="72"/>
      <c r="E76" s="72"/>
      <c r="F76" s="72"/>
      <c r="G76" s="454"/>
      <c r="H76" s="454"/>
      <c r="I76" s="454" t="s">
        <v>213</v>
      </c>
      <c r="J76" s="463" t="str">
        <f>'Tab 3-Income &amp; Rent Limits'!K16</f>
        <v>Select One</v>
      </c>
      <c r="K76" s="496"/>
    </row>
    <row r="77" spans="2:11" ht="9" customHeight="1" x14ac:dyDescent="0.3">
      <c r="B77" s="453"/>
      <c r="C77" s="509"/>
      <c r="D77" s="72"/>
      <c r="E77" s="72"/>
      <c r="F77" s="72"/>
      <c r="G77" s="72"/>
      <c r="H77" s="72"/>
      <c r="I77" s="72"/>
      <c r="J77" s="72"/>
      <c r="K77" s="496"/>
    </row>
    <row r="78" spans="2:11" ht="15" customHeight="1" x14ac:dyDescent="0.3">
      <c r="B78" s="453"/>
      <c r="C78" s="494"/>
      <c r="D78" s="72"/>
      <c r="E78" s="72"/>
      <c r="F78" s="72"/>
      <c r="G78" s="454"/>
      <c r="H78" s="454"/>
      <c r="I78" s="454" t="s">
        <v>214</v>
      </c>
      <c r="J78" s="463" t="str">
        <f>'Tab 3-Income &amp; Rent Limits'!K18</f>
        <v>Select One</v>
      </c>
      <c r="K78" s="496"/>
    </row>
    <row r="79" spans="2:11" ht="9" hidden="1" customHeight="1" x14ac:dyDescent="0.3">
      <c r="B79" s="453"/>
      <c r="C79" s="509"/>
      <c r="D79" s="72"/>
      <c r="E79" s="72"/>
      <c r="F79" s="72"/>
      <c r="G79" s="72"/>
      <c r="H79" s="72"/>
      <c r="I79" s="72"/>
      <c r="J79" s="72"/>
      <c r="K79" s="496"/>
    </row>
    <row r="80" spans="2:11" ht="18.75" hidden="1" x14ac:dyDescent="0.3">
      <c r="B80" s="453"/>
      <c r="C80" s="494"/>
      <c r="D80" s="790" t="s">
        <v>96</v>
      </c>
      <c r="E80" s="791"/>
      <c r="F80" s="791"/>
      <c r="G80" s="791"/>
      <c r="H80" s="792"/>
      <c r="I80" s="72"/>
      <c r="J80" s="72"/>
      <c r="K80" s="496"/>
    </row>
    <row r="81" spans="2:12" ht="18.75" hidden="1" x14ac:dyDescent="0.3">
      <c r="B81" s="453"/>
      <c r="C81" s="504"/>
      <c r="D81" s="511" t="s">
        <v>94</v>
      </c>
      <c r="E81" s="511">
        <v>1</v>
      </c>
      <c r="F81" s="511">
        <v>2</v>
      </c>
      <c r="G81" s="511">
        <v>3</v>
      </c>
      <c r="H81" s="511">
        <v>4</v>
      </c>
      <c r="I81" s="72"/>
      <c r="J81" s="72"/>
      <c r="K81" s="496"/>
    </row>
    <row r="82" spans="2:12" ht="18.75" hidden="1" x14ac:dyDescent="0.3">
      <c r="B82" s="453"/>
      <c r="C82" s="504"/>
      <c r="D82" s="512">
        <v>0.8</v>
      </c>
      <c r="E82" s="513">
        <f>'Tab 3-Income &amp; Rent Limits'!F22</f>
        <v>0</v>
      </c>
      <c r="F82" s="513">
        <f>'Tab 3-Income &amp; Rent Limits'!G22</f>
        <v>0</v>
      </c>
      <c r="G82" s="513">
        <f>'Tab 3-Income &amp; Rent Limits'!H22</f>
        <v>0</v>
      </c>
      <c r="H82" s="513">
        <f>'Tab 3-Income &amp; Rent Limits'!I22</f>
        <v>0</v>
      </c>
      <c r="I82" s="72"/>
      <c r="J82" s="72"/>
      <c r="K82" s="496"/>
    </row>
    <row r="83" spans="2:12" ht="18.75" hidden="1" x14ac:dyDescent="0.3">
      <c r="B83" s="453"/>
      <c r="C83" s="504"/>
      <c r="D83" s="512">
        <v>0.6</v>
      </c>
      <c r="E83" s="513">
        <f>'Tab 3-Income &amp; Rent Limits'!F23</f>
        <v>0</v>
      </c>
      <c r="F83" s="513">
        <f>'Tab 3-Income &amp; Rent Limits'!G23</f>
        <v>0</v>
      </c>
      <c r="G83" s="513">
        <f>'Tab 3-Income &amp; Rent Limits'!H23</f>
        <v>0</v>
      </c>
      <c r="H83" s="513">
        <f>'Tab 3-Income &amp; Rent Limits'!I23</f>
        <v>0</v>
      </c>
      <c r="I83" s="72"/>
      <c r="J83" s="72"/>
      <c r="K83" s="496"/>
      <c r="L83" s="211"/>
    </row>
    <row r="84" spans="2:12" ht="18.75" hidden="1" x14ac:dyDescent="0.3">
      <c r="B84" s="453"/>
      <c r="C84" s="509" t="s">
        <v>212</v>
      </c>
      <c r="D84" s="79">
        <f>'Tab 3-Income &amp; Rent Limits'!E24</f>
        <v>0</v>
      </c>
      <c r="E84" s="513">
        <f>'Tab 3-Income &amp; Rent Limits'!F24</f>
        <v>0</v>
      </c>
      <c r="F84" s="513">
        <f>'Tab 3-Income &amp; Rent Limits'!G24</f>
        <v>0</v>
      </c>
      <c r="G84" s="513">
        <f>'Tab 3-Income &amp; Rent Limits'!H24</f>
        <v>0</v>
      </c>
      <c r="H84" s="513">
        <f>'Tab 3-Income &amp; Rent Limits'!I24</f>
        <v>0</v>
      </c>
      <c r="I84" s="72"/>
      <c r="J84" s="72"/>
      <c r="K84" s="496"/>
    </row>
    <row r="85" spans="2:12" ht="18.75" hidden="1" x14ac:dyDescent="0.3">
      <c r="B85" s="453"/>
      <c r="C85" s="509" t="s">
        <v>212</v>
      </c>
      <c r="D85" s="79">
        <f>'Tab 3-Income &amp; Rent Limits'!E25</f>
        <v>0</v>
      </c>
      <c r="E85" s="513">
        <f>'Tab 3-Income &amp; Rent Limits'!F25</f>
        <v>0</v>
      </c>
      <c r="F85" s="513">
        <f>'Tab 3-Income &amp; Rent Limits'!G25</f>
        <v>0</v>
      </c>
      <c r="G85" s="513">
        <f>'Tab 3-Income &amp; Rent Limits'!H25</f>
        <v>0</v>
      </c>
      <c r="H85" s="513">
        <f>'Tab 3-Income &amp; Rent Limits'!I25</f>
        <v>0</v>
      </c>
      <c r="I85" s="72"/>
      <c r="J85" s="72"/>
      <c r="K85" s="496"/>
    </row>
    <row r="86" spans="2:12" ht="18.75" hidden="1" x14ac:dyDescent="0.3">
      <c r="B86" s="453"/>
      <c r="C86" s="509" t="s">
        <v>212</v>
      </c>
      <c r="D86" s="79">
        <f>'Tab 3-Income &amp; Rent Limits'!E26</f>
        <v>0</v>
      </c>
      <c r="E86" s="513">
        <f>'Tab 3-Income &amp; Rent Limits'!F26</f>
        <v>0</v>
      </c>
      <c r="F86" s="513">
        <f>'Tab 3-Income &amp; Rent Limits'!G26</f>
        <v>0</v>
      </c>
      <c r="G86" s="513">
        <f>'Tab 3-Income &amp; Rent Limits'!H26</f>
        <v>0</v>
      </c>
      <c r="H86" s="513">
        <f>'Tab 3-Income &amp; Rent Limits'!I26</f>
        <v>0</v>
      </c>
      <c r="I86" s="72"/>
      <c r="J86" s="72"/>
      <c r="K86" s="496"/>
    </row>
    <row r="87" spans="2:12" ht="9" hidden="1" customHeight="1" x14ac:dyDescent="0.3">
      <c r="B87" s="453"/>
      <c r="C87" s="509"/>
      <c r="D87" s="72"/>
      <c r="E87" s="72"/>
      <c r="F87" s="72"/>
      <c r="G87" s="72"/>
      <c r="H87" s="72"/>
      <c r="I87" s="72"/>
      <c r="J87" s="72"/>
      <c r="K87" s="496"/>
    </row>
    <row r="88" spans="2:12" ht="15" hidden="1" customHeight="1" x14ac:dyDescent="0.3">
      <c r="B88" s="453"/>
      <c r="C88" s="509"/>
      <c r="D88" s="72"/>
      <c r="E88" s="72"/>
      <c r="F88" s="72"/>
      <c r="G88" s="72"/>
      <c r="H88" s="72"/>
      <c r="I88" s="454" t="s">
        <v>373</v>
      </c>
      <c r="J88" s="457">
        <f>'Tab 3-Income &amp; Rent Limits'!K28</f>
        <v>0</v>
      </c>
      <c r="K88" s="496"/>
    </row>
    <row r="89" spans="2:12" ht="9" customHeight="1" x14ac:dyDescent="0.3">
      <c r="B89" s="453"/>
      <c r="C89" s="509"/>
      <c r="D89" s="72"/>
      <c r="E89" s="72"/>
      <c r="F89" s="72"/>
      <c r="G89" s="72"/>
      <c r="H89" s="72"/>
      <c r="I89" s="72"/>
      <c r="J89" s="72"/>
      <c r="K89" s="496"/>
    </row>
    <row r="90" spans="2:12" ht="15" customHeight="1" x14ac:dyDescent="0.3">
      <c r="B90" s="453"/>
      <c r="C90" s="494"/>
      <c r="D90" s="72"/>
      <c r="E90" s="72"/>
      <c r="F90" s="72"/>
      <c r="G90" s="514"/>
      <c r="H90" s="514"/>
      <c r="I90" s="514" t="s">
        <v>220</v>
      </c>
      <c r="J90" s="463" t="str">
        <f>'Tab 3-Income &amp; Rent Limits'!K30</f>
        <v>Select One</v>
      </c>
      <c r="K90" s="496"/>
    </row>
    <row r="91" spans="2:12" ht="9" customHeight="1" x14ac:dyDescent="0.3">
      <c r="B91" s="453"/>
      <c r="C91" s="509"/>
      <c r="D91" s="72"/>
      <c r="E91" s="72"/>
      <c r="F91" s="72"/>
      <c r="G91" s="72"/>
      <c r="H91" s="72"/>
      <c r="I91" s="72"/>
      <c r="J91" s="72"/>
      <c r="K91" s="496"/>
    </row>
    <row r="92" spans="2:12" ht="15" customHeight="1" x14ac:dyDescent="0.3">
      <c r="B92" s="453"/>
      <c r="C92" s="494"/>
      <c r="D92" s="72"/>
      <c r="E92" s="72"/>
      <c r="F92" s="72"/>
      <c r="G92" s="514"/>
      <c r="H92" s="514"/>
      <c r="I92" s="514" t="s">
        <v>219</v>
      </c>
      <c r="J92" s="463" t="str">
        <f>'Tab 3-Income &amp; Rent Limits'!K32</f>
        <v>Select One</v>
      </c>
      <c r="K92" s="496"/>
    </row>
    <row r="93" spans="2:12" ht="9" customHeight="1" x14ac:dyDescent="0.3">
      <c r="B93" s="453"/>
      <c r="C93" s="509"/>
      <c r="D93" s="72"/>
      <c r="E93" s="72"/>
      <c r="F93" s="72"/>
      <c r="G93" s="72"/>
      <c r="H93" s="72"/>
      <c r="I93" s="72"/>
      <c r="J93" s="72"/>
      <c r="K93" s="496"/>
    </row>
    <row r="94" spans="2:12" ht="15" customHeight="1" x14ac:dyDescent="0.3">
      <c r="B94" s="453"/>
      <c r="C94" s="494"/>
      <c r="D94" s="72"/>
      <c r="E94" s="72"/>
      <c r="F94" s="72"/>
      <c r="G94" s="456"/>
      <c r="H94" s="515"/>
      <c r="I94" s="515" t="s">
        <v>287</v>
      </c>
      <c r="J94" s="463" t="str">
        <f>'Tab 3-Income &amp; Rent Limits'!K34</f>
        <v>Select One</v>
      </c>
      <c r="K94" s="496"/>
    </row>
    <row r="95" spans="2:12" ht="9" customHeight="1" x14ac:dyDescent="0.25">
      <c r="B95" s="453"/>
      <c r="C95" s="509"/>
      <c r="D95" s="494"/>
      <c r="E95" s="494"/>
      <c r="F95" s="494"/>
      <c r="G95" s="494"/>
      <c r="H95" s="494"/>
      <c r="I95" s="494"/>
      <c r="J95" s="494"/>
      <c r="K95" s="496"/>
    </row>
    <row r="96" spans="2:12" ht="15" customHeight="1" x14ac:dyDescent="0.25">
      <c r="B96" s="579" t="s">
        <v>107</v>
      </c>
      <c r="C96" s="580"/>
      <c r="D96" s="580"/>
      <c r="E96" s="580"/>
      <c r="F96" s="580"/>
      <c r="G96" s="580"/>
      <c r="H96" s="580"/>
      <c r="I96" s="580"/>
      <c r="J96" s="580"/>
      <c r="K96" s="581"/>
    </row>
    <row r="97" spans="2:12" ht="9.9499999999999993" customHeight="1" x14ac:dyDescent="0.25">
      <c r="B97" s="453"/>
      <c r="C97" s="4"/>
      <c r="D97" s="451"/>
      <c r="E97" s="451"/>
      <c r="F97" s="4"/>
      <c r="G97" s="4"/>
      <c r="H97" s="4"/>
      <c r="I97" s="4"/>
      <c r="J97" s="4"/>
      <c r="K97" s="66"/>
    </row>
    <row r="98" spans="2:12" ht="15" customHeight="1" x14ac:dyDescent="0.3">
      <c r="B98" s="453"/>
      <c r="C98" s="454" t="s">
        <v>167</v>
      </c>
      <c r="D98" s="516">
        <f>'Tab 1-Development Info'!K22</f>
        <v>0</v>
      </c>
      <c r="E98" s="456"/>
      <c r="F98" s="454" t="s">
        <v>166</v>
      </c>
      <c r="G98" s="463">
        <f>'Tab 5-Unit &amp; Occupancy '!F8</f>
        <v>0</v>
      </c>
      <c r="H98" s="456"/>
      <c r="I98" s="454" t="s">
        <v>136</v>
      </c>
      <c r="J98" s="463">
        <f>'Tab 5-Unit &amp; Occupancy '!F9</f>
        <v>0</v>
      </c>
      <c r="K98" s="496"/>
    </row>
    <row r="99" spans="2:12" ht="9" customHeight="1" x14ac:dyDescent="0.3">
      <c r="B99" s="453"/>
      <c r="C99" s="456"/>
      <c r="D99" s="456"/>
      <c r="E99" s="72"/>
      <c r="F99" s="454"/>
      <c r="G99" s="517"/>
      <c r="H99" s="456"/>
      <c r="I99" s="454"/>
      <c r="J99" s="517"/>
      <c r="K99" s="496"/>
    </row>
    <row r="100" spans="2:12" ht="15" customHeight="1" x14ac:dyDescent="0.3">
      <c r="B100" s="453"/>
      <c r="C100" s="456"/>
      <c r="D100" s="456"/>
      <c r="E100" s="72"/>
      <c r="F100" s="454" t="s">
        <v>376</v>
      </c>
      <c r="G100" s="463">
        <f>'Tab 5-Unit &amp; Occupancy '!I8</f>
        <v>0</v>
      </c>
      <c r="H100" s="456"/>
      <c r="I100" s="454" t="s">
        <v>375</v>
      </c>
      <c r="J100" s="463">
        <f>'Tab 5-Unit &amp; Occupancy '!I9</f>
        <v>0</v>
      </c>
      <c r="K100" s="496"/>
    </row>
    <row r="101" spans="2:12" ht="9" customHeight="1" x14ac:dyDescent="0.3">
      <c r="B101" s="453"/>
      <c r="C101" s="456"/>
      <c r="D101" s="456"/>
      <c r="E101" s="72"/>
      <c r="F101" s="72"/>
      <c r="G101" s="72"/>
      <c r="H101" s="456"/>
      <c r="I101" s="72"/>
      <c r="J101" s="72"/>
      <c r="K101" s="66"/>
    </row>
    <row r="102" spans="2:12" ht="15" customHeight="1" x14ac:dyDescent="0.3">
      <c r="B102" s="132"/>
      <c r="C102" s="456"/>
      <c r="D102" s="456"/>
      <c r="E102" s="518"/>
      <c r="F102" s="515"/>
      <c r="H102" s="518"/>
      <c r="I102" s="515" t="s">
        <v>549</v>
      </c>
      <c r="J102" s="516">
        <f>'Tab 6-Marketing HCV Lease '!F25</f>
        <v>0</v>
      </c>
      <c r="K102" s="87"/>
      <c r="L102" s="211"/>
    </row>
    <row r="103" spans="2:12" ht="9.9499999999999993" customHeight="1" x14ac:dyDescent="0.3">
      <c r="B103" s="453"/>
      <c r="C103" s="72"/>
      <c r="D103" s="72"/>
      <c r="E103" s="72"/>
      <c r="F103" s="72"/>
      <c r="G103" s="72"/>
      <c r="H103" s="72"/>
      <c r="I103" s="72"/>
      <c r="J103" s="72"/>
      <c r="K103" s="66"/>
    </row>
    <row r="104" spans="2:12" ht="15" customHeight="1" x14ac:dyDescent="0.25">
      <c r="B104" s="579" t="s">
        <v>272</v>
      </c>
      <c r="C104" s="580"/>
      <c r="D104" s="580"/>
      <c r="E104" s="580"/>
      <c r="F104" s="580"/>
      <c r="G104" s="580"/>
      <c r="H104" s="580"/>
      <c r="I104" s="580"/>
      <c r="J104" s="580"/>
      <c r="K104" s="581"/>
    </row>
    <row r="105" spans="2:12" ht="9.9499999999999993" hidden="1" customHeight="1" x14ac:dyDescent="0.25">
      <c r="B105" s="453"/>
      <c r="C105" s="4"/>
      <c r="D105" s="451"/>
      <c r="E105" s="451"/>
      <c r="F105" s="4"/>
      <c r="G105" s="4"/>
      <c r="H105" s="4"/>
      <c r="I105" s="4"/>
      <c r="J105" s="4"/>
      <c r="K105" s="66"/>
    </row>
    <row r="106" spans="2:12" ht="65.25" hidden="1" customHeight="1" x14ac:dyDescent="0.25">
      <c r="B106" s="137"/>
      <c r="C106" s="86"/>
      <c r="D106" s="299" t="s">
        <v>118</v>
      </c>
      <c r="E106" s="299" t="s">
        <v>108</v>
      </c>
      <c r="F106" s="299" t="s">
        <v>305</v>
      </c>
      <c r="G106" s="300" t="s">
        <v>109</v>
      </c>
      <c r="H106" s="299" t="s">
        <v>309</v>
      </c>
      <c r="I106" s="302" t="s">
        <v>267</v>
      </c>
      <c r="J106" s="303" t="s">
        <v>416</v>
      </c>
      <c r="K106" s="141"/>
    </row>
    <row r="107" spans="2:12" hidden="1" x14ac:dyDescent="0.25">
      <c r="B107" s="137"/>
      <c r="C107" s="86"/>
      <c r="D107" s="519">
        <v>1</v>
      </c>
      <c r="E107" s="520">
        <f>'Tab 5-Unit &amp; Occupancy '!E20</f>
        <v>0</v>
      </c>
      <c r="F107" s="520">
        <f>'Tab 5-Unit &amp; Occupancy '!G20</f>
        <v>0</v>
      </c>
      <c r="G107" s="521">
        <f>'Tab 5-Unit &amp; Occupancy '!H20</f>
        <v>0</v>
      </c>
      <c r="H107" s="315">
        <f>'Tab 5-Unit &amp; Occupancy '!I20</f>
        <v>0</v>
      </c>
      <c r="I107" s="315">
        <f>'Tab 5-Unit &amp; Occupancy '!J20</f>
        <v>0</v>
      </c>
      <c r="J107" s="315">
        <f>'Tab 5-Unit &amp; Occupancy '!K20</f>
        <v>0</v>
      </c>
      <c r="K107" s="141"/>
    </row>
    <row r="108" spans="2:12" hidden="1" x14ac:dyDescent="0.25">
      <c r="B108" s="137"/>
      <c r="C108" s="86"/>
      <c r="D108" s="519">
        <v>2</v>
      </c>
      <c r="E108" s="520">
        <f>'Tab 5-Unit &amp; Occupancy '!E21</f>
        <v>0</v>
      </c>
      <c r="F108" s="520">
        <f>'Tab 5-Unit &amp; Occupancy '!G21</f>
        <v>0</v>
      </c>
      <c r="G108" s="521">
        <f>'Tab 5-Unit &amp; Occupancy '!H21</f>
        <v>0</v>
      </c>
      <c r="H108" s="315">
        <f>'Tab 5-Unit &amp; Occupancy '!I21</f>
        <v>0</v>
      </c>
      <c r="I108" s="315">
        <f>'Tab 5-Unit &amp; Occupancy '!J21</f>
        <v>0</v>
      </c>
      <c r="J108" s="315">
        <f>'Tab 5-Unit &amp; Occupancy '!K21</f>
        <v>0</v>
      </c>
      <c r="K108" s="141"/>
    </row>
    <row r="109" spans="2:12" hidden="1" x14ac:dyDescent="0.25">
      <c r="B109" s="137"/>
      <c r="C109" s="86"/>
      <c r="D109" s="519">
        <v>3</v>
      </c>
      <c r="E109" s="520">
        <f>'Tab 5-Unit &amp; Occupancy '!E22</f>
        <v>0</v>
      </c>
      <c r="F109" s="520">
        <f>'Tab 5-Unit &amp; Occupancy '!G22</f>
        <v>0</v>
      </c>
      <c r="G109" s="521">
        <f>'Tab 5-Unit &amp; Occupancy '!H22</f>
        <v>0</v>
      </c>
      <c r="H109" s="315">
        <f>'Tab 5-Unit &amp; Occupancy '!I22</f>
        <v>0</v>
      </c>
      <c r="I109" s="315">
        <f>'Tab 5-Unit &amp; Occupancy '!J22</f>
        <v>0</v>
      </c>
      <c r="J109" s="315">
        <f>'Tab 5-Unit &amp; Occupancy '!K22</f>
        <v>0</v>
      </c>
      <c r="K109" s="141"/>
    </row>
    <row r="110" spans="2:12" hidden="1" x14ac:dyDescent="0.25">
      <c r="B110" s="137"/>
      <c r="C110" s="86"/>
      <c r="D110" s="519">
        <v>4</v>
      </c>
      <c r="E110" s="520">
        <f>'Tab 5-Unit &amp; Occupancy '!E23</f>
        <v>0</v>
      </c>
      <c r="F110" s="520">
        <f>'Tab 5-Unit &amp; Occupancy '!G23</f>
        <v>0</v>
      </c>
      <c r="G110" s="521">
        <f>'Tab 5-Unit &amp; Occupancy '!H23</f>
        <v>0</v>
      </c>
      <c r="H110" s="315">
        <f>'Tab 5-Unit &amp; Occupancy '!I23</f>
        <v>0</v>
      </c>
      <c r="I110" s="315">
        <f>'Tab 5-Unit &amp; Occupancy '!J23</f>
        <v>0</v>
      </c>
      <c r="J110" s="315">
        <f>'Tab 5-Unit &amp; Occupancy '!K23</f>
        <v>0</v>
      </c>
      <c r="K110" s="141"/>
    </row>
    <row r="111" spans="2:12" hidden="1" x14ac:dyDescent="0.25">
      <c r="B111" s="137"/>
      <c r="C111" s="86"/>
      <c r="D111" s="519">
        <v>5</v>
      </c>
      <c r="E111" s="520">
        <f>'Tab 5-Unit &amp; Occupancy '!E24</f>
        <v>0</v>
      </c>
      <c r="F111" s="520">
        <f>'Tab 5-Unit &amp; Occupancy '!G24</f>
        <v>0</v>
      </c>
      <c r="G111" s="521">
        <f>'Tab 5-Unit &amp; Occupancy '!H24</f>
        <v>0</v>
      </c>
      <c r="H111" s="315">
        <f>'Tab 5-Unit &amp; Occupancy '!I24</f>
        <v>0</v>
      </c>
      <c r="I111" s="315">
        <f>'Tab 5-Unit &amp; Occupancy '!J24</f>
        <v>0</v>
      </c>
      <c r="J111" s="315">
        <f>'Tab 5-Unit &amp; Occupancy '!K24</f>
        <v>0</v>
      </c>
      <c r="K111" s="141"/>
    </row>
    <row r="112" spans="2:12" hidden="1" x14ac:dyDescent="0.25">
      <c r="B112" s="137"/>
      <c r="C112" s="86"/>
      <c r="D112" s="519">
        <v>6</v>
      </c>
      <c r="E112" s="520">
        <f>'Tab 5-Unit &amp; Occupancy '!E25</f>
        <v>0</v>
      </c>
      <c r="F112" s="520">
        <f>'Tab 5-Unit &amp; Occupancy '!G25</f>
        <v>0</v>
      </c>
      <c r="G112" s="521">
        <f>'Tab 5-Unit &amp; Occupancy '!H25</f>
        <v>0</v>
      </c>
      <c r="H112" s="315">
        <f>'Tab 5-Unit &amp; Occupancy '!I25</f>
        <v>0</v>
      </c>
      <c r="I112" s="315">
        <f>'Tab 5-Unit &amp; Occupancy '!J25</f>
        <v>0</v>
      </c>
      <c r="J112" s="315">
        <f>'Tab 5-Unit &amp; Occupancy '!K25</f>
        <v>0</v>
      </c>
      <c r="K112" s="141"/>
    </row>
    <row r="113" spans="2:11" hidden="1" x14ac:dyDescent="0.25">
      <c r="B113" s="137"/>
      <c r="C113" s="86"/>
      <c r="D113" s="519">
        <v>7</v>
      </c>
      <c r="E113" s="520">
        <f>'Tab 5-Unit &amp; Occupancy '!E26</f>
        <v>0</v>
      </c>
      <c r="F113" s="520">
        <f>'Tab 5-Unit &amp; Occupancy '!G26</f>
        <v>0</v>
      </c>
      <c r="G113" s="521">
        <f>'Tab 5-Unit &amp; Occupancy '!H26</f>
        <v>0</v>
      </c>
      <c r="H113" s="315">
        <f>'Tab 5-Unit &amp; Occupancy '!I26</f>
        <v>0</v>
      </c>
      <c r="I113" s="315">
        <f>'Tab 5-Unit &amp; Occupancy '!J26</f>
        <v>0</v>
      </c>
      <c r="J113" s="315">
        <f>'Tab 5-Unit &amp; Occupancy '!K26</f>
        <v>0</v>
      </c>
      <c r="K113" s="141"/>
    </row>
    <row r="114" spans="2:11" hidden="1" x14ac:dyDescent="0.25">
      <c r="B114" s="137"/>
      <c r="C114" s="86"/>
      <c r="D114" s="519">
        <v>8</v>
      </c>
      <c r="E114" s="520">
        <f>'Tab 5-Unit &amp; Occupancy '!E27</f>
        <v>0</v>
      </c>
      <c r="F114" s="520">
        <f>'Tab 5-Unit &amp; Occupancy '!G27</f>
        <v>0</v>
      </c>
      <c r="G114" s="521">
        <f>'Tab 5-Unit &amp; Occupancy '!H27</f>
        <v>0</v>
      </c>
      <c r="H114" s="315">
        <f>'Tab 5-Unit &amp; Occupancy '!I27</f>
        <v>0</v>
      </c>
      <c r="I114" s="315">
        <f>'Tab 5-Unit &amp; Occupancy '!J27</f>
        <v>0</v>
      </c>
      <c r="J114" s="315">
        <f>'Tab 5-Unit &amp; Occupancy '!K27</f>
        <v>0</v>
      </c>
      <c r="K114" s="141"/>
    </row>
    <row r="115" spans="2:11" hidden="1" x14ac:dyDescent="0.25">
      <c r="B115" s="137"/>
      <c r="C115" s="86"/>
      <c r="D115" s="519">
        <v>9</v>
      </c>
      <c r="E115" s="520">
        <f>'Tab 5-Unit &amp; Occupancy '!E28</f>
        <v>0</v>
      </c>
      <c r="F115" s="520">
        <f>'Tab 5-Unit &amp; Occupancy '!G28</f>
        <v>0</v>
      </c>
      <c r="G115" s="521">
        <f>'Tab 5-Unit &amp; Occupancy '!H28</f>
        <v>0</v>
      </c>
      <c r="H115" s="315">
        <f>'Tab 5-Unit &amp; Occupancy '!I28</f>
        <v>0</v>
      </c>
      <c r="I115" s="315">
        <f>'Tab 5-Unit &amp; Occupancy '!J28</f>
        <v>0</v>
      </c>
      <c r="J115" s="315">
        <f>'Tab 5-Unit &amp; Occupancy '!K28</f>
        <v>0</v>
      </c>
      <c r="K115" s="141"/>
    </row>
    <row r="116" spans="2:11" hidden="1" x14ac:dyDescent="0.25">
      <c r="B116" s="137"/>
      <c r="C116" s="86"/>
      <c r="D116" s="519">
        <v>10</v>
      </c>
      <c r="E116" s="520">
        <f>'Tab 5-Unit &amp; Occupancy '!E29</f>
        <v>0</v>
      </c>
      <c r="F116" s="520">
        <f>'Tab 5-Unit &amp; Occupancy '!G29</f>
        <v>0</v>
      </c>
      <c r="G116" s="521">
        <f>'Tab 5-Unit &amp; Occupancy '!H29</f>
        <v>0</v>
      </c>
      <c r="H116" s="315">
        <f>'Tab 5-Unit &amp; Occupancy '!I29</f>
        <v>0</v>
      </c>
      <c r="I116" s="315">
        <f>'Tab 5-Unit &amp; Occupancy '!J29</f>
        <v>0</v>
      </c>
      <c r="J116" s="315">
        <f>'Tab 5-Unit &amp; Occupancy '!K29</f>
        <v>0</v>
      </c>
      <c r="K116" s="141"/>
    </row>
    <row r="117" spans="2:11" hidden="1" x14ac:dyDescent="0.25">
      <c r="B117" s="137"/>
      <c r="C117" s="86"/>
      <c r="D117" s="519">
        <v>11</v>
      </c>
      <c r="E117" s="520">
        <f>'Tab 5-Unit &amp; Occupancy '!E30</f>
        <v>0</v>
      </c>
      <c r="F117" s="520">
        <f>'Tab 5-Unit &amp; Occupancy '!G30</f>
        <v>0</v>
      </c>
      <c r="G117" s="521">
        <f>'Tab 5-Unit &amp; Occupancy '!H30</f>
        <v>0</v>
      </c>
      <c r="H117" s="315">
        <f>'Tab 5-Unit &amp; Occupancy '!I30</f>
        <v>0</v>
      </c>
      <c r="I117" s="315">
        <f>'Tab 5-Unit &amp; Occupancy '!J30</f>
        <v>0</v>
      </c>
      <c r="J117" s="315">
        <f>'Tab 5-Unit &amp; Occupancy '!K30</f>
        <v>0</v>
      </c>
      <c r="K117" s="141"/>
    </row>
    <row r="118" spans="2:11" hidden="1" x14ac:dyDescent="0.25">
      <c r="B118" s="137"/>
      <c r="C118" s="86"/>
      <c r="D118" s="519">
        <v>12</v>
      </c>
      <c r="E118" s="520">
        <f>'Tab 5-Unit &amp; Occupancy '!E31</f>
        <v>0</v>
      </c>
      <c r="F118" s="520">
        <f>'Tab 5-Unit &amp; Occupancy '!G31</f>
        <v>0</v>
      </c>
      <c r="G118" s="521">
        <f>'Tab 5-Unit &amp; Occupancy '!H31</f>
        <v>0</v>
      </c>
      <c r="H118" s="315">
        <f>'Tab 5-Unit &amp; Occupancy '!I31</f>
        <v>0</v>
      </c>
      <c r="I118" s="315">
        <f>'Tab 5-Unit &amp; Occupancy '!J31</f>
        <v>0</v>
      </c>
      <c r="J118" s="315">
        <f>'Tab 5-Unit &amp; Occupancy '!K31</f>
        <v>0</v>
      </c>
      <c r="K118" s="141"/>
    </row>
    <row r="119" spans="2:11" hidden="1" x14ac:dyDescent="0.25">
      <c r="B119" s="137"/>
      <c r="C119" s="86"/>
      <c r="D119" s="519">
        <v>13</v>
      </c>
      <c r="E119" s="520">
        <f>'Tab 5-Unit &amp; Occupancy '!E32</f>
        <v>0</v>
      </c>
      <c r="F119" s="520">
        <f>'Tab 5-Unit &amp; Occupancy '!G32</f>
        <v>0</v>
      </c>
      <c r="G119" s="521">
        <f>'Tab 5-Unit &amp; Occupancy '!H32</f>
        <v>0</v>
      </c>
      <c r="H119" s="315">
        <f>'Tab 5-Unit &amp; Occupancy '!I32</f>
        <v>0</v>
      </c>
      <c r="I119" s="315">
        <f>'Tab 5-Unit &amp; Occupancy '!J32</f>
        <v>0</v>
      </c>
      <c r="J119" s="315">
        <f>'Tab 5-Unit &amp; Occupancy '!K32</f>
        <v>0</v>
      </c>
      <c r="K119" s="141"/>
    </row>
    <row r="120" spans="2:11" hidden="1" x14ac:dyDescent="0.25">
      <c r="B120" s="137"/>
      <c r="C120" s="86"/>
      <c r="D120" s="519">
        <v>14</v>
      </c>
      <c r="E120" s="520">
        <f>'Tab 5-Unit &amp; Occupancy '!E33</f>
        <v>0</v>
      </c>
      <c r="F120" s="520">
        <f>'Tab 5-Unit &amp; Occupancy '!G33</f>
        <v>0</v>
      </c>
      <c r="G120" s="521">
        <f>'Tab 5-Unit &amp; Occupancy '!H33</f>
        <v>0</v>
      </c>
      <c r="H120" s="315">
        <f>'Tab 5-Unit &amp; Occupancy '!I33</f>
        <v>0</v>
      </c>
      <c r="I120" s="315">
        <f>'Tab 5-Unit &amp; Occupancy '!J33</f>
        <v>0</v>
      </c>
      <c r="J120" s="315">
        <f>'Tab 5-Unit &amp; Occupancy '!K33</f>
        <v>0</v>
      </c>
      <c r="K120" s="141"/>
    </row>
    <row r="121" spans="2:11" hidden="1" x14ac:dyDescent="0.25">
      <c r="B121" s="137"/>
      <c r="C121" s="86"/>
      <c r="D121" s="519">
        <v>15</v>
      </c>
      <c r="E121" s="520">
        <f>'Tab 5-Unit &amp; Occupancy '!E34</f>
        <v>0</v>
      </c>
      <c r="F121" s="520">
        <f>'Tab 5-Unit &amp; Occupancy '!G34</f>
        <v>0</v>
      </c>
      <c r="G121" s="521">
        <f>'Tab 5-Unit &amp; Occupancy '!H34</f>
        <v>0</v>
      </c>
      <c r="H121" s="315">
        <f>'Tab 5-Unit &amp; Occupancy '!I34</f>
        <v>0</v>
      </c>
      <c r="I121" s="315">
        <f>'Tab 5-Unit &amp; Occupancy '!J34</f>
        <v>0</v>
      </c>
      <c r="J121" s="315">
        <f>'Tab 5-Unit &amp; Occupancy '!K34</f>
        <v>0</v>
      </c>
      <c r="K121" s="141"/>
    </row>
    <row r="122" spans="2:11" hidden="1" x14ac:dyDescent="0.25">
      <c r="B122" s="137"/>
      <c r="C122" s="86"/>
      <c r="D122" s="519">
        <v>16</v>
      </c>
      <c r="E122" s="520">
        <f>'Tab 5-Unit &amp; Occupancy '!E35</f>
        <v>0</v>
      </c>
      <c r="F122" s="520">
        <f>'Tab 5-Unit &amp; Occupancy '!G35</f>
        <v>0</v>
      </c>
      <c r="G122" s="521">
        <f>'Tab 5-Unit &amp; Occupancy '!H35</f>
        <v>0</v>
      </c>
      <c r="H122" s="315">
        <f>'Tab 5-Unit &amp; Occupancy '!I35</f>
        <v>0</v>
      </c>
      <c r="I122" s="315">
        <f>'Tab 5-Unit &amp; Occupancy '!J35</f>
        <v>0</v>
      </c>
      <c r="J122" s="315">
        <f>'Tab 5-Unit &amp; Occupancy '!K35</f>
        <v>0</v>
      </c>
      <c r="K122" s="141"/>
    </row>
    <row r="123" spans="2:11" hidden="1" x14ac:dyDescent="0.25">
      <c r="B123" s="137"/>
      <c r="C123" s="86"/>
      <c r="D123" s="519">
        <v>17</v>
      </c>
      <c r="E123" s="520">
        <f>'Tab 5-Unit &amp; Occupancy '!E36</f>
        <v>0</v>
      </c>
      <c r="F123" s="520">
        <f>'Tab 5-Unit &amp; Occupancy '!G36</f>
        <v>0</v>
      </c>
      <c r="G123" s="521">
        <f>'Tab 5-Unit &amp; Occupancy '!H36</f>
        <v>0</v>
      </c>
      <c r="H123" s="315">
        <f>'Tab 5-Unit &amp; Occupancy '!I36</f>
        <v>0</v>
      </c>
      <c r="I123" s="315">
        <f>'Tab 5-Unit &amp; Occupancy '!J36</f>
        <v>0</v>
      </c>
      <c r="J123" s="315">
        <f>'Tab 5-Unit &amp; Occupancy '!K36</f>
        <v>0</v>
      </c>
      <c r="K123" s="141"/>
    </row>
    <row r="124" spans="2:11" hidden="1" x14ac:dyDescent="0.25">
      <c r="B124" s="137"/>
      <c r="C124" s="86"/>
      <c r="D124" s="519">
        <v>18</v>
      </c>
      <c r="E124" s="520">
        <f>'Tab 5-Unit &amp; Occupancy '!E37</f>
        <v>0</v>
      </c>
      <c r="F124" s="520">
        <f>'Tab 5-Unit &amp; Occupancy '!G37</f>
        <v>0</v>
      </c>
      <c r="G124" s="521">
        <f>'Tab 5-Unit &amp; Occupancy '!H37</f>
        <v>0</v>
      </c>
      <c r="H124" s="315">
        <f>'Tab 5-Unit &amp; Occupancy '!I37</f>
        <v>0</v>
      </c>
      <c r="I124" s="315">
        <f>'Tab 5-Unit &amp; Occupancy '!J37</f>
        <v>0</v>
      </c>
      <c r="J124" s="315">
        <f>'Tab 5-Unit &amp; Occupancy '!K37</f>
        <v>0</v>
      </c>
      <c r="K124" s="141"/>
    </row>
    <row r="125" spans="2:11" hidden="1" x14ac:dyDescent="0.25">
      <c r="B125" s="137"/>
      <c r="C125" s="86"/>
      <c r="D125" s="519">
        <v>19</v>
      </c>
      <c r="E125" s="520">
        <f>'Tab 5-Unit &amp; Occupancy '!E38</f>
        <v>0</v>
      </c>
      <c r="F125" s="520">
        <f>'Tab 5-Unit &amp; Occupancy '!G38</f>
        <v>0</v>
      </c>
      <c r="G125" s="521">
        <f>'Tab 5-Unit &amp; Occupancy '!H38</f>
        <v>0</v>
      </c>
      <c r="H125" s="315">
        <f>'Tab 5-Unit &amp; Occupancy '!I38</f>
        <v>0</v>
      </c>
      <c r="I125" s="315">
        <f>'Tab 5-Unit &amp; Occupancy '!J38</f>
        <v>0</v>
      </c>
      <c r="J125" s="315">
        <f>'Tab 5-Unit &amp; Occupancy '!K38</f>
        <v>0</v>
      </c>
      <c r="K125" s="141"/>
    </row>
    <row r="126" spans="2:11" hidden="1" x14ac:dyDescent="0.25">
      <c r="B126" s="137"/>
      <c r="C126" s="86"/>
      <c r="D126" s="519">
        <v>20</v>
      </c>
      <c r="E126" s="520">
        <f>'Tab 5-Unit &amp; Occupancy '!E39</f>
        <v>0</v>
      </c>
      <c r="F126" s="520">
        <f>'Tab 5-Unit &amp; Occupancy '!G39</f>
        <v>0</v>
      </c>
      <c r="G126" s="521">
        <f>'Tab 5-Unit &amp; Occupancy '!H39</f>
        <v>0</v>
      </c>
      <c r="H126" s="315">
        <f>'Tab 5-Unit &amp; Occupancy '!I39</f>
        <v>0</v>
      </c>
      <c r="I126" s="315">
        <f>'Tab 5-Unit &amp; Occupancy '!J39</f>
        <v>0</v>
      </c>
      <c r="J126" s="315">
        <f>'Tab 5-Unit &amp; Occupancy '!K39</f>
        <v>0</v>
      </c>
      <c r="K126" s="141"/>
    </row>
    <row r="127" spans="2:11" hidden="1" x14ac:dyDescent="0.25">
      <c r="B127" s="137"/>
      <c r="C127" s="86"/>
      <c r="D127" s="519">
        <v>21</v>
      </c>
      <c r="E127" s="520">
        <f>'Tab 5-Unit &amp; Occupancy '!E40</f>
        <v>0</v>
      </c>
      <c r="F127" s="520">
        <f>'Tab 5-Unit &amp; Occupancy '!G40</f>
        <v>0</v>
      </c>
      <c r="G127" s="521">
        <f>'Tab 5-Unit &amp; Occupancy '!H40</f>
        <v>0</v>
      </c>
      <c r="H127" s="315">
        <f>'Tab 5-Unit &amp; Occupancy '!I40</f>
        <v>0</v>
      </c>
      <c r="I127" s="315">
        <f>'Tab 5-Unit &amp; Occupancy '!J40</f>
        <v>0</v>
      </c>
      <c r="J127" s="315">
        <f>'Tab 5-Unit &amp; Occupancy '!K40</f>
        <v>0</v>
      </c>
      <c r="K127" s="141"/>
    </row>
    <row r="128" spans="2:11" hidden="1" x14ac:dyDescent="0.25">
      <c r="B128" s="137"/>
      <c r="C128" s="86"/>
      <c r="D128" s="519">
        <v>22</v>
      </c>
      <c r="E128" s="520">
        <f>'Tab 5-Unit &amp; Occupancy '!E41</f>
        <v>0</v>
      </c>
      <c r="F128" s="520">
        <f>'Tab 5-Unit &amp; Occupancy '!G41</f>
        <v>0</v>
      </c>
      <c r="G128" s="521">
        <f>'Tab 5-Unit &amp; Occupancy '!H41</f>
        <v>0</v>
      </c>
      <c r="H128" s="315">
        <f>'Tab 5-Unit &amp; Occupancy '!I41</f>
        <v>0</v>
      </c>
      <c r="I128" s="315">
        <f>'Tab 5-Unit &amp; Occupancy '!J41</f>
        <v>0</v>
      </c>
      <c r="J128" s="315">
        <f>'Tab 5-Unit &amp; Occupancy '!K41</f>
        <v>0</v>
      </c>
      <c r="K128" s="141"/>
    </row>
    <row r="129" spans="2:11" hidden="1" x14ac:dyDescent="0.25">
      <c r="B129" s="137"/>
      <c r="C129" s="86"/>
      <c r="D129" s="519">
        <v>23</v>
      </c>
      <c r="E129" s="520">
        <f>'Tab 5-Unit &amp; Occupancy '!E42</f>
        <v>0</v>
      </c>
      <c r="F129" s="520">
        <f>'Tab 5-Unit &amp; Occupancy '!G42</f>
        <v>0</v>
      </c>
      <c r="G129" s="521">
        <f>'Tab 5-Unit &amp; Occupancy '!H42</f>
        <v>0</v>
      </c>
      <c r="H129" s="315">
        <f>'Tab 5-Unit &amp; Occupancy '!I42</f>
        <v>0</v>
      </c>
      <c r="I129" s="315">
        <f>'Tab 5-Unit &amp; Occupancy '!J42</f>
        <v>0</v>
      </c>
      <c r="J129" s="315">
        <f>'Tab 5-Unit &amp; Occupancy '!K42</f>
        <v>0</v>
      </c>
      <c r="K129" s="141"/>
    </row>
    <row r="130" spans="2:11" hidden="1" x14ac:dyDescent="0.25">
      <c r="B130" s="137"/>
      <c r="C130" s="86"/>
      <c r="D130" s="519">
        <v>24</v>
      </c>
      <c r="E130" s="520">
        <f>'Tab 5-Unit &amp; Occupancy '!E43</f>
        <v>0</v>
      </c>
      <c r="F130" s="520">
        <f>'Tab 5-Unit &amp; Occupancy '!G43</f>
        <v>0</v>
      </c>
      <c r="G130" s="521">
        <f>'Tab 5-Unit &amp; Occupancy '!H43</f>
        <v>0</v>
      </c>
      <c r="H130" s="315">
        <f>'Tab 5-Unit &amp; Occupancy '!I43</f>
        <v>0</v>
      </c>
      <c r="I130" s="315">
        <f>'Tab 5-Unit &amp; Occupancy '!J43</f>
        <v>0</v>
      </c>
      <c r="J130" s="315">
        <f>'Tab 5-Unit &amp; Occupancy '!K43</f>
        <v>0</v>
      </c>
      <c r="K130" s="141"/>
    </row>
    <row r="131" spans="2:11" hidden="1" x14ac:dyDescent="0.25">
      <c r="B131" s="137"/>
      <c r="C131" s="86"/>
      <c r="D131" s="519">
        <v>25</v>
      </c>
      <c r="E131" s="520">
        <f>'Tab 5-Unit &amp; Occupancy '!E44</f>
        <v>0</v>
      </c>
      <c r="F131" s="520">
        <f>'Tab 5-Unit &amp; Occupancy '!G44</f>
        <v>0</v>
      </c>
      <c r="G131" s="521">
        <f>'Tab 5-Unit &amp; Occupancy '!H44</f>
        <v>0</v>
      </c>
      <c r="H131" s="315">
        <f>'Tab 5-Unit &amp; Occupancy '!I44</f>
        <v>0</v>
      </c>
      <c r="I131" s="315">
        <f>'Tab 5-Unit &amp; Occupancy '!J44</f>
        <v>0</v>
      </c>
      <c r="J131" s="315">
        <f>'Tab 5-Unit &amp; Occupancy '!K44</f>
        <v>0</v>
      </c>
      <c r="K131" s="141"/>
    </row>
    <row r="132" spans="2:11" hidden="1" x14ac:dyDescent="0.25">
      <c r="B132" s="137"/>
      <c r="C132" s="86"/>
      <c r="D132" s="519">
        <v>26</v>
      </c>
      <c r="E132" s="520">
        <f>'Tab 5-Unit &amp; Occupancy '!E45</f>
        <v>0</v>
      </c>
      <c r="F132" s="520">
        <f>'Tab 5-Unit &amp; Occupancy '!G45</f>
        <v>0</v>
      </c>
      <c r="G132" s="521">
        <f>'Tab 5-Unit &amp; Occupancy '!H45</f>
        <v>0</v>
      </c>
      <c r="H132" s="315">
        <f>'Tab 5-Unit &amp; Occupancy '!I45</f>
        <v>0</v>
      </c>
      <c r="I132" s="315">
        <f>'Tab 5-Unit &amp; Occupancy '!J45</f>
        <v>0</v>
      </c>
      <c r="J132" s="315">
        <f>'Tab 5-Unit &amp; Occupancy '!K45</f>
        <v>0</v>
      </c>
      <c r="K132" s="141"/>
    </row>
    <row r="133" spans="2:11" hidden="1" x14ac:dyDescent="0.25">
      <c r="B133" s="137"/>
      <c r="C133" s="86"/>
      <c r="D133" s="519">
        <v>27</v>
      </c>
      <c r="E133" s="520">
        <f>'Tab 5-Unit &amp; Occupancy '!E46</f>
        <v>0</v>
      </c>
      <c r="F133" s="520">
        <f>'Tab 5-Unit &amp; Occupancy '!G46</f>
        <v>0</v>
      </c>
      <c r="G133" s="521">
        <f>'Tab 5-Unit &amp; Occupancy '!H46</f>
        <v>0</v>
      </c>
      <c r="H133" s="315">
        <f>'Tab 5-Unit &amp; Occupancy '!I46</f>
        <v>0</v>
      </c>
      <c r="I133" s="315">
        <f>'Tab 5-Unit &amp; Occupancy '!J46</f>
        <v>0</v>
      </c>
      <c r="J133" s="315">
        <f>'Tab 5-Unit &amp; Occupancy '!K46</f>
        <v>0</v>
      </c>
      <c r="K133" s="141"/>
    </row>
    <row r="134" spans="2:11" hidden="1" x14ac:dyDescent="0.25">
      <c r="B134" s="137"/>
      <c r="C134" s="86"/>
      <c r="D134" s="519">
        <v>28</v>
      </c>
      <c r="E134" s="520">
        <f>'Tab 5-Unit &amp; Occupancy '!E47</f>
        <v>0</v>
      </c>
      <c r="F134" s="520">
        <f>'Tab 5-Unit &amp; Occupancy '!G47</f>
        <v>0</v>
      </c>
      <c r="G134" s="521">
        <f>'Tab 5-Unit &amp; Occupancy '!H47</f>
        <v>0</v>
      </c>
      <c r="H134" s="315">
        <f>'Tab 5-Unit &amp; Occupancy '!I47</f>
        <v>0</v>
      </c>
      <c r="I134" s="315">
        <f>'Tab 5-Unit &amp; Occupancy '!J47</f>
        <v>0</v>
      </c>
      <c r="J134" s="315">
        <f>'Tab 5-Unit &amp; Occupancy '!K47</f>
        <v>0</v>
      </c>
      <c r="K134" s="141"/>
    </row>
    <row r="135" spans="2:11" hidden="1" x14ac:dyDescent="0.25">
      <c r="B135" s="137"/>
      <c r="C135" s="86"/>
      <c r="D135" s="519">
        <v>29</v>
      </c>
      <c r="E135" s="520">
        <f>'Tab 5-Unit &amp; Occupancy '!E48</f>
        <v>0</v>
      </c>
      <c r="F135" s="520">
        <f>'Tab 5-Unit &amp; Occupancy '!G48</f>
        <v>0</v>
      </c>
      <c r="G135" s="521">
        <f>'Tab 5-Unit &amp; Occupancy '!H48</f>
        <v>0</v>
      </c>
      <c r="H135" s="315">
        <f>'Tab 5-Unit &amp; Occupancy '!I48</f>
        <v>0</v>
      </c>
      <c r="I135" s="315">
        <f>'Tab 5-Unit &amp; Occupancy '!J48</f>
        <v>0</v>
      </c>
      <c r="J135" s="315">
        <f>'Tab 5-Unit &amp; Occupancy '!K48</f>
        <v>0</v>
      </c>
      <c r="K135" s="141"/>
    </row>
    <row r="136" spans="2:11" hidden="1" x14ac:dyDescent="0.25">
      <c r="B136" s="137"/>
      <c r="C136" s="86"/>
      <c r="D136" s="519">
        <v>30</v>
      </c>
      <c r="E136" s="520">
        <f>'Tab 5-Unit &amp; Occupancy '!E49</f>
        <v>0</v>
      </c>
      <c r="F136" s="520">
        <f>'Tab 5-Unit &amp; Occupancy '!G49</f>
        <v>0</v>
      </c>
      <c r="G136" s="521">
        <f>'Tab 5-Unit &amp; Occupancy '!H49</f>
        <v>0</v>
      </c>
      <c r="H136" s="315">
        <f>'Tab 5-Unit &amp; Occupancy '!I49</f>
        <v>0</v>
      </c>
      <c r="I136" s="315">
        <f>'Tab 5-Unit &amp; Occupancy '!J49</f>
        <v>0</v>
      </c>
      <c r="J136" s="315">
        <f>'Tab 5-Unit &amp; Occupancy '!K49</f>
        <v>0</v>
      </c>
      <c r="K136" s="141"/>
    </row>
    <row r="137" spans="2:11" hidden="1" x14ac:dyDescent="0.25">
      <c r="B137" s="137"/>
      <c r="C137" s="86"/>
      <c r="D137" s="519">
        <v>31</v>
      </c>
      <c r="E137" s="520">
        <f>'Tab 5-Unit &amp; Occupancy '!E50</f>
        <v>0</v>
      </c>
      <c r="F137" s="520">
        <f>'Tab 5-Unit &amp; Occupancy '!G50</f>
        <v>0</v>
      </c>
      <c r="G137" s="521">
        <f>'Tab 5-Unit &amp; Occupancy '!H50</f>
        <v>0</v>
      </c>
      <c r="H137" s="315">
        <f>'Tab 5-Unit &amp; Occupancy '!I50</f>
        <v>0</v>
      </c>
      <c r="I137" s="315">
        <f>'Tab 5-Unit &amp; Occupancy '!J50</f>
        <v>0</v>
      </c>
      <c r="J137" s="315">
        <f>'Tab 5-Unit &amp; Occupancy '!K50</f>
        <v>0</v>
      </c>
      <c r="K137" s="141"/>
    </row>
    <row r="138" spans="2:11" hidden="1" x14ac:dyDescent="0.25">
      <c r="B138" s="137"/>
      <c r="C138" s="86"/>
      <c r="D138" s="519">
        <v>32</v>
      </c>
      <c r="E138" s="520">
        <f>'Tab 5-Unit &amp; Occupancy '!E51</f>
        <v>0</v>
      </c>
      <c r="F138" s="520">
        <f>'Tab 5-Unit &amp; Occupancy '!G51</f>
        <v>0</v>
      </c>
      <c r="G138" s="521">
        <f>'Tab 5-Unit &amp; Occupancy '!H51</f>
        <v>0</v>
      </c>
      <c r="H138" s="315">
        <f>'Tab 5-Unit &amp; Occupancy '!I51</f>
        <v>0</v>
      </c>
      <c r="I138" s="315">
        <f>'Tab 5-Unit &amp; Occupancy '!J51</f>
        <v>0</v>
      </c>
      <c r="J138" s="315">
        <f>'Tab 5-Unit &amp; Occupancy '!K51</f>
        <v>0</v>
      </c>
      <c r="K138" s="141"/>
    </row>
    <row r="139" spans="2:11" hidden="1" x14ac:dyDescent="0.25">
      <c r="B139" s="137"/>
      <c r="C139" s="86"/>
      <c r="D139" s="519">
        <v>33</v>
      </c>
      <c r="E139" s="520">
        <f>'Tab 5-Unit &amp; Occupancy '!E52</f>
        <v>0</v>
      </c>
      <c r="F139" s="520">
        <f>'Tab 5-Unit &amp; Occupancy '!G52</f>
        <v>0</v>
      </c>
      <c r="G139" s="521">
        <f>'Tab 5-Unit &amp; Occupancy '!H52</f>
        <v>0</v>
      </c>
      <c r="H139" s="315">
        <f>'Tab 5-Unit &amp; Occupancy '!I52</f>
        <v>0</v>
      </c>
      <c r="I139" s="315">
        <f>'Tab 5-Unit &amp; Occupancy '!J52</f>
        <v>0</v>
      </c>
      <c r="J139" s="315">
        <f>'Tab 5-Unit &amp; Occupancy '!K52</f>
        <v>0</v>
      </c>
      <c r="K139" s="141"/>
    </row>
    <row r="140" spans="2:11" hidden="1" x14ac:dyDescent="0.25">
      <c r="B140" s="137"/>
      <c r="C140" s="86"/>
      <c r="D140" s="519">
        <v>34</v>
      </c>
      <c r="E140" s="520">
        <f>'Tab 5-Unit &amp; Occupancy '!E53</f>
        <v>0</v>
      </c>
      <c r="F140" s="520">
        <f>'Tab 5-Unit &amp; Occupancy '!G53</f>
        <v>0</v>
      </c>
      <c r="G140" s="521">
        <f>'Tab 5-Unit &amp; Occupancy '!H53</f>
        <v>0</v>
      </c>
      <c r="H140" s="315">
        <f>'Tab 5-Unit &amp; Occupancy '!I53</f>
        <v>0</v>
      </c>
      <c r="I140" s="315">
        <f>'Tab 5-Unit &amp; Occupancy '!J53</f>
        <v>0</v>
      </c>
      <c r="J140" s="315">
        <f>'Tab 5-Unit &amp; Occupancy '!K53</f>
        <v>0</v>
      </c>
      <c r="K140" s="141"/>
    </row>
    <row r="141" spans="2:11" hidden="1" x14ac:dyDescent="0.25">
      <c r="B141" s="137"/>
      <c r="C141" s="86"/>
      <c r="D141" s="519">
        <v>35</v>
      </c>
      <c r="E141" s="520">
        <f>'Tab 5-Unit &amp; Occupancy '!E54</f>
        <v>0</v>
      </c>
      <c r="F141" s="520">
        <f>'Tab 5-Unit &amp; Occupancy '!G54</f>
        <v>0</v>
      </c>
      <c r="G141" s="521">
        <f>'Tab 5-Unit &amp; Occupancy '!H54</f>
        <v>0</v>
      </c>
      <c r="H141" s="315">
        <f>'Tab 5-Unit &amp; Occupancy '!I54</f>
        <v>0</v>
      </c>
      <c r="I141" s="315">
        <f>'Tab 5-Unit &amp; Occupancy '!J54</f>
        <v>0</v>
      </c>
      <c r="J141" s="315">
        <f>'Tab 5-Unit &amp; Occupancy '!K54</f>
        <v>0</v>
      </c>
      <c r="K141" s="141"/>
    </row>
    <row r="142" spans="2:11" hidden="1" x14ac:dyDescent="0.25">
      <c r="B142" s="137"/>
      <c r="C142" s="86"/>
      <c r="D142" s="519">
        <v>36</v>
      </c>
      <c r="E142" s="520">
        <f>'Tab 5-Unit &amp; Occupancy '!E55</f>
        <v>0</v>
      </c>
      <c r="F142" s="520">
        <f>'Tab 5-Unit &amp; Occupancy '!G55</f>
        <v>0</v>
      </c>
      <c r="G142" s="521">
        <f>'Tab 5-Unit &amp; Occupancy '!H55</f>
        <v>0</v>
      </c>
      <c r="H142" s="315">
        <f>'Tab 5-Unit &amp; Occupancy '!I55</f>
        <v>0</v>
      </c>
      <c r="I142" s="315">
        <f>'Tab 5-Unit &amp; Occupancy '!J55</f>
        <v>0</v>
      </c>
      <c r="J142" s="315">
        <f>'Tab 5-Unit &amp; Occupancy '!K55</f>
        <v>0</v>
      </c>
      <c r="K142" s="141"/>
    </row>
    <row r="143" spans="2:11" hidden="1" x14ac:dyDescent="0.25">
      <c r="B143" s="137"/>
      <c r="C143" s="86"/>
      <c r="D143" s="519">
        <v>37</v>
      </c>
      <c r="E143" s="520">
        <f>'Tab 5-Unit &amp; Occupancy '!E56</f>
        <v>0</v>
      </c>
      <c r="F143" s="520">
        <f>'Tab 5-Unit &amp; Occupancy '!G56</f>
        <v>0</v>
      </c>
      <c r="G143" s="521">
        <f>'Tab 5-Unit &amp; Occupancy '!H56</f>
        <v>0</v>
      </c>
      <c r="H143" s="315">
        <f>'Tab 5-Unit &amp; Occupancy '!I56</f>
        <v>0</v>
      </c>
      <c r="I143" s="315">
        <f>'Tab 5-Unit &amp; Occupancy '!J56</f>
        <v>0</v>
      </c>
      <c r="J143" s="315">
        <f>'Tab 5-Unit &amp; Occupancy '!K56</f>
        <v>0</v>
      </c>
      <c r="K143" s="141"/>
    </row>
    <row r="144" spans="2:11" hidden="1" x14ac:dyDescent="0.25">
      <c r="B144" s="137"/>
      <c r="C144" s="86"/>
      <c r="D144" s="519">
        <v>38</v>
      </c>
      <c r="E144" s="520">
        <f>'Tab 5-Unit &amp; Occupancy '!E57</f>
        <v>0</v>
      </c>
      <c r="F144" s="520">
        <f>'Tab 5-Unit &amp; Occupancy '!G57</f>
        <v>0</v>
      </c>
      <c r="G144" s="521">
        <f>'Tab 5-Unit &amp; Occupancy '!H57</f>
        <v>0</v>
      </c>
      <c r="H144" s="315">
        <f>'Tab 5-Unit &amp; Occupancy '!I57</f>
        <v>0</v>
      </c>
      <c r="I144" s="315">
        <f>'Tab 5-Unit &amp; Occupancy '!J57</f>
        <v>0</v>
      </c>
      <c r="J144" s="315">
        <f>'Tab 5-Unit &amp; Occupancy '!K57</f>
        <v>0</v>
      </c>
      <c r="K144" s="141"/>
    </row>
    <row r="145" spans="2:11" hidden="1" x14ac:dyDescent="0.25">
      <c r="B145" s="137"/>
      <c r="C145" s="86"/>
      <c r="D145" s="519">
        <v>39</v>
      </c>
      <c r="E145" s="520">
        <f>'Tab 5-Unit &amp; Occupancy '!E58</f>
        <v>0</v>
      </c>
      <c r="F145" s="520">
        <f>'Tab 5-Unit &amp; Occupancy '!G58</f>
        <v>0</v>
      </c>
      <c r="G145" s="521">
        <f>'Tab 5-Unit &amp; Occupancy '!H58</f>
        <v>0</v>
      </c>
      <c r="H145" s="315">
        <f>'Tab 5-Unit &amp; Occupancy '!I58</f>
        <v>0</v>
      </c>
      <c r="I145" s="315">
        <f>'Tab 5-Unit &amp; Occupancy '!J58</f>
        <v>0</v>
      </c>
      <c r="J145" s="315">
        <f>'Tab 5-Unit &amp; Occupancy '!K58</f>
        <v>0</v>
      </c>
      <c r="K145" s="141"/>
    </row>
    <row r="146" spans="2:11" hidden="1" x14ac:dyDescent="0.25">
      <c r="B146" s="137"/>
      <c r="C146" s="86"/>
      <c r="D146" s="519">
        <v>40</v>
      </c>
      <c r="E146" s="520">
        <f>'Tab 5-Unit &amp; Occupancy '!E59</f>
        <v>0</v>
      </c>
      <c r="F146" s="520">
        <f>'Tab 5-Unit &amp; Occupancy '!G59</f>
        <v>0</v>
      </c>
      <c r="G146" s="521">
        <f>'Tab 5-Unit &amp; Occupancy '!H59</f>
        <v>0</v>
      </c>
      <c r="H146" s="315">
        <f>'Tab 5-Unit &amp; Occupancy '!I59</f>
        <v>0</v>
      </c>
      <c r="I146" s="315">
        <f>'Tab 5-Unit &amp; Occupancy '!J59</f>
        <v>0</v>
      </c>
      <c r="J146" s="315">
        <f>'Tab 5-Unit &amp; Occupancy '!K59</f>
        <v>0</v>
      </c>
      <c r="K146" s="141"/>
    </row>
    <row r="147" spans="2:11" hidden="1" x14ac:dyDescent="0.25">
      <c r="B147" s="137"/>
      <c r="C147" s="86"/>
      <c r="D147" s="519">
        <v>41</v>
      </c>
      <c r="E147" s="520">
        <f>'Tab 5-Unit &amp; Occupancy '!E60</f>
        <v>0</v>
      </c>
      <c r="F147" s="520">
        <f>'Tab 5-Unit &amp; Occupancy '!G60</f>
        <v>0</v>
      </c>
      <c r="G147" s="521">
        <f>'Tab 5-Unit &amp; Occupancy '!H60</f>
        <v>0</v>
      </c>
      <c r="H147" s="315">
        <f>'Tab 5-Unit &amp; Occupancy '!I60</f>
        <v>0</v>
      </c>
      <c r="I147" s="315">
        <f>'Tab 5-Unit &amp; Occupancy '!J60</f>
        <v>0</v>
      </c>
      <c r="J147" s="315">
        <f>'Tab 5-Unit &amp; Occupancy '!K60</f>
        <v>0</v>
      </c>
      <c r="K147" s="141"/>
    </row>
    <row r="148" spans="2:11" hidden="1" x14ac:dyDescent="0.25">
      <c r="B148" s="137"/>
      <c r="C148" s="86"/>
      <c r="D148" s="519">
        <v>42</v>
      </c>
      <c r="E148" s="520">
        <f>'Tab 5-Unit &amp; Occupancy '!E61</f>
        <v>0</v>
      </c>
      <c r="F148" s="520">
        <f>'Tab 5-Unit &amp; Occupancy '!G61</f>
        <v>0</v>
      </c>
      <c r="G148" s="521">
        <f>'Tab 5-Unit &amp; Occupancy '!H61</f>
        <v>0</v>
      </c>
      <c r="H148" s="315">
        <f>'Tab 5-Unit &amp; Occupancy '!I61</f>
        <v>0</v>
      </c>
      <c r="I148" s="315">
        <f>'Tab 5-Unit &amp; Occupancy '!J61</f>
        <v>0</v>
      </c>
      <c r="J148" s="315">
        <f>'Tab 5-Unit &amp; Occupancy '!K61</f>
        <v>0</v>
      </c>
      <c r="K148" s="141"/>
    </row>
    <row r="149" spans="2:11" hidden="1" x14ac:dyDescent="0.25">
      <c r="B149" s="137"/>
      <c r="C149" s="86"/>
      <c r="D149" s="519">
        <v>43</v>
      </c>
      <c r="E149" s="520">
        <f>'Tab 5-Unit &amp; Occupancy '!E62</f>
        <v>0</v>
      </c>
      <c r="F149" s="520">
        <f>'Tab 5-Unit &amp; Occupancy '!G62</f>
        <v>0</v>
      </c>
      <c r="G149" s="521">
        <f>'Tab 5-Unit &amp; Occupancy '!H62</f>
        <v>0</v>
      </c>
      <c r="H149" s="315">
        <f>'Tab 5-Unit &amp; Occupancy '!I62</f>
        <v>0</v>
      </c>
      <c r="I149" s="315">
        <f>'Tab 5-Unit &amp; Occupancy '!J62</f>
        <v>0</v>
      </c>
      <c r="J149" s="315">
        <f>'Tab 5-Unit &amp; Occupancy '!K62</f>
        <v>0</v>
      </c>
      <c r="K149" s="141"/>
    </row>
    <row r="150" spans="2:11" hidden="1" x14ac:dyDescent="0.25">
      <c r="B150" s="137"/>
      <c r="C150" s="86"/>
      <c r="D150" s="519">
        <v>44</v>
      </c>
      <c r="E150" s="520">
        <f>'Tab 5-Unit &amp; Occupancy '!E63</f>
        <v>0</v>
      </c>
      <c r="F150" s="520">
        <f>'Tab 5-Unit &amp; Occupancy '!G63</f>
        <v>0</v>
      </c>
      <c r="G150" s="521">
        <f>'Tab 5-Unit &amp; Occupancy '!H63</f>
        <v>0</v>
      </c>
      <c r="H150" s="315">
        <f>'Tab 5-Unit &amp; Occupancy '!I63</f>
        <v>0</v>
      </c>
      <c r="I150" s="315">
        <f>'Tab 5-Unit &amp; Occupancy '!J63</f>
        <v>0</v>
      </c>
      <c r="J150" s="315">
        <f>'Tab 5-Unit &amp; Occupancy '!K63</f>
        <v>0</v>
      </c>
      <c r="K150" s="141"/>
    </row>
    <row r="151" spans="2:11" hidden="1" x14ac:dyDescent="0.25">
      <c r="B151" s="137"/>
      <c r="C151" s="86"/>
      <c r="D151" s="519">
        <v>45</v>
      </c>
      <c r="E151" s="520">
        <f>'Tab 5-Unit &amp; Occupancy '!E64</f>
        <v>0</v>
      </c>
      <c r="F151" s="520">
        <f>'Tab 5-Unit &amp; Occupancy '!G64</f>
        <v>0</v>
      </c>
      <c r="G151" s="521">
        <f>'Tab 5-Unit &amp; Occupancy '!H64</f>
        <v>0</v>
      </c>
      <c r="H151" s="315">
        <f>'Tab 5-Unit &amp; Occupancy '!I64</f>
        <v>0</v>
      </c>
      <c r="I151" s="315">
        <f>'Tab 5-Unit &amp; Occupancy '!J64</f>
        <v>0</v>
      </c>
      <c r="J151" s="315">
        <f>'Tab 5-Unit &amp; Occupancy '!K64</f>
        <v>0</v>
      </c>
      <c r="K151" s="141"/>
    </row>
    <row r="152" spans="2:11" hidden="1" x14ac:dyDescent="0.25">
      <c r="B152" s="137"/>
      <c r="C152" s="86"/>
      <c r="D152" s="519">
        <v>46</v>
      </c>
      <c r="E152" s="520">
        <f>'Tab 5-Unit &amp; Occupancy '!E65</f>
        <v>0</v>
      </c>
      <c r="F152" s="520">
        <f>'Tab 5-Unit &amp; Occupancy '!G65</f>
        <v>0</v>
      </c>
      <c r="G152" s="521">
        <f>'Tab 5-Unit &amp; Occupancy '!H65</f>
        <v>0</v>
      </c>
      <c r="H152" s="315">
        <f>'Tab 5-Unit &amp; Occupancy '!I65</f>
        <v>0</v>
      </c>
      <c r="I152" s="315">
        <f>'Tab 5-Unit &amp; Occupancy '!J65</f>
        <v>0</v>
      </c>
      <c r="J152" s="315">
        <f>'Tab 5-Unit &amp; Occupancy '!K65</f>
        <v>0</v>
      </c>
      <c r="K152" s="141"/>
    </row>
    <row r="153" spans="2:11" hidden="1" x14ac:dyDescent="0.25">
      <c r="B153" s="137"/>
      <c r="C153" s="86"/>
      <c r="D153" s="519">
        <v>47</v>
      </c>
      <c r="E153" s="520">
        <f>'Tab 5-Unit &amp; Occupancy '!E66</f>
        <v>0</v>
      </c>
      <c r="F153" s="520">
        <f>'Tab 5-Unit &amp; Occupancy '!G66</f>
        <v>0</v>
      </c>
      <c r="G153" s="521">
        <f>'Tab 5-Unit &amp; Occupancy '!H66</f>
        <v>0</v>
      </c>
      <c r="H153" s="315">
        <f>'Tab 5-Unit &amp; Occupancy '!I66</f>
        <v>0</v>
      </c>
      <c r="I153" s="315">
        <f>'Tab 5-Unit &amp; Occupancy '!J66</f>
        <v>0</v>
      </c>
      <c r="J153" s="315">
        <f>'Tab 5-Unit &amp; Occupancy '!K66</f>
        <v>0</v>
      </c>
      <c r="K153" s="141"/>
    </row>
    <row r="154" spans="2:11" hidden="1" x14ac:dyDescent="0.25">
      <c r="B154" s="137"/>
      <c r="C154" s="86"/>
      <c r="D154" s="519">
        <v>48</v>
      </c>
      <c r="E154" s="520">
        <f>'Tab 5-Unit &amp; Occupancy '!E67</f>
        <v>0</v>
      </c>
      <c r="F154" s="520">
        <f>'Tab 5-Unit &amp; Occupancy '!G67</f>
        <v>0</v>
      </c>
      <c r="G154" s="521">
        <f>'Tab 5-Unit &amp; Occupancy '!H67</f>
        <v>0</v>
      </c>
      <c r="H154" s="315">
        <f>'Tab 5-Unit &amp; Occupancy '!I67</f>
        <v>0</v>
      </c>
      <c r="I154" s="315">
        <f>'Tab 5-Unit &amp; Occupancy '!J67</f>
        <v>0</v>
      </c>
      <c r="J154" s="315">
        <f>'Tab 5-Unit &amp; Occupancy '!K67</f>
        <v>0</v>
      </c>
      <c r="K154" s="141"/>
    </row>
    <row r="155" spans="2:11" hidden="1" x14ac:dyDescent="0.25">
      <c r="B155" s="137"/>
      <c r="C155" s="86"/>
      <c r="D155" s="519">
        <v>49</v>
      </c>
      <c r="E155" s="520">
        <f>'Tab 5-Unit &amp; Occupancy '!E68</f>
        <v>0</v>
      </c>
      <c r="F155" s="520">
        <f>'Tab 5-Unit &amp; Occupancy '!G68</f>
        <v>0</v>
      </c>
      <c r="G155" s="521">
        <f>'Tab 5-Unit &amp; Occupancy '!H68</f>
        <v>0</v>
      </c>
      <c r="H155" s="315">
        <f>'Tab 5-Unit &amp; Occupancy '!I68</f>
        <v>0</v>
      </c>
      <c r="I155" s="315">
        <f>'Tab 5-Unit &amp; Occupancy '!J68</f>
        <v>0</v>
      </c>
      <c r="J155" s="315">
        <f>'Tab 5-Unit &amp; Occupancy '!K68</f>
        <v>0</v>
      </c>
      <c r="K155" s="141"/>
    </row>
    <row r="156" spans="2:11" hidden="1" x14ac:dyDescent="0.25">
      <c r="B156" s="137"/>
      <c r="C156" s="86"/>
      <c r="D156" s="519">
        <v>50</v>
      </c>
      <c r="E156" s="520">
        <f>'Tab 5-Unit &amp; Occupancy '!E69</f>
        <v>0</v>
      </c>
      <c r="F156" s="520">
        <f>'Tab 5-Unit &amp; Occupancy '!G69</f>
        <v>0</v>
      </c>
      <c r="G156" s="521">
        <f>'Tab 5-Unit &amp; Occupancy '!H69</f>
        <v>0</v>
      </c>
      <c r="H156" s="315">
        <f>'Tab 5-Unit &amp; Occupancy '!I69</f>
        <v>0</v>
      </c>
      <c r="I156" s="315">
        <f>'Tab 5-Unit &amp; Occupancy '!J69</f>
        <v>0</v>
      </c>
      <c r="J156" s="315">
        <f>'Tab 5-Unit &amp; Occupancy '!K69</f>
        <v>0</v>
      </c>
      <c r="K156" s="141"/>
    </row>
    <row r="157" spans="2:11" hidden="1" x14ac:dyDescent="0.25">
      <c r="B157" s="137"/>
      <c r="C157" s="86"/>
      <c r="D157" s="519">
        <v>51</v>
      </c>
      <c r="E157" s="520">
        <f>'Tab 5-Unit &amp; Occupancy '!E70</f>
        <v>0</v>
      </c>
      <c r="F157" s="520">
        <f>'Tab 5-Unit &amp; Occupancy '!G70</f>
        <v>0</v>
      </c>
      <c r="G157" s="521">
        <f>'Tab 5-Unit &amp; Occupancy '!H70</f>
        <v>0</v>
      </c>
      <c r="H157" s="315">
        <f>'Tab 5-Unit &amp; Occupancy '!I70</f>
        <v>0</v>
      </c>
      <c r="I157" s="315">
        <f>'Tab 5-Unit &amp; Occupancy '!J70</f>
        <v>0</v>
      </c>
      <c r="J157" s="315">
        <f>'Tab 5-Unit &amp; Occupancy '!K70</f>
        <v>0</v>
      </c>
      <c r="K157" s="141"/>
    </row>
    <row r="158" spans="2:11" hidden="1" x14ac:dyDescent="0.25">
      <c r="B158" s="137"/>
      <c r="C158" s="86"/>
      <c r="D158" s="519">
        <v>52</v>
      </c>
      <c r="E158" s="520">
        <f>'Tab 5-Unit &amp; Occupancy '!E71</f>
        <v>0</v>
      </c>
      <c r="F158" s="520">
        <f>'Tab 5-Unit &amp; Occupancy '!G71</f>
        <v>0</v>
      </c>
      <c r="G158" s="521">
        <f>'Tab 5-Unit &amp; Occupancy '!H71</f>
        <v>0</v>
      </c>
      <c r="H158" s="315">
        <f>'Tab 5-Unit &amp; Occupancy '!I71</f>
        <v>0</v>
      </c>
      <c r="I158" s="315">
        <f>'Tab 5-Unit &amp; Occupancy '!J71</f>
        <v>0</v>
      </c>
      <c r="J158" s="315">
        <f>'Tab 5-Unit &amp; Occupancy '!K71</f>
        <v>0</v>
      </c>
      <c r="K158" s="141"/>
    </row>
    <row r="159" spans="2:11" hidden="1" x14ac:dyDescent="0.25">
      <c r="B159" s="137"/>
      <c r="C159" s="86"/>
      <c r="D159" s="519">
        <v>53</v>
      </c>
      <c r="E159" s="520">
        <f>'Tab 5-Unit &amp; Occupancy '!E72</f>
        <v>0</v>
      </c>
      <c r="F159" s="520">
        <f>'Tab 5-Unit &amp; Occupancy '!G72</f>
        <v>0</v>
      </c>
      <c r="G159" s="521">
        <f>'Tab 5-Unit &amp; Occupancy '!H72</f>
        <v>0</v>
      </c>
      <c r="H159" s="315">
        <f>'Tab 5-Unit &amp; Occupancy '!I72</f>
        <v>0</v>
      </c>
      <c r="I159" s="315">
        <f>'Tab 5-Unit &amp; Occupancy '!J72</f>
        <v>0</v>
      </c>
      <c r="J159" s="315">
        <f>'Tab 5-Unit &amp; Occupancy '!K72</f>
        <v>0</v>
      </c>
      <c r="K159" s="141"/>
    </row>
    <row r="160" spans="2:11" hidden="1" x14ac:dyDescent="0.25">
      <c r="B160" s="137"/>
      <c r="C160" s="86"/>
      <c r="D160" s="519">
        <v>54</v>
      </c>
      <c r="E160" s="520">
        <f>'Tab 5-Unit &amp; Occupancy '!E73</f>
        <v>0</v>
      </c>
      <c r="F160" s="520">
        <f>'Tab 5-Unit &amp; Occupancy '!G73</f>
        <v>0</v>
      </c>
      <c r="G160" s="521">
        <f>'Tab 5-Unit &amp; Occupancy '!H73</f>
        <v>0</v>
      </c>
      <c r="H160" s="315">
        <f>'Tab 5-Unit &amp; Occupancy '!I73</f>
        <v>0</v>
      </c>
      <c r="I160" s="315">
        <f>'Tab 5-Unit &amp; Occupancy '!J73</f>
        <v>0</v>
      </c>
      <c r="J160" s="315">
        <f>'Tab 5-Unit &amp; Occupancy '!K73</f>
        <v>0</v>
      </c>
      <c r="K160" s="141"/>
    </row>
    <row r="161" spans="2:11" hidden="1" x14ac:dyDescent="0.25">
      <c r="B161" s="137"/>
      <c r="C161" s="86"/>
      <c r="D161" s="519">
        <v>55</v>
      </c>
      <c r="E161" s="520">
        <f>'Tab 5-Unit &amp; Occupancy '!E74</f>
        <v>0</v>
      </c>
      <c r="F161" s="520">
        <f>'Tab 5-Unit &amp; Occupancy '!G74</f>
        <v>0</v>
      </c>
      <c r="G161" s="521">
        <f>'Tab 5-Unit &amp; Occupancy '!H74</f>
        <v>0</v>
      </c>
      <c r="H161" s="315">
        <f>'Tab 5-Unit &amp; Occupancy '!I74</f>
        <v>0</v>
      </c>
      <c r="I161" s="315">
        <f>'Tab 5-Unit &amp; Occupancy '!J74</f>
        <v>0</v>
      </c>
      <c r="J161" s="315">
        <f>'Tab 5-Unit &amp; Occupancy '!K74</f>
        <v>0</v>
      </c>
      <c r="K161" s="141"/>
    </row>
    <row r="162" spans="2:11" hidden="1" x14ac:dyDescent="0.25">
      <c r="B162" s="137"/>
      <c r="C162" s="86"/>
      <c r="D162" s="519">
        <v>56</v>
      </c>
      <c r="E162" s="520">
        <f>'Tab 5-Unit &amp; Occupancy '!E75</f>
        <v>0</v>
      </c>
      <c r="F162" s="520">
        <f>'Tab 5-Unit &amp; Occupancy '!G75</f>
        <v>0</v>
      </c>
      <c r="G162" s="521">
        <f>'Tab 5-Unit &amp; Occupancy '!H75</f>
        <v>0</v>
      </c>
      <c r="H162" s="315">
        <f>'Tab 5-Unit &amp; Occupancy '!I75</f>
        <v>0</v>
      </c>
      <c r="I162" s="315">
        <f>'Tab 5-Unit &amp; Occupancy '!J75</f>
        <v>0</v>
      </c>
      <c r="J162" s="315">
        <f>'Tab 5-Unit &amp; Occupancy '!K75</f>
        <v>0</v>
      </c>
      <c r="K162" s="141"/>
    </row>
    <row r="163" spans="2:11" hidden="1" x14ac:dyDescent="0.25">
      <c r="B163" s="137"/>
      <c r="C163" s="86"/>
      <c r="D163" s="519">
        <v>57</v>
      </c>
      <c r="E163" s="520">
        <f>'Tab 5-Unit &amp; Occupancy '!E76</f>
        <v>0</v>
      </c>
      <c r="F163" s="520">
        <f>'Tab 5-Unit &amp; Occupancy '!G76</f>
        <v>0</v>
      </c>
      <c r="G163" s="521">
        <f>'Tab 5-Unit &amp; Occupancy '!H76</f>
        <v>0</v>
      </c>
      <c r="H163" s="315">
        <f>'Tab 5-Unit &amp; Occupancy '!I76</f>
        <v>0</v>
      </c>
      <c r="I163" s="315">
        <f>'Tab 5-Unit &amp; Occupancy '!J76</f>
        <v>0</v>
      </c>
      <c r="J163" s="315">
        <f>'Tab 5-Unit &amp; Occupancy '!K76</f>
        <v>0</v>
      </c>
      <c r="K163" s="141"/>
    </row>
    <row r="164" spans="2:11" hidden="1" x14ac:dyDescent="0.25">
      <c r="B164" s="137"/>
      <c r="C164" s="86"/>
      <c r="D164" s="519">
        <v>58</v>
      </c>
      <c r="E164" s="520">
        <f>'Tab 5-Unit &amp; Occupancy '!E77</f>
        <v>0</v>
      </c>
      <c r="F164" s="520">
        <f>'Tab 5-Unit &amp; Occupancy '!G77</f>
        <v>0</v>
      </c>
      <c r="G164" s="521">
        <f>'Tab 5-Unit &amp; Occupancy '!H77</f>
        <v>0</v>
      </c>
      <c r="H164" s="315">
        <f>'Tab 5-Unit &amp; Occupancy '!I77</f>
        <v>0</v>
      </c>
      <c r="I164" s="315">
        <f>'Tab 5-Unit &amp; Occupancy '!J77</f>
        <v>0</v>
      </c>
      <c r="J164" s="315">
        <f>'Tab 5-Unit &amp; Occupancy '!K77</f>
        <v>0</v>
      </c>
      <c r="K164" s="141"/>
    </row>
    <row r="165" spans="2:11" hidden="1" x14ac:dyDescent="0.25">
      <c r="B165" s="137"/>
      <c r="C165" s="86"/>
      <c r="D165" s="519">
        <v>59</v>
      </c>
      <c r="E165" s="520">
        <f>'Tab 5-Unit &amp; Occupancy '!E78</f>
        <v>0</v>
      </c>
      <c r="F165" s="520">
        <f>'Tab 5-Unit &amp; Occupancy '!G78</f>
        <v>0</v>
      </c>
      <c r="G165" s="521">
        <f>'Tab 5-Unit &amp; Occupancy '!H78</f>
        <v>0</v>
      </c>
      <c r="H165" s="315">
        <f>'Tab 5-Unit &amp; Occupancy '!I78</f>
        <v>0</v>
      </c>
      <c r="I165" s="315">
        <f>'Tab 5-Unit &amp; Occupancy '!J78</f>
        <v>0</v>
      </c>
      <c r="J165" s="315">
        <f>'Tab 5-Unit &amp; Occupancy '!K78</f>
        <v>0</v>
      </c>
      <c r="K165" s="141"/>
    </row>
    <row r="166" spans="2:11" hidden="1" x14ac:dyDescent="0.25">
      <c r="B166" s="137"/>
      <c r="C166" s="86"/>
      <c r="D166" s="519">
        <v>60</v>
      </c>
      <c r="E166" s="520">
        <f>'Tab 5-Unit &amp; Occupancy '!E79</f>
        <v>0</v>
      </c>
      <c r="F166" s="520">
        <f>'Tab 5-Unit &amp; Occupancy '!G79</f>
        <v>0</v>
      </c>
      <c r="G166" s="521">
        <f>'Tab 5-Unit &amp; Occupancy '!H79</f>
        <v>0</v>
      </c>
      <c r="H166" s="315">
        <f>'Tab 5-Unit &amp; Occupancy '!I79</f>
        <v>0</v>
      </c>
      <c r="I166" s="315">
        <f>'Tab 5-Unit &amp; Occupancy '!J79</f>
        <v>0</v>
      </c>
      <c r="J166" s="315">
        <f>'Tab 5-Unit &amp; Occupancy '!K79</f>
        <v>0</v>
      </c>
      <c r="K166" s="141"/>
    </row>
    <row r="167" spans="2:11" hidden="1" x14ac:dyDescent="0.25">
      <c r="B167" s="137"/>
      <c r="C167" s="86"/>
      <c r="D167" s="519">
        <v>61</v>
      </c>
      <c r="E167" s="520">
        <f>'Tab 5-Unit &amp; Occupancy '!E80</f>
        <v>0</v>
      </c>
      <c r="F167" s="520">
        <f>'Tab 5-Unit &amp; Occupancy '!G80</f>
        <v>0</v>
      </c>
      <c r="G167" s="521">
        <f>'Tab 5-Unit &amp; Occupancy '!H80</f>
        <v>0</v>
      </c>
      <c r="H167" s="315">
        <f>'Tab 5-Unit &amp; Occupancy '!I80</f>
        <v>0</v>
      </c>
      <c r="I167" s="315">
        <f>'Tab 5-Unit &amp; Occupancy '!J80</f>
        <v>0</v>
      </c>
      <c r="J167" s="315">
        <f>'Tab 5-Unit &amp; Occupancy '!K80</f>
        <v>0</v>
      </c>
      <c r="K167" s="141"/>
    </row>
    <row r="168" spans="2:11" hidden="1" x14ac:dyDescent="0.25">
      <c r="B168" s="137"/>
      <c r="C168" s="86"/>
      <c r="D168" s="519">
        <v>62</v>
      </c>
      <c r="E168" s="520">
        <f>'Tab 5-Unit &amp; Occupancy '!E81</f>
        <v>0</v>
      </c>
      <c r="F168" s="520">
        <f>'Tab 5-Unit &amp; Occupancy '!G81</f>
        <v>0</v>
      </c>
      <c r="G168" s="521">
        <f>'Tab 5-Unit &amp; Occupancy '!H81</f>
        <v>0</v>
      </c>
      <c r="H168" s="315">
        <f>'Tab 5-Unit &amp; Occupancy '!I81</f>
        <v>0</v>
      </c>
      <c r="I168" s="315">
        <f>'Tab 5-Unit &amp; Occupancy '!J81</f>
        <v>0</v>
      </c>
      <c r="J168" s="315">
        <f>'Tab 5-Unit &amp; Occupancy '!K81</f>
        <v>0</v>
      </c>
      <c r="K168" s="141"/>
    </row>
    <row r="169" spans="2:11" hidden="1" x14ac:dyDescent="0.25">
      <c r="B169" s="137"/>
      <c r="C169" s="86"/>
      <c r="D169" s="519">
        <v>63</v>
      </c>
      <c r="E169" s="520">
        <f>'Tab 5-Unit &amp; Occupancy '!E82</f>
        <v>0</v>
      </c>
      <c r="F169" s="520">
        <f>'Tab 5-Unit &amp; Occupancy '!G82</f>
        <v>0</v>
      </c>
      <c r="G169" s="521">
        <f>'Tab 5-Unit &amp; Occupancy '!H82</f>
        <v>0</v>
      </c>
      <c r="H169" s="315">
        <f>'Tab 5-Unit &amp; Occupancy '!I82</f>
        <v>0</v>
      </c>
      <c r="I169" s="315">
        <f>'Tab 5-Unit &amp; Occupancy '!J82</f>
        <v>0</v>
      </c>
      <c r="J169" s="315">
        <f>'Tab 5-Unit &amp; Occupancy '!K82</f>
        <v>0</v>
      </c>
      <c r="K169" s="141"/>
    </row>
    <row r="170" spans="2:11" hidden="1" x14ac:dyDescent="0.25">
      <c r="B170" s="137"/>
      <c r="C170" s="86"/>
      <c r="D170" s="519">
        <v>64</v>
      </c>
      <c r="E170" s="520">
        <f>'Tab 5-Unit &amp; Occupancy '!E83</f>
        <v>0</v>
      </c>
      <c r="F170" s="520">
        <f>'Tab 5-Unit &amp; Occupancy '!G83</f>
        <v>0</v>
      </c>
      <c r="G170" s="521">
        <f>'Tab 5-Unit &amp; Occupancy '!H83</f>
        <v>0</v>
      </c>
      <c r="H170" s="315">
        <f>'Tab 5-Unit &amp; Occupancy '!I83</f>
        <v>0</v>
      </c>
      <c r="I170" s="315">
        <f>'Tab 5-Unit &amp; Occupancy '!J83</f>
        <v>0</v>
      </c>
      <c r="J170" s="315">
        <f>'Tab 5-Unit &amp; Occupancy '!K83</f>
        <v>0</v>
      </c>
      <c r="K170" s="141"/>
    </row>
    <row r="171" spans="2:11" hidden="1" x14ac:dyDescent="0.25">
      <c r="B171" s="137"/>
      <c r="C171" s="86"/>
      <c r="D171" s="519">
        <v>65</v>
      </c>
      <c r="E171" s="520">
        <f>'Tab 5-Unit &amp; Occupancy '!E84</f>
        <v>0</v>
      </c>
      <c r="F171" s="520">
        <f>'Tab 5-Unit &amp; Occupancy '!G84</f>
        <v>0</v>
      </c>
      <c r="G171" s="521">
        <f>'Tab 5-Unit &amp; Occupancy '!H84</f>
        <v>0</v>
      </c>
      <c r="H171" s="315">
        <f>'Tab 5-Unit &amp; Occupancy '!I84</f>
        <v>0</v>
      </c>
      <c r="I171" s="315">
        <f>'Tab 5-Unit &amp; Occupancy '!J84</f>
        <v>0</v>
      </c>
      <c r="J171" s="315">
        <f>'Tab 5-Unit &amp; Occupancy '!K84</f>
        <v>0</v>
      </c>
      <c r="K171" s="141"/>
    </row>
    <row r="172" spans="2:11" hidden="1" x14ac:dyDescent="0.25">
      <c r="B172" s="137"/>
      <c r="C172" s="86"/>
      <c r="D172" s="519">
        <v>66</v>
      </c>
      <c r="E172" s="520">
        <f>'Tab 5-Unit &amp; Occupancy '!E85</f>
        <v>0</v>
      </c>
      <c r="F172" s="520">
        <f>'Tab 5-Unit &amp; Occupancy '!G85</f>
        <v>0</v>
      </c>
      <c r="G172" s="521">
        <f>'Tab 5-Unit &amp; Occupancy '!H85</f>
        <v>0</v>
      </c>
      <c r="H172" s="315">
        <f>'Tab 5-Unit &amp; Occupancy '!I85</f>
        <v>0</v>
      </c>
      <c r="I172" s="315">
        <f>'Tab 5-Unit &amp; Occupancy '!J85</f>
        <v>0</v>
      </c>
      <c r="J172" s="315">
        <f>'Tab 5-Unit &amp; Occupancy '!K85</f>
        <v>0</v>
      </c>
      <c r="K172" s="141"/>
    </row>
    <row r="173" spans="2:11" hidden="1" x14ac:dyDescent="0.25">
      <c r="B173" s="137"/>
      <c r="C173" s="86"/>
      <c r="D173" s="519">
        <v>67</v>
      </c>
      <c r="E173" s="520">
        <f>'Tab 5-Unit &amp; Occupancy '!E86</f>
        <v>0</v>
      </c>
      <c r="F173" s="520">
        <f>'Tab 5-Unit &amp; Occupancy '!G86</f>
        <v>0</v>
      </c>
      <c r="G173" s="521">
        <f>'Tab 5-Unit &amp; Occupancy '!H86</f>
        <v>0</v>
      </c>
      <c r="H173" s="315">
        <f>'Tab 5-Unit &amp; Occupancy '!I86</f>
        <v>0</v>
      </c>
      <c r="I173" s="315">
        <f>'Tab 5-Unit &amp; Occupancy '!J86</f>
        <v>0</v>
      </c>
      <c r="J173" s="315">
        <f>'Tab 5-Unit &amp; Occupancy '!K86</f>
        <v>0</v>
      </c>
      <c r="K173" s="141"/>
    </row>
    <row r="174" spans="2:11" hidden="1" x14ac:dyDescent="0.25">
      <c r="B174" s="137"/>
      <c r="C174" s="86"/>
      <c r="D174" s="519">
        <v>68</v>
      </c>
      <c r="E174" s="520">
        <f>'Tab 5-Unit &amp; Occupancy '!E87</f>
        <v>0</v>
      </c>
      <c r="F174" s="520">
        <f>'Tab 5-Unit &amp; Occupancy '!G87</f>
        <v>0</v>
      </c>
      <c r="G174" s="521">
        <f>'Tab 5-Unit &amp; Occupancy '!H87</f>
        <v>0</v>
      </c>
      <c r="H174" s="315">
        <f>'Tab 5-Unit &amp; Occupancy '!I87</f>
        <v>0</v>
      </c>
      <c r="I174" s="315">
        <f>'Tab 5-Unit &amp; Occupancy '!J87</f>
        <v>0</v>
      </c>
      <c r="J174" s="315">
        <f>'Tab 5-Unit &amp; Occupancy '!K87</f>
        <v>0</v>
      </c>
      <c r="K174" s="141"/>
    </row>
    <row r="175" spans="2:11" hidden="1" x14ac:dyDescent="0.25">
      <c r="B175" s="137"/>
      <c r="C175" s="86"/>
      <c r="D175" s="519">
        <v>69</v>
      </c>
      <c r="E175" s="520">
        <f>'Tab 5-Unit &amp; Occupancy '!E88</f>
        <v>0</v>
      </c>
      <c r="F175" s="520">
        <f>'Tab 5-Unit &amp; Occupancy '!G88</f>
        <v>0</v>
      </c>
      <c r="G175" s="521">
        <f>'Tab 5-Unit &amp; Occupancy '!H88</f>
        <v>0</v>
      </c>
      <c r="H175" s="315">
        <f>'Tab 5-Unit &amp; Occupancy '!I88</f>
        <v>0</v>
      </c>
      <c r="I175" s="315">
        <f>'Tab 5-Unit &amp; Occupancy '!J88</f>
        <v>0</v>
      </c>
      <c r="J175" s="315">
        <f>'Tab 5-Unit &amp; Occupancy '!K88</f>
        <v>0</v>
      </c>
      <c r="K175" s="141"/>
    </row>
    <row r="176" spans="2:11" hidden="1" x14ac:dyDescent="0.25">
      <c r="B176" s="137"/>
      <c r="C176" s="86"/>
      <c r="D176" s="519">
        <v>70</v>
      </c>
      <c r="E176" s="520">
        <f>'Tab 5-Unit &amp; Occupancy '!E89</f>
        <v>0</v>
      </c>
      <c r="F176" s="520">
        <f>'Tab 5-Unit &amp; Occupancy '!G89</f>
        <v>0</v>
      </c>
      <c r="G176" s="521">
        <f>'Tab 5-Unit &amp; Occupancy '!H89</f>
        <v>0</v>
      </c>
      <c r="H176" s="315">
        <f>'Tab 5-Unit &amp; Occupancy '!I89</f>
        <v>0</v>
      </c>
      <c r="I176" s="315">
        <f>'Tab 5-Unit &amp; Occupancy '!J89</f>
        <v>0</v>
      </c>
      <c r="J176" s="315">
        <f>'Tab 5-Unit &amp; Occupancy '!K89</f>
        <v>0</v>
      </c>
      <c r="K176" s="141"/>
    </row>
    <row r="177" spans="2:11" hidden="1" x14ac:dyDescent="0.25">
      <c r="B177" s="137"/>
      <c r="C177" s="86"/>
      <c r="D177" s="519">
        <v>71</v>
      </c>
      <c r="E177" s="520">
        <f>'Tab 5-Unit &amp; Occupancy '!E90</f>
        <v>0</v>
      </c>
      <c r="F177" s="520">
        <f>'Tab 5-Unit &amp; Occupancy '!G90</f>
        <v>0</v>
      </c>
      <c r="G177" s="521">
        <f>'Tab 5-Unit &amp; Occupancy '!H90</f>
        <v>0</v>
      </c>
      <c r="H177" s="315">
        <f>'Tab 5-Unit &amp; Occupancy '!I90</f>
        <v>0</v>
      </c>
      <c r="I177" s="315">
        <f>'Tab 5-Unit &amp; Occupancy '!J90</f>
        <v>0</v>
      </c>
      <c r="J177" s="315">
        <f>'Tab 5-Unit &amp; Occupancy '!K90</f>
        <v>0</v>
      </c>
      <c r="K177" s="141"/>
    </row>
    <row r="178" spans="2:11" hidden="1" x14ac:dyDescent="0.25">
      <c r="B178" s="137"/>
      <c r="C178" s="86"/>
      <c r="D178" s="519">
        <v>72</v>
      </c>
      <c r="E178" s="520">
        <f>'Tab 5-Unit &amp; Occupancy '!E91</f>
        <v>0</v>
      </c>
      <c r="F178" s="520">
        <f>'Tab 5-Unit &amp; Occupancy '!G91</f>
        <v>0</v>
      </c>
      <c r="G178" s="521">
        <f>'Tab 5-Unit &amp; Occupancy '!H91</f>
        <v>0</v>
      </c>
      <c r="H178" s="315">
        <f>'Tab 5-Unit &amp; Occupancy '!I91</f>
        <v>0</v>
      </c>
      <c r="I178" s="315">
        <f>'Tab 5-Unit &amp; Occupancy '!J91</f>
        <v>0</v>
      </c>
      <c r="J178" s="315">
        <f>'Tab 5-Unit &amp; Occupancy '!K91</f>
        <v>0</v>
      </c>
      <c r="K178" s="141"/>
    </row>
    <row r="179" spans="2:11" hidden="1" x14ac:dyDescent="0.25">
      <c r="B179" s="137"/>
      <c r="C179" s="86"/>
      <c r="D179" s="519">
        <v>73</v>
      </c>
      <c r="E179" s="520">
        <f>'Tab 5-Unit &amp; Occupancy '!E92</f>
        <v>0</v>
      </c>
      <c r="F179" s="520">
        <f>'Tab 5-Unit &amp; Occupancy '!G92</f>
        <v>0</v>
      </c>
      <c r="G179" s="521">
        <f>'Tab 5-Unit &amp; Occupancy '!H92</f>
        <v>0</v>
      </c>
      <c r="H179" s="315">
        <f>'Tab 5-Unit &amp; Occupancy '!I92</f>
        <v>0</v>
      </c>
      <c r="I179" s="315">
        <f>'Tab 5-Unit &amp; Occupancy '!J92</f>
        <v>0</v>
      </c>
      <c r="J179" s="315">
        <f>'Tab 5-Unit &amp; Occupancy '!K92</f>
        <v>0</v>
      </c>
      <c r="K179" s="141"/>
    </row>
    <row r="180" spans="2:11" hidden="1" x14ac:dyDescent="0.25">
      <c r="B180" s="137"/>
      <c r="C180" s="86"/>
      <c r="D180" s="519">
        <v>74</v>
      </c>
      <c r="E180" s="520">
        <f>'Tab 5-Unit &amp; Occupancy '!E93</f>
        <v>0</v>
      </c>
      <c r="F180" s="520">
        <f>'Tab 5-Unit &amp; Occupancy '!G93</f>
        <v>0</v>
      </c>
      <c r="G180" s="521">
        <f>'Tab 5-Unit &amp; Occupancy '!H93</f>
        <v>0</v>
      </c>
      <c r="H180" s="315">
        <f>'Tab 5-Unit &amp; Occupancy '!I93</f>
        <v>0</v>
      </c>
      <c r="I180" s="315">
        <f>'Tab 5-Unit &amp; Occupancy '!J93</f>
        <v>0</v>
      </c>
      <c r="J180" s="315">
        <f>'Tab 5-Unit &amp; Occupancy '!K93</f>
        <v>0</v>
      </c>
      <c r="K180" s="141"/>
    </row>
    <row r="181" spans="2:11" hidden="1" x14ac:dyDescent="0.25">
      <c r="B181" s="137"/>
      <c r="C181" s="86"/>
      <c r="D181" s="519">
        <v>75</v>
      </c>
      <c r="E181" s="520">
        <f>'Tab 5-Unit &amp; Occupancy '!E94</f>
        <v>0</v>
      </c>
      <c r="F181" s="520">
        <f>'Tab 5-Unit &amp; Occupancy '!G94</f>
        <v>0</v>
      </c>
      <c r="G181" s="521">
        <f>'Tab 5-Unit &amp; Occupancy '!H94</f>
        <v>0</v>
      </c>
      <c r="H181" s="315">
        <f>'Tab 5-Unit &amp; Occupancy '!I94</f>
        <v>0</v>
      </c>
      <c r="I181" s="315">
        <f>'Tab 5-Unit &amp; Occupancy '!J94</f>
        <v>0</v>
      </c>
      <c r="J181" s="315">
        <f>'Tab 5-Unit &amp; Occupancy '!K94</f>
        <v>0</v>
      </c>
      <c r="K181" s="141"/>
    </row>
    <row r="182" spans="2:11" hidden="1" x14ac:dyDescent="0.25">
      <c r="B182" s="137"/>
      <c r="C182" s="86"/>
      <c r="D182" s="519">
        <v>76</v>
      </c>
      <c r="E182" s="520">
        <f>'Tab 5-Unit &amp; Occupancy '!E95</f>
        <v>0</v>
      </c>
      <c r="F182" s="520">
        <f>'Tab 5-Unit &amp; Occupancy '!G95</f>
        <v>0</v>
      </c>
      <c r="G182" s="521">
        <f>'Tab 5-Unit &amp; Occupancy '!H95</f>
        <v>0</v>
      </c>
      <c r="H182" s="315">
        <f>'Tab 5-Unit &amp; Occupancy '!I95</f>
        <v>0</v>
      </c>
      <c r="I182" s="315">
        <f>'Tab 5-Unit &amp; Occupancy '!J95</f>
        <v>0</v>
      </c>
      <c r="J182" s="315">
        <f>'Tab 5-Unit &amp; Occupancy '!K95</f>
        <v>0</v>
      </c>
      <c r="K182" s="141"/>
    </row>
    <row r="183" spans="2:11" hidden="1" x14ac:dyDescent="0.25">
      <c r="B183" s="137"/>
      <c r="C183" s="86"/>
      <c r="D183" s="519">
        <v>77</v>
      </c>
      <c r="E183" s="520">
        <f>'Tab 5-Unit &amp; Occupancy '!E96</f>
        <v>0</v>
      </c>
      <c r="F183" s="520">
        <f>'Tab 5-Unit &amp; Occupancy '!G96</f>
        <v>0</v>
      </c>
      <c r="G183" s="521">
        <f>'Tab 5-Unit &amp; Occupancy '!H96</f>
        <v>0</v>
      </c>
      <c r="H183" s="315">
        <f>'Tab 5-Unit &amp; Occupancy '!I96</f>
        <v>0</v>
      </c>
      <c r="I183" s="315">
        <f>'Tab 5-Unit &amp; Occupancy '!J96</f>
        <v>0</v>
      </c>
      <c r="J183" s="315">
        <f>'Tab 5-Unit &amp; Occupancy '!K96</f>
        <v>0</v>
      </c>
      <c r="K183" s="141"/>
    </row>
    <row r="184" spans="2:11" hidden="1" x14ac:dyDescent="0.25">
      <c r="B184" s="137"/>
      <c r="C184" s="86"/>
      <c r="D184" s="519">
        <v>78</v>
      </c>
      <c r="E184" s="520">
        <f>'Tab 5-Unit &amp; Occupancy '!E97</f>
        <v>0</v>
      </c>
      <c r="F184" s="520">
        <f>'Tab 5-Unit &amp; Occupancy '!G97</f>
        <v>0</v>
      </c>
      <c r="G184" s="521">
        <f>'Tab 5-Unit &amp; Occupancy '!H97</f>
        <v>0</v>
      </c>
      <c r="H184" s="315">
        <f>'Tab 5-Unit &amp; Occupancy '!I97</f>
        <v>0</v>
      </c>
      <c r="I184" s="315">
        <f>'Tab 5-Unit &amp; Occupancy '!J97</f>
        <v>0</v>
      </c>
      <c r="J184" s="315">
        <f>'Tab 5-Unit &amp; Occupancy '!K97</f>
        <v>0</v>
      </c>
      <c r="K184" s="141"/>
    </row>
    <row r="185" spans="2:11" hidden="1" x14ac:dyDescent="0.25">
      <c r="B185" s="137"/>
      <c r="C185" s="86"/>
      <c r="D185" s="519">
        <v>79</v>
      </c>
      <c r="E185" s="520">
        <f>'Tab 5-Unit &amp; Occupancy '!E98</f>
        <v>0</v>
      </c>
      <c r="F185" s="520">
        <f>'Tab 5-Unit &amp; Occupancy '!G98</f>
        <v>0</v>
      </c>
      <c r="G185" s="521">
        <f>'Tab 5-Unit &amp; Occupancy '!H98</f>
        <v>0</v>
      </c>
      <c r="H185" s="315">
        <f>'Tab 5-Unit &amp; Occupancy '!I98</f>
        <v>0</v>
      </c>
      <c r="I185" s="315">
        <f>'Tab 5-Unit &amp; Occupancy '!J98</f>
        <v>0</v>
      </c>
      <c r="J185" s="315">
        <f>'Tab 5-Unit &amp; Occupancy '!K98</f>
        <v>0</v>
      </c>
      <c r="K185" s="141"/>
    </row>
    <row r="186" spans="2:11" hidden="1" x14ac:dyDescent="0.25">
      <c r="B186" s="137"/>
      <c r="C186" s="86"/>
      <c r="D186" s="519">
        <v>80</v>
      </c>
      <c r="E186" s="520">
        <f>'Tab 5-Unit &amp; Occupancy '!E99</f>
        <v>0</v>
      </c>
      <c r="F186" s="520">
        <f>'Tab 5-Unit &amp; Occupancy '!G99</f>
        <v>0</v>
      </c>
      <c r="G186" s="521">
        <f>'Tab 5-Unit &amp; Occupancy '!H99</f>
        <v>0</v>
      </c>
      <c r="H186" s="315">
        <f>'Tab 5-Unit &amp; Occupancy '!I99</f>
        <v>0</v>
      </c>
      <c r="I186" s="315">
        <f>'Tab 5-Unit &amp; Occupancy '!J99</f>
        <v>0</v>
      </c>
      <c r="J186" s="315">
        <f>'Tab 5-Unit &amp; Occupancy '!K99</f>
        <v>0</v>
      </c>
      <c r="K186" s="141"/>
    </row>
    <row r="187" spans="2:11" hidden="1" x14ac:dyDescent="0.25">
      <c r="B187" s="137"/>
      <c r="C187" s="86"/>
      <c r="D187" s="519">
        <v>81</v>
      </c>
      <c r="E187" s="520">
        <f>'Tab 5-Unit &amp; Occupancy '!E100</f>
        <v>0</v>
      </c>
      <c r="F187" s="520">
        <f>'Tab 5-Unit &amp; Occupancy '!G100</f>
        <v>0</v>
      </c>
      <c r="G187" s="521">
        <f>'Tab 5-Unit &amp; Occupancy '!H100</f>
        <v>0</v>
      </c>
      <c r="H187" s="315">
        <f>'Tab 5-Unit &amp; Occupancy '!I100</f>
        <v>0</v>
      </c>
      <c r="I187" s="315">
        <f>'Tab 5-Unit &amp; Occupancy '!J100</f>
        <v>0</v>
      </c>
      <c r="J187" s="315">
        <f>'Tab 5-Unit &amp; Occupancy '!K100</f>
        <v>0</v>
      </c>
      <c r="K187" s="141"/>
    </row>
    <row r="188" spans="2:11" hidden="1" x14ac:dyDescent="0.25">
      <c r="B188" s="137"/>
      <c r="C188" s="86"/>
      <c r="D188" s="519">
        <v>82</v>
      </c>
      <c r="E188" s="520">
        <f>'Tab 5-Unit &amp; Occupancy '!E101</f>
        <v>0</v>
      </c>
      <c r="F188" s="520">
        <f>'Tab 5-Unit &amp; Occupancy '!G101</f>
        <v>0</v>
      </c>
      <c r="G188" s="521">
        <f>'Tab 5-Unit &amp; Occupancy '!H101</f>
        <v>0</v>
      </c>
      <c r="H188" s="315">
        <f>'Tab 5-Unit &amp; Occupancy '!I101</f>
        <v>0</v>
      </c>
      <c r="I188" s="315">
        <f>'Tab 5-Unit &amp; Occupancy '!J101</f>
        <v>0</v>
      </c>
      <c r="J188" s="315">
        <f>'Tab 5-Unit &amp; Occupancy '!K101</f>
        <v>0</v>
      </c>
      <c r="K188" s="141"/>
    </row>
    <row r="189" spans="2:11" hidden="1" x14ac:dyDescent="0.25">
      <c r="B189" s="137"/>
      <c r="C189" s="86"/>
      <c r="D189" s="519">
        <v>83</v>
      </c>
      <c r="E189" s="520">
        <f>'Tab 5-Unit &amp; Occupancy '!E102</f>
        <v>0</v>
      </c>
      <c r="F189" s="520">
        <f>'Tab 5-Unit &amp; Occupancy '!G102</f>
        <v>0</v>
      </c>
      <c r="G189" s="521">
        <f>'Tab 5-Unit &amp; Occupancy '!H102</f>
        <v>0</v>
      </c>
      <c r="H189" s="315">
        <f>'Tab 5-Unit &amp; Occupancy '!I102</f>
        <v>0</v>
      </c>
      <c r="I189" s="315">
        <f>'Tab 5-Unit &amp; Occupancy '!J102</f>
        <v>0</v>
      </c>
      <c r="J189" s="315">
        <f>'Tab 5-Unit &amp; Occupancy '!K102</f>
        <v>0</v>
      </c>
      <c r="K189" s="141"/>
    </row>
    <row r="190" spans="2:11" hidden="1" x14ac:dyDescent="0.25">
      <c r="B190" s="137"/>
      <c r="C190" s="86"/>
      <c r="D190" s="519">
        <v>84</v>
      </c>
      <c r="E190" s="520">
        <f>'Tab 5-Unit &amp; Occupancy '!E103</f>
        <v>0</v>
      </c>
      <c r="F190" s="520">
        <f>'Tab 5-Unit &amp; Occupancy '!G103</f>
        <v>0</v>
      </c>
      <c r="G190" s="521">
        <f>'Tab 5-Unit &amp; Occupancy '!H103</f>
        <v>0</v>
      </c>
      <c r="H190" s="315">
        <f>'Tab 5-Unit &amp; Occupancy '!I103</f>
        <v>0</v>
      </c>
      <c r="I190" s="315">
        <f>'Tab 5-Unit &amp; Occupancy '!J103</f>
        <v>0</v>
      </c>
      <c r="J190" s="315">
        <f>'Tab 5-Unit &amp; Occupancy '!K103</f>
        <v>0</v>
      </c>
      <c r="K190" s="141"/>
    </row>
    <row r="191" spans="2:11" hidden="1" x14ac:dyDescent="0.25">
      <c r="B191" s="137"/>
      <c r="C191" s="86"/>
      <c r="D191" s="519">
        <v>85</v>
      </c>
      <c r="E191" s="520">
        <f>'Tab 5-Unit &amp; Occupancy '!E104</f>
        <v>0</v>
      </c>
      <c r="F191" s="520">
        <f>'Tab 5-Unit &amp; Occupancy '!G104</f>
        <v>0</v>
      </c>
      <c r="G191" s="521">
        <f>'Tab 5-Unit &amp; Occupancy '!H104</f>
        <v>0</v>
      </c>
      <c r="H191" s="315">
        <f>'Tab 5-Unit &amp; Occupancy '!I104</f>
        <v>0</v>
      </c>
      <c r="I191" s="315">
        <f>'Tab 5-Unit &amp; Occupancy '!J104</f>
        <v>0</v>
      </c>
      <c r="J191" s="315">
        <f>'Tab 5-Unit &amp; Occupancy '!K104</f>
        <v>0</v>
      </c>
      <c r="K191" s="141"/>
    </row>
    <row r="192" spans="2:11" hidden="1" x14ac:dyDescent="0.25">
      <c r="B192" s="137"/>
      <c r="C192" s="86"/>
      <c r="D192" s="519">
        <v>86</v>
      </c>
      <c r="E192" s="520">
        <f>'Tab 5-Unit &amp; Occupancy '!E105</f>
        <v>0</v>
      </c>
      <c r="F192" s="520">
        <f>'Tab 5-Unit &amp; Occupancy '!G105</f>
        <v>0</v>
      </c>
      <c r="G192" s="521">
        <f>'Tab 5-Unit &amp; Occupancy '!H105</f>
        <v>0</v>
      </c>
      <c r="H192" s="315">
        <f>'Tab 5-Unit &amp; Occupancy '!I105</f>
        <v>0</v>
      </c>
      <c r="I192" s="315">
        <f>'Tab 5-Unit &amp; Occupancy '!J105</f>
        <v>0</v>
      </c>
      <c r="J192" s="315">
        <f>'Tab 5-Unit &amp; Occupancy '!K105</f>
        <v>0</v>
      </c>
      <c r="K192" s="141"/>
    </row>
    <row r="193" spans="2:11" hidden="1" x14ac:dyDescent="0.25">
      <c r="B193" s="137"/>
      <c r="C193" s="86"/>
      <c r="D193" s="519">
        <v>87</v>
      </c>
      <c r="E193" s="520">
        <f>'Tab 5-Unit &amp; Occupancy '!E106</f>
        <v>0</v>
      </c>
      <c r="F193" s="520">
        <f>'Tab 5-Unit &amp; Occupancy '!G106</f>
        <v>0</v>
      </c>
      <c r="G193" s="521">
        <f>'Tab 5-Unit &amp; Occupancy '!H106</f>
        <v>0</v>
      </c>
      <c r="H193" s="315">
        <f>'Tab 5-Unit &amp; Occupancy '!I106</f>
        <v>0</v>
      </c>
      <c r="I193" s="315">
        <f>'Tab 5-Unit &amp; Occupancy '!J106</f>
        <v>0</v>
      </c>
      <c r="J193" s="315">
        <f>'Tab 5-Unit &amp; Occupancy '!K106</f>
        <v>0</v>
      </c>
      <c r="K193" s="141"/>
    </row>
    <row r="194" spans="2:11" hidden="1" x14ac:dyDescent="0.25">
      <c r="B194" s="137"/>
      <c r="C194" s="86"/>
      <c r="D194" s="519">
        <v>88</v>
      </c>
      <c r="E194" s="520">
        <f>'Tab 5-Unit &amp; Occupancy '!E107</f>
        <v>0</v>
      </c>
      <c r="F194" s="520">
        <f>'Tab 5-Unit &amp; Occupancy '!G107</f>
        <v>0</v>
      </c>
      <c r="G194" s="521">
        <f>'Tab 5-Unit &amp; Occupancy '!H107</f>
        <v>0</v>
      </c>
      <c r="H194" s="315">
        <f>'Tab 5-Unit &amp; Occupancy '!I107</f>
        <v>0</v>
      </c>
      <c r="I194" s="315">
        <f>'Tab 5-Unit &amp; Occupancy '!J107</f>
        <v>0</v>
      </c>
      <c r="J194" s="315">
        <f>'Tab 5-Unit &amp; Occupancy '!K107</f>
        <v>0</v>
      </c>
      <c r="K194" s="141"/>
    </row>
    <row r="195" spans="2:11" hidden="1" x14ac:dyDescent="0.25">
      <c r="B195" s="137"/>
      <c r="C195" s="86"/>
      <c r="D195" s="519">
        <v>89</v>
      </c>
      <c r="E195" s="520">
        <f>'Tab 5-Unit &amp; Occupancy '!E108</f>
        <v>0</v>
      </c>
      <c r="F195" s="520">
        <f>'Tab 5-Unit &amp; Occupancy '!G108</f>
        <v>0</v>
      </c>
      <c r="G195" s="521">
        <f>'Tab 5-Unit &amp; Occupancy '!H108</f>
        <v>0</v>
      </c>
      <c r="H195" s="315">
        <f>'Tab 5-Unit &amp; Occupancy '!I108</f>
        <v>0</v>
      </c>
      <c r="I195" s="315">
        <f>'Tab 5-Unit &amp; Occupancy '!J108</f>
        <v>0</v>
      </c>
      <c r="J195" s="315">
        <f>'Tab 5-Unit &amp; Occupancy '!K108</f>
        <v>0</v>
      </c>
      <c r="K195" s="141"/>
    </row>
    <row r="196" spans="2:11" hidden="1" x14ac:dyDescent="0.25">
      <c r="B196" s="137"/>
      <c r="C196" s="86"/>
      <c r="D196" s="519">
        <v>90</v>
      </c>
      <c r="E196" s="520">
        <f>'Tab 5-Unit &amp; Occupancy '!E109</f>
        <v>0</v>
      </c>
      <c r="F196" s="520">
        <f>'Tab 5-Unit &amp; Occupancy '!G109</f>
        <v>0</v>
      </c>
      <c r="G196" s="521">
        <f>'Tab 5-Unit &amp; Occupancy '!H109</f>
        <v>0</v>
      </c>
      <c r="H196" s="315">
        <f>'Tab 5-Unit &amp; Occupancy '!I109</f>
        <v>0</v>
      </c>
      <c r="I196" s="315">
        <f>'Tab 5-Unit &amp; Occupancy '!J109</f>
        <v>0</v>
      </c>
      <c r="J196" s="315">
        <f>'Tab 5-Unit &amp; Occupancy '!K109</f>
        <v>0</v>
      </c>
      <c r="K196" s="141"/>
    </row>
    <row r="197" spans="2:11" hidden="1" x14ac:dyDescent="0.25">
      <c r="B197" s="137"/>
      <c r="C197" s="86"/>
      <c r="D197" s="519">
        <v>91</v>
      </c>
      <c r="E197" s="520">
        <f>'Tab 5-Unit &amp; Occupancy '!E110</f>
        <v>0</v>
      </c>
      <c r="F197" s="520">
        <f>'Tab 5-Unit &amp; Occupancy '!G110</f>
        <v>0</v>
      </c>
      <c r="G197" s="521">
        <f>'Tab 5-Unit &amp; Occupancy '!H110</f>
        <v>0</v>
      </c>
      <c r="H197" s="315">
        <f>'Tab 5-Unit &amp; Occupancy '!I110</f>
        <v>0</v>
      </c>
      <c r="I197" s="315">
        <f>'Tab 5-Unit &amp; Occupancy '!J110</f>
        <v>0</v>
      </c>
      <c r="J197" s="315">
        <f>'Tab 5-Unit &amp; Occupancy '!K110</f>
        <v>0</v>
      </c>
      <c r="K197" s="141"/>
    </row>
    <row r="198" spans="2:11" hidden="1" x14ac:dyDescent="0.25">
      <c r="B198" s="137"/>
      <c r="C198" s="86"/>
      <c r="D198" s="519">
        <v>92</v>
      </c>
      <c r="E198" s="520">
        <f>'Tab 5-Unit &amp; Occupancy '!E111</f>
        <v>0</v>
      </c>
      <c r="F198" s="520">
        <f>'Tab 5-Unit &amp; Occupancy '!G111</f>
        <v>0</v>
      </c>
      <c r="G198" s="521">
        <f>'Tab 5-Unit &amp; Occupancy '!H111</f>
        <v>0</v>
      </c>
      <c r="H198" s="315">
        <f>'Tab 5-Unit &amp; Occupancy '!I111</f>
        <v>0</v>
      </c>
      <c r="I198" s="315">
        <f>'Tab 5-Unit &amp; Occupancy '!J111</f>
        <v>0</v>
      </c>
      <c r="J198" s="315">
        <f>'Tab 5-Unit &amp; Occupancy '!K111</f>
        <v>0</v>
      </c>
      <c r="K198" s="141"/>
    </row>
    <row r="199" spans="2:11" hidden="1" x14ac:dyDescent="0.25">
      <c r="B199" s="137"/>
      <c r="C199" s="86"/>
      <c r="D199" s="519">
        <v>93</v>
      </c>
      <c r="E199" s="520">
        <f>'Tab 5-Unit &amp; Occupancy '!E112</f>
        <v>0</v>
      </c>
      <c r="F199" s="520">
        <f>'Tab 5-Unit &amp; Occupancy '!G112</f>
        <v>0</v>
      </c>
      <c r="G199" s="521">
        <f>'Tab 5-Unit &amp; Occupancy '!H112</f>
        <v>0</v>
      </c>
      <c r="H199" s="315">
        <f>'Tab 5-Unit &amp; Occupancy '!I112</f>
        <v>0</v>
      </c>
      <c r="I199" s="315">
        <f>'Tab 5-Unit &amp; Occupancy '!J112</f>
        <v>0</v>
      </c>
      <c r="J199" s="315">
        <f>'Tab 5-Unit &amp; Occupancy '!K112</f>
        <v>0</v>
      </c>
      <c r="K199" s="141"/>
    </row>
    <row r="200" spans="2:11" hidden="1" x14ac:dyDescent="0.25">
      <c r="B200" s="137"/>
      <c r="C200" s="86"/>
      <c r="D200" s="519">
        <v>94</v>
      </c>
      <c r="E200" s="520">
        <f>'Tab 5-Unit &amp; Occupancy '!E113</f>
        <v>0</v>
      </c>
      <c r="F200" s="520">
        <f>'Tab 5-Unit &amp; Occupancy '!G113</f>
        <v>0</v>
      </c>
      <c r="G200" s="521">
        <f>'Tab 5-Unit &amp; Occupancy '!H113</f>
        <v>0</v>
      </c>
      <c r="H200" s="315">
        <f>'Tab 5-Unit &amp; Occupancy '!I113</f>
        <v>0</v>
      </c>
      <c r="I200" s="315">
        <f>'Tab 5-Unit &amp; Occupancy '!J113</f>
        <v>0</v>
      </c>
      <c r="J200" s="315">
        <f>'Tab 5-Unit &amp; Occupancy '!K113</f>
        <v>0</v>
      </c>
      <c r="K200" s="141"/>
    </row>
    <row r="201" spans="2:11" hidden="1" x14ac:dyDescent="0.25">
      <c r="B201" s="137"/>
      <c r="C201" s="86"/>
      <c r="D201" s="519">
        <v>95</v>
      </c>
      <c r="E201" s="520">
        <f>'Tab 5-Unit &amp; Occupancy '!E114</f>
        <v>0</v>
      </c>
      <c r="F201" s="520">
        <f>'Tab 5-Unit &amp; Occupancy '!G114</f>
        <v>0</v>
      </c>
      <c r="G201" s="521">
        <f>'Tab 5-Unit &amp; Occupancy '!H114</f>
        <v>0</v>
      </c>
      <c r="H201" s="315">
        <f>'Tab 5-Unit &amp; Occupancy '!I114</f>
        <v>0</v>
      </c>
      <c r="I201" s="315">
        <f>'Tab 5-Unit &amp; Occupancy '!J114</f>
        <v>0</v>
      </c>
      <c r="J201" s="315">
        <f>'Tab 5-Unit &amp; Occupancy '!K114</f>
        <v>0</v>
      </c>
      <c r="K201" s="141"/>
    </row>
    <row r="202" spans="2:11" hidden="1" x14ac:dyDescent="0.25">
      <c r="B202" s="137"/>
      <c r="C202" s="86"/>
      <c r="D202" s="519">
        <v>96</v>
      </c>
      <c r="E202" s="520">
        <f>'Tab 5-Unit &amp; Occupancy '!E115</f>
        <v>0</v>
      </c>
      <c r="F202" s="520">
        <f>'Tab 5-Unit &amp; Occupancy '!G115</f>
        <v>0</v>
      </c>
      <c r="G202" s="521">
        <f>'Tab 5-Unit &amp; Occupancy '!H115</f>
        <v>0</v>
      </c>
      <c r="H202" s="315">
        <f>'Tab 5-Unit &amp; Occupancy '!I115</f>
        <v>0</v>
      </c>
      <c r="I202" s="315">
        <f>'Tab 5-Unit &amp; Occupancy '!J115</f>
        <v>0</v>
      </c>
      <c r="J202" s="315">
        <f>'Tab 5-Unit &amp; Occupancy '!K115</f>
        <v>0</v>
      </c>
      <c r="K202" s="141"/>
    </row>
    <row r="203" spans="2:11" hidden="1" x14ac:dyDescent="0.25">
      <c r="B203" s="137"/>
      <c r="C203" s="86"/>
      <c r="D203" s="519">
        <v>97</v>
      </c>
      <c r="E203" s="520">
        <f>'Tab 5-Unit &amp; Occupancy '!E116</f>
        <v>0</v>
      </c>
      <c r="F203" s="520">
        <f>'Tab 5-Unit &amp; Occupancy '!G116</f>
        <v>0</v>
      </c>
      <c r="G203" s="521">
        <f>'Tab 5-Unit &amp; Occupancy '!H116</f>
        <v>0</v>
      </c>
      <c r="H203" s="315">
        <f>'Tab 5-Unit &amp; Occupancy '!I116</f>
        <v>0</v>
      </c>
      <c r="I203" s="315">
        <f>'Tab 5-Unit &amp; Occupancy '!J116</f>
        <v>0</v>
      </c>
      <c r="J203" s="315">
        <f>'Tab 5-Unit &amp; Occupancy '!K116</f>
        <v>0</v>
      </c>
      <c r="K203" s="141"/>
    </row>
    <row r="204" spans="2:11" hidden="1" x14ac:dyDescent="0.25">
      <c r="B204" s="137"/>
      <c r="C204" s="86"/>
      <c r="D204" s="519">
        <v>98</v>
      </c>
      <c r="E204" s="520">
        <f>'Tab 5-Unit &amp; Occupancy '!E117</f>
        <v>0</v>
      </c>
      <c r="F204" s="520">
        <f>'Tab 5-Unit &amp; Occupancy '!G117</f>
        <v>0</v>
      </c>
      <c r="G204" s="521">
        <f>'Tab 5-Unit &amp; Occupancy '!H117</f>
        <v>0</v>
      </c>
      <c r="H204" s="315">
        <f>'Tab 5-Unit &amp; Occupancy '!I117</f>
        <v>0</v>
      </c>
      <c r="I204" s="315">
        <f>'Tab 5-Unit &amp; Occupancy '!J117</f>
        <v>0</v>
      </c>
      <c r="J204" s="315">
        <f>'Tab 5-Unit &amp; Occupancy '!K117</f>
        <v>0</v>
      </c>
      <c r="K204" s="141"/>
    </row>
    <row r="205" spans="2:11" hidden="1" x14ac:dyDescent="0.25">
      <c r="B205" s="137"/>
      <c r="C205" s="86"/>
      <c r="D205" s="519">
        <v>99</v>
      </c>
      <c r="E205" s="520">
        <f>'Tab 5-Unit &amp; Occupancy '!E118</f>
        <v>0</v>
      </c>
      <c r="F205" s="520">
        <f>'Tab 5-Unit &amp; Occupancy '!G118</f>
        <v>0</v>
      </c>
      <c r="G205" s="521">
        <f>'Tab 5-Unit &amp; Occupancy '!H118</f>
        <v>0</v>
      </c>
      <c r="H205" s="315">
        <f>'Tab 5-Unit &amp; Occupancy '!I118</f>
        <v>0</v>
      </c>
      <c r="I205" s="315">
        <f>'Tab 5-Unit &amp; Occupancy '!J118</f>
        <v>0</v>
      </c>
      <c r="J205" s="315">
        <f>'Tab 5-Unit &amp; Occupancy '!K118</f>
        <v>0</v>
      </c>
      <c r="K205" s="141"/>
    </row>
    <row r="206" spans="2:11" hidden="1" x14ac:dyDescent="0.25">
      <c r="B206" s="137"/>
      <c r="C206" s="86"/>
      <c r="D206" s="519">
        <v>100</v>
      </c>
      <c r="E206" s="520">
        <f>'Tab 5-Unit &amp; Occupancy '!E119</f>
        <v>0</v>
      </c>
      <c r="F206" s="520">
        <f>'Tab 5-Unit &amp; Occupancy '!G119</f>
        <v>0</v>
      </c>
      <c r="G206" s="521">
        <f>'Tab 5-Unit &amp; Occupancy '!H119</f>
        <v>0</v>
      </c>
      <c r="H206" s="315">
        <f>'Tab 5-Unit &amp; Occupancy '!I119</f>
        <v>0</v>
      </c>
      <c r="I206" s="315">
        <f>'Tab 5-Unit &amp; Occupancy '!J119</f>
        <v>0</v>
      </c>
      <c r="J206" s="315">
        <f>'Tab 5-Unit &amp; Occupancy '!K119</f>
        <v>0</v>
      </c>
      <c r="K206" s="141"/>
    </row>
    <row r="207" spans="2:11" hidden="1" x14ac:dyDescent="0.25">
      <c r="B207" s="137"/>
      <c r="C207" s="86"/>
      <c r="D207" s="519">
        <v>101</v>
      </c>
      <c r="E207" s="520">
        <f>'Tab 5-Unit &amp; Occupancy '!E120</f>
        <v>0</v>
      </c>
      <c r="F207" s="520">
        <f>'Tab 5-Unit &amp; Occupancy '!G120</f>
        <v>0</v>
      </c>
      <c r="G207" s="521">
        <f>'Tab 5-Unit &amp; Occupancy '!H120</f>
        <v>0</v>
      </c>
      <c r="H207" s="315">
        <f>'Tab 5-Unit &amp; Occupancy '!I120</f>
        <v>0</v>
      </c>
      <c r="I207" s="315">
        <f>'Tab 5-Unit &amp; Occupancy '!J120</f>
        <v>0</v>
      </c>
      <c r="J207" s="315">
        <f>'Tab 5-Unit &amp; Occupancy '!K120</f>
        <v>0</v>
      </c>
      <c r="K207" s="141"/>
    </row>
    <row r="208" spans="2:11" hidden="1" x14ac:dyDescent="0.25">
      <c r="B208" s="137"/>
      <c r="C208" s="86"/>
      <c r="D208" s="519">
        <v>102</v>
      </c>
      <c r="E208" s="520">
        <f>'Tab 5-Unit &amp; Occupancy '!E121</f>
        <v>0</v>
      </c>
      <c r="F208" s="520">
        <f>'Tab 5-Unit &amp; Occupancy '!G121</f>
        <v>0</v>
      </c>
      <c r="G208" s="521">
        <f>'Tab 5-Unit &amp; Occupancy '!H121</f>
        <v>0</v>
      </c>
      <c r="H208" s="315">
        <f>'Tab 5-Unit &amp; Occupancy '!I121</f>
        <v>0</v>
      </c>
      <c r="I208" s="315">
        <f>'Tab 5-Unit &amp; Occupancy '!J121</f>
        <v>0</v>
      </c>
      <c r="J208" s="315">
        <f>'Tab 5-Unit &amp; Occupancy '!K121</f>
        <v>0</v>
      </c>
      <c r="K208" s="141"/>
    </row>
    <row r="209" spans="2:11" hidden="1" x14ac:dyDescent="0.25">
      <c r="B209" s="137"/>
      <c r="C209" s="86"/>
      <c r="D209" s="519">
        <v>103</v>
      </c>
      <c r="E209" s="520">
        <f>'Tab 5-Unit &amp; Occupancy '!E122</f>
        <v>0</v>
      </c>
      <c r="F209" s="520">
        <f>'Tab 5-Unit &amp; Occupancy '!G122</f>
        <v>0</v>
      </c>
      <c r="G209" s="521">
        <f>'Tab 5-Unit &amp; Occupancy '!H122</f>
        <v>0</v>
      </c>
      <c r="H209" s="315">
        <f>'Tab 5-Unit &amp; Occupancy '!I122</f>
        <v>0</v>
      </c>
      <c r="I209" s="315">
        <f>'Tab 5-Unit &amp; Occupancy '!J122</f>
        <v>0</v>
      </c>
      <c r="J209" s="315">
        <f>'Tab 5-Unit &amp; Occupancy '!K122</f>
        <v>0</v>
      </c>
      <c r="K209" s="141"/>
    </row>
    <row r="210" spans="2:11" hidden="1" x14ac:dyDescent="0.25">
      <c r="B210" s="137"/>
      <c r="C210" s="86"/>
      <c r="D210" s="519">
        <v>104</v>
      </c>
      <c r="E210" s="520">
        <f>'Tab 5-Unit &amp; Occupancy '!E123</f>
        <v>0</v>
      </c>
      <c r="F210" s="520">
        <f>'Tab 5-Unit &amp; Occupancy '!G123</f>
        <v>0</v>
      </c>
      <c r="G210" s="521">
        <f>'Tab 5-Unit &amp; Occupancy '!H123</f>
        <v>0</v>
      </c>
      <c r="H210" s="315">
        <f>'Tab 5-Unit &amp; Occupancy '!I123</f>
        <v>0</v>
      </c>
      <c r="I210" s="315">
        <f>'Tab 5-Unit &amp; Occupancy '!J123</f>
        <v>0</v>
      </c>
      <c r="J210" s="315">
        <f>'Tab 5-Unit &amp; Occupancy '!K123</f>
        <v>0</v>
      </c>
      <c r="K210" s="141"/>
    </row>
    <row r="211" spans="2:11" hidden="1" x14ac:dyDescent="0.25">
      <c r="B211" s="137"/>
      <c r="C211" s="86"/>
      <c r="D211" s="519">
        <v>105</v>
      </c>
      <c r="E211" s="520">
        <f>'Tab 5-Unit &amp; Occupancy '!E124</f>
        <v>0</v>
      </c>
      <c r="F211" s="520">
        <f>'Tab 5-Unit &amp; Occupancy '!G124</f>
        <v>0</v>
      </c>
      <c r="G211" s="521">
        <f>'Tab 5-Unit &amp; Occupancy '!H124</f>
        <v>0</v>
      </c>
      <c r="H211" s="315">
        <f>'Tab 5-Unit &amp; Occupancy '!I124</f>
        <v>0</v>
      </c>
      <c r="I211" s="315">
        <f>'Tab 5-Unit &amp; Occupancy '!J124</f>
        <v>0</v>
      </c>
      <c r="J211" s="315">
        <f>'Tab 5-Unit &amp; Occupancy '!K124</f>
        <v>0</v>
      </c>
      <c r="K211" s="141"/>
    </row>
    <row r="212" spans="2:11" hidden="1" x14ac:dyDescent="0.25">
      <c r="B212" s="137"/>
      <c r="C212" s="86"/>
      <c r="D212" s="519">
        <v>106</v>
      </c>
      <c r="E212" s="520">
        <f>'Tab 5-Unit &amp; Occupancy '!E125</f>
        <v>0</v>
      </c>
      <c r="F212" s="520">
        <f>'Tab 5-Unit &amp; Occupancy '!G125</f>
        <v>0</v>
      </c>
      <c r="G212" s="521">
        <f>'Tab 5-Unit &amp; Occupancy '!H125</f>
        <v>0</v>
      </c>
      <c r="H212" s="315">
        <f>'Tab 5-Unit &amp; Occupancy '!I125</f>
        <v>0</v>
      </c>
      <c r="I212" s="315">
        <f>'Tab 5-Unit &amp; Occupancy '!J125</f>
        <v>0</v>
      </c>
      <c r="J212" s="315">
        <f>'Tab 5-Unit &amp; Occupancy '!K125</f>
        <v>0</v>
      </c>
      <c r="K212" s="141"/>
    </row>
    <row r="213" spans="2:11" hidden="1" x14ac:dyDescent="0.25">
      <c r="B213" s="137"/>
      <c r="C213" s="86"/>
      <c r="D213" s="519">
        <v>107</v>
      </c>
      <c r="E213" s="520">
        <f>'Tab 5-Unit &amp; Occupancy '!E126</f>
        <v>0</v>
      </c>
      <c r="F213" s="520">
        <f>'Tab 5-Unit &amp; Occupancy '!G126</f>
        <v>0</v>
      </c>
      <c r="G213" s="521">
        <f>'Tab 5-Unit &amp; Occupancy '!H126</f>
        <v>0</v>
      </c>
      <c r="H213" s="315">
        <f>'Tab 5-Unit &amp; Occupancy '!I126</f>
        <v>0</v>
      </c>
      <c r="I213" s="315">
        <f>'Tab 5-Unit &amp; Occupancy '!J126</f>
        <v>0</v>
      </c>
      <c r="J213" s="315">
        <f>'Tab 5-Unit &amp; Occupancy '!K126</f>
        <v>0</v>
      </c>
      <c r="K213" s="141"/>
    </row>
    <row r="214" spans="2:11" hidden="1" x14ac:dyDescent="0.25">
      <c r="B214" s="137"/>
      <c r="C214" s="86"/>
      <c r="D214" s="519">
        <v>108</v>
      </c>
      <c r="E214" s="520">
        <f>'Tab 5-Unit &amp; Occupancy '!E127</f>
        <v>0</v>
      </c>
      <c r="F214" s="520">
        <f>'Tab 5-Unit &amp; Occupancy '!G127</f>
        <v>0</v>
      </c>
      <c r="G214" s="521">
        <f>'Tab 5-Unit &amp; Occupancy '!H127</f>
        <v>0</v>
      </c>
      <c r="H214" s="315">
        <f>'Tab 5-Unit &amp; Occupancy '!I127</f>
        <v>0</v>
      </c>
      <c r="I214" s="315">
        <f>'Tab 5-Unit &amp; Occupancy '!J127</f>
        <v>0</v>
      </c>
      <c r="J214" s="315">
        <f>'Tab 5-Unit &amp; Occupancy '!K127</f>
        <v>0</v>
      </c>
      <c r="K214" s="141"/>
    </row>
    <row r="215" spans="2:11" hidden="1" x14ac:dyDescent="0.25">
      <c r="B215" s="137"/>
      <c r="C215" s="86"/>
      <c r="D215" s="519">
        <v>109</v>
      </c>
      <c r="E215" s="520">
        <f>'Tab 5-Unit &amp; Occupancy '!E128</f>
        <v>0</v>
      </c>
      <c r="F215" s="520">
        <f>'Tab 5-Unit &amp; Occupancy '!G128</f>
        <v>0</v>
      </c>
      <c r="G215" s="521">
        <f>'Tab 5-Unit &amp; Occupancy '!H128</f>
        <v>0</v>
      </c>
      <c r="H215" s="315">
        <f>'Tab 5-Unit &amp; Occupancy '!I128</f>
        <v>0</v>
      </c>
      <c r="I215" s="315">
        <f>'Tab 5-Unit &amp; Occupancy '!J128</f>
        <v>0</v>
      </c>
      <c r="J215" s="315">
        <f>'Tab 5-Unit &amp; Occupancy '!K128</f>
        <v>0</v>
      </c>
      <c r="K215" s="141"/>
    </row>
    <row r="216" spans="2:11" hidden="1" x14ac:dyDescent="0.25">
      <c r="B216" s="137"/>
      <c r="C216" s="86"/>
      <c r="D216" s="519">
        <v>110</v>
      </c>
      <c r="E216" s="520">
        <f>'Tab 5-Unit &amp; Occupancy '!E129</f>
        <v>0</v>
      </c>
      <c r="F216" s="520">
        <f>'Tab 5-Unit &amp; Occupancy '!G129</f>
        <v>0</v>
      </c>
      <c r="G216" s="521">
        <f>'Tab 5-Unit &amp; Occupancy '!H129</f>
        <v>0</v>
      </c>
      <c r="H216" s="315">
        <f>'Tab 5-Unit &amp; Occupancy '!I129</f>
        <v>0</v>
      </c>
      <c r="I216" s="315">
        <f>'Tab 5-Unit &amp; Occupancy '!J129</f>
        <v>0</v>
      </c>
      <c r="J216" s="315">
        <f>'Tab 5-Unit &amp; Occupancy '!K129</f>
        <v>0</v>
      </c>
      <c r="K216" s="141"/>
    </row>
    <row r="217" spans="2:11" hidden="1" x14ac:dyDescent="0.25">
      <c r="B217" s="137"/>
      <c r="C217" s="86"/>
      <c r="D217" s="519">
        <v>111</v>
      </c>
      <c r="E217" s="520">
        <f>'Tab 5-Unit &amp; Occupancy '!E130</f>
        <v>0</v>
      </c>
      <c r="F217" s="520">
        <f>'Tab 5-Unit &amp; Occupancy '!G130</f>
        <v>0</v>
      </c>
      <c r="G217" s="521">
        <f>'Tab 5-Unit &amp; Occupancy '!H130</f>
        <v>0</v>
      </c>
      <c r="H217" s="315">
        <f>'Tab 5-Unit &amp; Occupancy '!I130</f>
        <v>0</v>
      </c>
      <c r="I217" s="315">
        <f>'Tab 5-Unit &amp; Occupancy '!J130</f>
        <v>0</v>
      </c>
      <c r="J217" s="315">
        <f>'Tab 5-Unit &amp; Occupancy '!K130</f>
        <v>0</v>
      </c>
      <c r="K217" s="141"/>
    </row>
    <row r="218" spans="2:11" hidden="1" x14ac:dyDescent="0.25">
      <c r="B218" s="137"/>
      <c r="C218" s="86"/>
      <c r="D218" s="519">
        <v>112</v>
      </c>
      <c r="E218" s="520">
        <f>'Tab 5-Unit &amp; Occupancy '!E131</f>
        <v>0</v>
      </c>
      <c r="F218" s="520">
        <f>'Tab 5-Unit &amp; Occupancy '!G131</f>
        <v>0</v>
      </c>
      <c r="G218" s="521">
        <f>'Tab 5-Unit &amp; Occupancy '!H131</f>
        <v>0</v>
      </c>
      <c r="H218" s="315">
        <f>'Tab 5-Unit &amp; Occupancy '!I131</f>
        <v>0</v>
      </c>
      <c r="I218" s="315">
        <f>'Tab 5-Unit &amp; Occupancy '!J131</f>
        <v>0</v>
      </c>
      <c r="J218" s="315">
        <f>'Tab 5-Unit &amp; Occupancy '!K131</f>
        <v>0</v>
      </c>
      <c r="K218" s="141"/>
    </row>
    <row r="219" spans="2:11" hidden="1" x14ac:dyDescent="0.25">
      <c r="B219" s="137"/>
      <c r="C219" s="86"/>
      <c r="D219" s="519">
        <v>113</v>
      </c>
      <c r="E219" s="520">
        <f>'Tab 5-Unit &amp; Occupancy '!E132</f>
        <v>0</v>
      </c>
      <c r="F219" s="520">
        <f>'Tab 5-Unit &amp; Occupancy '!G132</f>
        <v>0</v>
      </c>
      <c r="G219" s="521">
        <f>'Tab 5-Unit &amp; Occupancy '!H132</f>
        <v>0</v>
      </c>
      <c r="H219" s="315">
        <f>'Tab 5-Unit &amp; Occupancy '!I132</f>
        <v>0</v>
      </c>
      <c r="I219" s="315">
        <f>'Tab 5-Unit &amp; Occupancy '!J132</f>
        <v>0</v>
      </c>
      <c r="J219" s="315">
        <f>'Tab 5-Unit &amp; Occupancy '!K132</f>
        <v>0</v>
      </c>
      <c r="K219" s="141"/>
    </row>
    <row r="220" spans="2:11" hidden="1" x14ac:dyDescent="0.25">
      <c r="B220" s="137"/>
      <c r="C220" s="86"/>
      <c r="D220" s="519">
        <v>114</v>
      </c>
      <c r="E220" s="520">
        <f>'Tab 5-Unit &amp; Occupancy '!E133</f>
        <v>0</v>
      </c>
      <c r="F220" s="520">
        <f>'Tab 5-Unit &amp; Occupancy '!G133</f>
        <v>0</v>
      </c>
      <c r="G220" s="521">
        <f>'Tab 5-Unit &amp; Occupancy '!H133</f>
        <v>0</v>
      </c>
      <c r="H220" s="315">
        <f>'Tab 5-Unit &amp; Occupancy '!I133</f>
        <v>0</v>
      </c>
      <c r="I220" s="315">
        <f>'Tab 5-Unit &amp; Occupancy '!J133</f>
        <v>0</v>
      </c>
      <c r="J220" s="315">
        <f>'Tab 5-Unit &amp; Occupancy '!K133</f>
        <v>0</v>
      </c>
      <c r="K220" s="141"/>
    </row>
    <row r="221" spans="2:11" hidden="1" x14ac:dyDescent="0.25">
      <c r="B221" s="137"/>
      <c r="C221" s="86"/>
      <c r="D221" s="519">
        <v>115</v>
      </c>
      <c r="E221" s="520">
        <f>'Tab 5-Unit &amp; Occupancy '!E134</f>
        <v>0</v>
      </c>
      <c r="F221" s="520">
        <f>'Tab 5-Unit &amp; Occupancy '!G134</f>
        <v>0</v>
      </c>
      <c r="G221" s="521">
        <f>'Tab 5-Unit &amp; Occupancy '!H134</f>
        <v>0</v>
      </c>
      <c r="H221" s="315">
        <f>'Tab 5-Unit &amp; Occupancy '!I134</f>
        <v>0</v>
      </c>
      <c r="I221" s="315">
        <f>'Tab 5-Unit &amp; Occupancy '!J134</f>
        <v>0</v>
      </c>
      <c r="J221" s="315">
        <f>'Tab 5-Unit &amp; Occupancy '!K134</f>
        <v>0</v>
      </c>
      <c r="K221" s="141"/>
    </row>
    <row r="222" spans="2:11" hidden="1" x14ac:dyDescent="0.25">
      <c r="B222" s="137"/>
      <c r="C222" s="86"/>
      <c r="D222" s="519">
        <v>116</v>
      </c>
      <c r="E222" s="520">
        <f>'Tab 5-Unit &amp; Occupancy '!E135</f>
        <v>0</v>
      </c>
      <c r="F222" s="520">
        <f>'Tab 5-Unit &amp; Occupancy '!G135</f>
        <v>0</v>
      </c>
      <c r="G222" s="521">
        <f>'Tab 5-Unit &amp; Occupancy '!H135</f>
        <v>0</v>
      </c>
      <c r="H222" s="315">
        <f>'Tab 5-Unit &amp; Occupancy '!I135</f>
        <v>0</v>
      </c>
      <c r="I222" s="315">
        <f>'Tab 5-Unit &amp; Occupancy '!J135</f>
        <v>0</v>
      </c>
      <c r="J222" s="315">
        <f>'Tab 5-Unit &amp; Occupancy '!K135</f>
        <v>0</v>
      </c>
      <c r="K222" s="141"/>
    </row>
    <row r="223" spans="2:11" hidden="1" x14ac:dyDescent="0.25">
      <c r="B223" s="137"/>
      <c r="C223" s="86"/>
      <c r="D223" s="519">
        <v>117</v>
      </c>
      <c r="E223" s="520">
        <f>'Tab 5-Unit &amp; Occupancy '!E136</f>
        <v>0</v>
      </c>
      <c r="F223" s="520">
        <f>'Tab 5-Unit &amp; Occupancy '!G136</f>
        <v>0</v>
      </c>
      <c r="G223" s="521">
        <f>'Tab 5-Unit &amp; Occupancy '!H136</f>
        <v>0</v>
      </c>
      <c r="H223" s="315">
        <f>'Tab 5-Unit &amp; Occupancy '!I136</f>
        <v>0</v>
      </c>
      <c r="I223" s="315">
        <f>'Tab 5-Unit &amp; Occupancy '!J136</f>
        <v>0</v>
      </c>
      <c r="J223" s="315">
        <f>'Tab 5-Unit &amp; Occupancy '!K136</f>
        <v>0</v>
      </c>
      <c r="K223" s="141"/>
    </row>
    <row r="224" spans="2:11" hidden="1" x14ac:dyDescent="0.25">
      <c r="B224" s="137"/>
      <c r="C224" s="86"/>
      <c r="D224" s="519">
        <v>118</v>
      </c>
      <c r="E224" s="520">
        <f>'Tab 5-Unit &amp; Occupancy '!E137</f>
        <v>0</v>
      </c>
      <c r="F224" s="520">
        <f>'Tab 5-Unit &amp; Occupancy '!G137</f>
        <v>0</v>
      </c>
      <c r="G224" s="521">
        <f>'Tab 5-Unit &amp; Occupancy '!H137</f>
        <v>0</v>
      </c>
      <c r="H224" s="315">
        <f>'Tab 5-Unit &amp; Occupancy '!I137</f>
        <v>0</v>
      </c>
      <c r="I224" s="315">
        <f>'Tab 5-Unit &amp; Occupancy '!J137</f>
        <v>0</v>
      </c>
      <c r="J224" s="315">
        <f>'Tab 5-Unit &amp; Occupancy '!K137</f>
        <v>0</v>
      </c>
      <c r="K224" s="141"/>
    </row>
    <row r="225" spans="2:11" hidden="1" x14ac:dyDescent="0.25">
      <c r="B225" s="137"/>
      <c r="C225" s="86"/>
      <c r="D225" s="519">
        <v>119</v>
      </c>
      <c r="E225" s="520">
        <f>'Tab 5-Unit &amp; Occupancy '!E138</f>
        <v>0</v>
      </c>
      <c r="F225" s="520">
        <f>'Tab 5-Unit &amp; Occupancy '!G138</f>
        <v>0</v>
      </c>
      <c r="G225" s="521">
        <f>'Tab 5-Unit &amp; Occupancy '!H138</f>
        <v>0</v>
      </c>
      <c r="H225" s="315">
        <f>'Tab 5-Unit &amp; Occupancy '!I138</f>
        <v>0</v>
      </c>
      <c r="I225" s="315">
        <f>'Tab 5-Unit &amp; Occupancy '!J138</f>
        <v>0</v>
      </c>
      <c r="J225" s="315">
        <f>'Tab 5-Unit &amp; Occupancy '!K138</f>
        <v>0</v>
      </c>
      <c r="K225" s="141"/>
    </row>
    <row r="226" spans="2:11" hidden="1" x14ac:dyDescent="0.25">
      <c r="B226" s="137"/>
      <c r="C226" s="86"/>
      <c r="D226" s="519">
        <v>120</v>
      </c>
      <c r="E226" s="520">
        <f>'Tab 5-Unit &amp; Occupancy '!E139</f>
        <v>0</v>
      </c>
      <c r="F226" s="520">
        <f>'Tab 5-Unit &amp; Occupancy '!G139</f>
        <v>0</v>
      </c>
      <c r="G226" s="521">
        <f>'Tab 5-Unit &amp; Occupancy '!H139</f>
        <v>0</v>
      </c>
      <c r="H226" s="315">
        <f>'Tab 5-Unit &amp; Occupancy '!I139</f>
        <v>0</v>
      </c>
      <c r="I226" s="315">
        <f>'Tab 5-Unit &amp; Occupancy '!J139</f>
        <v>0</v>
      </c>
      <c r="J226" s="315">
        <f>'Tab 5-Unit &amp; Occupancy '!K139</f>
        <v>0</v>
      </c>
      <c r="K226" s="141"/>
    </row>
    <row r="227" spans="2:11" hidden="1" x14ac:dyDescent="0.25">
      <c r="B227" s="137"/>
      <c r="C227" s="86"/>
      <c r="D227" s="519">
        <v>121</v>
      </c>
      <c r="E227" s="520">
        <f>'Tab 5-Unit &amp; Occupancy '!E140</f>
        <v>0</v>
      </c>
      <c r="F227" s="520">
        <f>'Tab 5-Unit &amp; Occupancy '!G140</f>
        <v>0</v>
      </c>
      <c r="G227" s="521">
        <f>'Tab 5-Unit &amp; Occupancy '!H140</f>
        <v>0</v>
      </c>
      <c r="H227" s="315">
        <f>'Tab 5-Unit &amp; Occupancy '!I140</f>
        <v>0</v>
      </c>
      <c r="I227" s="315">
        <f>'Tab 5-Unit &amp; Occupancy '!J140</f>
        <v>0</v>
      </c>
      <c r="J227" s="315">
        <f>'Tab 5-Unit &amp; Occupancy '!K140</f>
        <v>0</v>
      </c>
      <c r="K227" s="141"/>
    </row>
    <row r="228" spans="2:11" hidden="1" x14ac:dyDescent="0.25">
      <c r="B228" s="137"/>
      <c r="C228" s="86"/>
      <c r="D228" s="519">
        <v>122</v>
      </c>
      <c r="E228" s="520">
        <f>'Tab 5-Unit &amp; Occupancy '!E141</f>
        <v>0</v>
      </c>
      <c r="F228" s="520">
        <f>'Tab 5-Unit &amp; Occupancy '!G141</f>
        <v>0</v>
      </c>
      <c r="G228" s="521">
        <f>'Tab 5-Unit &amp; Occupancy '!H141</f>
        <v>0</v>
      </c>
      <c r="H228" s="315">
        <f>'Tab 5-Unit &amp; Occupancy '!I141</f>
        <v>0</v>
      </c>
      <c r="I228" s="315">
        <f>'Tab 5-Unit &amp; Occupancy '!J141</f>
        <v>0</v>
      </c>
      <c r="J228" s="315">
        <f>'Tab 5-Unit &amp; Occupancy '!K141</f>
        <v>0</v>
      </c>
      <c r="K228" s="141"/>
    </row>
    <row r="229" spans="2:11" hidden="1" x14ac:dyDescent="0.25">
      <c r="B229" s="137"/>
      <c r="C229" s="86"/>
      <c r="D229" s="519">
        <v>123</v>
      </c>
      <c r="E229" s="520">
        <f>'Tab 5-Unit &amp; Occupancy '!E142</f>
        <v>0</v>
      </c>
      <c r="F229" s="520">
        <f>'Tab 5-Unit &amp; Occupancy '!G142</f>
        <v>0</v>
      </c>
      <c r="G229" s="521">
        <f>'Tab 5-Unit &amp; Occupancy '!H142</f>
        <v>0</v>
      </c>
      <c r="H229" s="315">
        <f>'Tab 5-Unit &amp; Occupancy '!I142</f>
        <v>0</v>
      </c>
      <c r="I229" s="315">
        <f>'Tab 5-Unit &amp; Occupancy '!J142</f>
        <v>0</v>
      </c>
      <c r="J229" s="315">
        <f>'Tab 5-Unit &amp; Occupancy '!K142</f>
        <v>0</v>
      </c>
      <c r="K229" s="141"/>
    </row>
    <row r="230" spans="2:11" hidden="1" x14ac:dyDescent="0.25">
      <c r="B230" s="137"/>
      <c r="C230" s="86"/>
      <c r="D230" s="519">
        <v>124</v>
      </c>
      <c r="E230" s="520">
        <f>'Tab 5-Unit &amp; Occupancy '!E143</f>
        <v>0</v>
      </c>
      <c r="F230" s="520">
        <f>'Tab 5-Unit &amp; Occupancy '!G143</f>
        <v>0</v>
      </c>
      <c r="G230" s="521">
        <f>'Tab 5-Unit &amp; Occupancy '!H143</f>
        <v>0</v>
      </c>
      <c r="H230" s="315">
        <f>'Tab 5-Unit &amp; Occupancy '!I143</f>
        <v>0</v>
      </c>
      <c r="I230" s="315">
        <f>'Tab 5-Unit &amp; Occupancy '!J143</f>
        <v>0</v>
      </c>
      <c r="J230" s="315">
        <f>'Tab 5-Unit &amp; Occupancy '!K143</f>
        <v>0</v>
      </c>
      <c r="K230" s="141"/>
    </row>
    <row r="231" spans="2:11" hidden="1" x14ac:dyDescent="0.25">
      <c r="B231" s="137"/>
      <c r="C231" s="86"/>
      <c r="D231" s="519">
        <v>125</v>
      </c>
      <c r="E231" s="520">
        <f>'Tab 5-Unit &amp; Occupancy '!E144</f>
        <v>0</v>
      </c>
      <c r="F231" s="520">
        <f>'Tab 5-Unit &amp; Occupancy '!G144</f>
        <v>0</v>
      </c>
      <c r="G231" s="521">
        <f>'Tab 5-Unit &amp; Occupancy '!H144</f>
        <v>0</v>
      </c>
      <c r="H231" s="315">
        <f>'Tab 5-Unit &amp; Occupancy '!I144</f>
        <v>0</v>
      </c>
      <c r="I231" s="315">
        <f>'Tab 5-Unit &amp; Occupancy '!J144</f>
        <v>0</v>
      </c>
      <c r="J231" s="315">
        <f>'Tab 5-Unit &amp; Occupancy '!K144</f>
        <v>0</v>
      </c>
      <c r="K231" s="141"/>
    </row>
    <row r="232" spans="2:11" hidden="1" x14ac:dyDescent="0.25">
      <c r="B232" s="137"/>
      <c r="C232" s="86"/>
      <c r="D232" s="519">
        <v>126</v>
      </c>
      <c r="E232" s="520">
        <f>'Tab 5-Unit &amp; Occupancy '!E145</f>
        <v>0</v>
      </c>
      <c r="F232" s="520">
        <f>'Tab 5-Unit &amp; Occupancy '!G145</f>
        <v>0</v>
      </c>
      <c r="G232" s="521">
        <f>'Tab 5-Unit &amp; Occupancy '!H145</f>
        <v>0</v>
      </c>
      <c r="H232" s="315">
        <f>'Tab 5-Unit &amp; Occupancy '!I145</f>
        <v>0</v>
      </c>
      <c r="I232" s="315">
        <f>'Tab 5-Unit &amp; Occupancy '!J145</f>
        <v>0</v>
      </c>
      <c r="J232" s="315">
        <f>'Tab 5-Unit &amp; Occupancy '!K145</f>
        <v>0</v>
      </c>
      <c r="K232" s="141"/>
    </row>
    <row r="233" spans="2:11" hidden="1" x14ac:dyDescent="0.25">
      <c r="B233" s="137"/>
      <c r="C233" s="86"/>
      <c r="D233" s="519">
        <v>127</v>
      </c>
      <c r="E233" s="520">
        <f>'Tab 5-Unit &amp; Occupancy '!E146</f>
        <v>0</v>
      </c>
      <c r="F233" s="520">
        <f>'Tab 5-Unit &amp; Occupancy '!G146</f>
        <v>0</v>
      </c>
      <c r="G233" s="521">
        <f>'Tab 5-Unit &amp; Occupancy '!H146</f>
        <v>0</v>
      </c>
      <c r="H233" s="315">
        <f>'Tab 5-Unit &amp; Occupancy '!I146</f>
        <v>0</v>
      </c>
      <c r="I233" s="315">
        <f>'Tab 5-Unit &amp; Occupancy '!J146</f>
        <v>0</v>
      </c>
      <c r="J233" s="315">
        <f>'Tab 5-Unit &amp; Occupancy '!K146</f>
        <v>0</v>
      </c>
      <c r="K233" s="141"/>
    </row>
    <row r="234" spans="2:11" hidden="1" x14ac:dyDescent="0.25">
      <c r="B234" s="137"/>
      <c r="C234" s="86"/>
      <c r="D234" s="519">
        <v>128</v>
      </c>
      <c r="E234" s="520">
        <f>'Tab 5-Unit &amp; Occupancy '!E147</f>
        <v>0</v>
      </c>
      <c r="F234" s="520">
        <f>'Tab 5-Unit &amp; Occupancy '!G147</f>
        <v>0</v>
      </c>
      <c r="G234" s="521">
        <f>'Tab 5-Unit &amp; Occupancy '!H147</f>
        <v>0</v>
      </c>
      <c r="H234" s="315">
        <f>'Tab 5-Unit &amp; Occupancy '!I147</f>
        <v>0</v>
      </c>
      <c r="I234" s="315">
        <f>'Tab 5-Unit &amp; Occupancy '!J147</f>
        <v>0</v>
      </c>
      <c r="J234" s="315">
        <f>'Tab 5-Unit &amp; Occupancy '!K147</f>
        <v>0</v>
      </c>
      <c r="K234" s="141"/>
    </row>
    <row r="235" spans="2:11" hidden="1" x14ac:dyDescent="0.25">
      <c r="B235" s="137"/>
      <c r="C235" s="86"/>
      <c r="D235" s="519">
        <v>129</v>
      </c>
      <c r="E235" s="520">
        <f>'Tab 5-Unit &amp; Occupancy '!E148</f>
        <v>0</v>
      </c>
      <c r="F235" s="520">
        <f>'Tab 5-Unit &amp; Occupancy '!G148</f>
        <v>0</v>
      </c>
      <c r="G235" s="521">
        <f>'Tab 5-Unit &amp; Occupancy '!H148</f>
        <v>0</v>
      </c>
      <c r="H235" s="315">
        <f>'Tab 5-Unit &amp; Occupancy '!I148</f>
        <v>0</v>
      </c>
      <c r="I235" s="315">
        <f>'Tab 5-Unit &amp; Occupancy '!J148</f>
        <v>0</v>
      </c>
      <c r="J235" s="315">
        <f>'Tab 5-Unit &amp; Occupancy '!K148</f>
        <v>0</v>
      </c>
      <c r="K235" s="141"/>
    </row>
    <row r="236" spans="2:11" hidden="1" x14ac:dyDescent="0.25">
      <c r="B236" s="137"/>
      <c r="C236" s="86"/>
      <c r="D236" s="519">
        <v>130</v>
      </c>
      <c r="E236" s="520">
        <f>'Tab 5-Unit &amp; Occupancy '!E149</f>
        <v>0</v>
      </c>
      <c r="F236" s="520">
        <f>'Tab 5-Unit &amp; Occupancy '!G149</f>
        <v>0</v>
      </c>
      <c r="G236" s="521">
        <f>'Tab 5-Unit &amp; Occupancy '!H149</f>
        <v>0</v>
      </c>
      <c r="H236" s="315">
        <f>'Tab 5-Unit &amp; Occupancy '!I149</f>
        <v>0</v>
      </c>
      <c r="I236" s="315">
        <f>'Tab 5-Unit &amp; Occupancy '!J149</f>
        <v>0</v>
      </c>
      <c r="J236" s="315">
        <f>'Tab 5-Unit &amp; Occupancy '!K149</f>
        <v>0</v>
      </c>
      <c r="K236" s="141"/>
    </row>
    <row r="237" spans="2:11" hidden="1" x14ac:dyDescent="0.25">
      <c r="B237" s="137"/>
      <c r="C237" s="86"/>
      <c r="D237" s="519">
        <v>131</v>
      </c>
      <c r="E237" s="520">
        <f>'Tab 5-Unit &amp; Occupancy '!E150</f>
        <v>0</v>
      </c>
      <c r="F237" s="520">
        <f>'Tab 5-Unit &amp; Occupancy '!G150</f>
        <v>0</v>
      </c>
      <c r="G237" s="521">
        <f>'Tab 5-Unit &amp; Occupancy '!H150</f>
        <v>0</v>
      </c>
      <c r="H237" s="315">
        <f>'Tab 5-Unit &amp; Occupancy '!I150</f>
        <v>0</v>
      </c>
      <c r="I237" s="315">
        <f>'Tab 5-Unit &amp; Occupancy '!J150</f>
        <v>0</v>
      </c>
      <c r="J237" s="315">
        <f>'Tab 5-Unit &amp; Occupancy '!K150</f>
        <v>0</v>
      </c>
      <c r="K237" s="141"/>
    </row>
    <row r="238" spans="2:11" hidden="1" x14ac:dyDescent="0.25">
      <c r="B238" s="137"/>
      <c r="C238" s="86"/>
      <c r="D238" s="519">
        <v>132</v>
      </c>
      <c r="E238" s="520">
        <f>'Tab 5-Unit &amp; Occupancy '!E151</f>
        <v>0</v>
      </c>
      <c r="F238" s="520">
        <f>'Tab 5-Unit &amp; Occupancy '!G151</f>
        <v>0</v>
      </c>
      <c r="G238" s="521">
        <f>'Tab 5-Unit &amp; Occupancy '!H151</f>
        <v>0</v>
      </c>
      <c r="H238" s="315">
        <f>'Tab 5-Unit &amp; Occupancy '!I151</f>
        <v>0</v>
      </c>
      <c r="I238" s="315">
        <f>'Tab 5-Unit &amp; Occupancy '!J151</f>
        <v>0</v>
      </c>
      <c r="J238" s="315">
        <f>'Tab 5-Unit &amp; Occupancy '!K151</f>
        <v>0</v>
      </c>
      <c r="K238" s="141"/>
    </row>
    <row r="239" spans="2:11" hidden="1" x14ac:dyDescent="0.25">
      <c r="B239" s="137"/>
      <c r="C239" s="86"/>
      <c r="D239" s="519">
        <v>133</v>
      </c>
      <c r="E239" s="520">
        <f>'Tab 5-Unit &amp; Occupancy '!E152</f>
        <v>0</v>
      </c>
      <c r="F239" s="520">
        <f>'Tab 5-Unit &amp; Occupancy '!G152</f>
        <v>0</v>
      </c>
      <c r="G239" s="521">
        <f>'Tab 5-Unit &amp; Occupancy '!H152</f>
        <v>0</v>
      </c>
      <c r="H239" s="315">
        <f>'Tab 5-Unit &amp; Occupancy '!I152</f>
        <v>0</v>
      </c>
      <c r="I239" s="315">
        <f>'Tab 5-Unit &amp; Occupancy '!J152</f>
        <v>0</v>
      </c>
      <c r="J239" s="315">
        <f>'Tab 5-Unit &amp; Occupancy '!K152</f>
        <v>0</v>
      </c>
      <c r="K239" s="141"/>
    </row>
    <row r="240" spans="2:11" hidden="1" x14ac:dyDescent="0.25">
      <c r="B240" s="137"/>
      <c r="C240" s="86"/>
      <c r="D240" s="519">
        <v>134</v>
      </c>
      <c r="E240" s="520">
        <f>'Tab 5-Unit &amp; Occupancy '!E153</f>
        <v>0</v>
      </c>
      <c r="F240" s="520">
        <f>'Tab 5-Unit &amp; Occupancy '!G153</f>
        <v>0</v>
      </c>
      <c r="G240" s="521">
        <f>'Tab 5-Unit &amp; Occupancy '!H153</f>
        <v>0</v>
      </c>
      <c r="H240" s="315">
        <f>'Tab 5-Unit &amp; Occupancy '!I153</f>
        <v>0</v>
      </c>
      <c r="I240" s="315">
        <f>'Tab 5-Unit &amp; Occupancy '!J153</f>
        <v>0</v>
      </c>
      <c r="J240" s="315">
        <f>'Tab 5-Unit &amp; Occupancy '!K153</f>
        <v>0</v>
      </c>
      <c r="K240" s="141"/>
    </row>
    <row r="241" spans="2:12" hidden="1" x14ac:dyDescent="0.25">
      <c r="B241" s="137"/>
      <c r="C241" s="86"/>
      <c r="D241" s="519">
        <v>135</v>
      </c>
      <c r="E241" s="520">
        <f>'Tab 5-Unit &amp; Occupancy '!E154</f>
        <v>0</v>
      </c>
      <c r="F241" s="520">
        <f>'Tab 5-Unit &amp; Occupancy '!G154</f>
        <v>0</v>
      </c>
      <c r="G241" s="521">
        <f>'Tab 5-Unit &amp; Occupancy '!H154</f>
        <v>0</v>
      </c>
      <c r="H241" s="315">
        <f>'Tab 5-Unit &amp; Occupancy '!I154</f>
        <v>0</v>
      </c>
      <c r="I241" s="315">
        <f>'Tab 5-Unit &amp; Occupancy '!J154</f>
        <v>0</v>
      </c>
      <c r="J241" s="315">
        <f>'Tab 5-Unit &amp; Occupancy '!K154</f>
        <v>0</v>
      </c>
      <c r="K241" s="141"/>
    </row>
    <row r="242" spans="2:12" hidden="1" x14ac:dyDescent="0.25">
      <c r="B242" s="137"/>
      <c r="C242" s="86"/>
      <c r="D242" s="519">
        <v>136</v>
      </c>
      <c r="E242" s="520">
        <f>'Tab 5-Unit &amp; Occupancy '!E155</f>
        <v>0</v>
      </c>
      <c r="F242" s="520">
        <f>'Tab 5-Unit &amp; Occupancy '!G155</f>
        <v>0</v>
      </c>
      <c r="G242" s="521">
        <f>'Tab 5-Unit &amp; Occupancy '!H155</f>
        <v>0</v>
      </c>
      <c r="H242" s="315">
        <f>'Tab 5-Unit &amp; Occupancy '!I155</f>
        <v>0</v>
      </c>
      <c r="I242" s="315">
        <f>'Tab 5-Unit &amp; Occupancy '!J155</f>
        <v>0</v>
      </c>
      <c r="J242" s="315">
        <f>'Tab 5-Unit &amp; Occupancy '!K155</f>
        <v>0</v>
      </c>
      <c r="K242" s="141"/>
    </row>
    <row r="243" spans="2:12" hidden="1" x14ac:dyDescent="0.25">
      <c r="B243" s="137"/>
      <c r="C243" s="86"/>
      <c r="D243" s="519">
        <v>137</v>
      </c>
      <c r="E243" s="520">
        <f>'Tab 5-Unit &amp; Occupancy '!E156</f>
        <v>0</v>
      </c>
      <c r="F243" s="520">
        <f>'Tab 5-Unit &amp; Occupancy '!G156</f>
        <v>0</v>
      </c>
      <c r="G243" s="521">
        <f>'Tab 5-Unit &amp; Occupancy '!H156</f>
        <v>0</v>
      </c>
      <c r="H243" s="315">
        <f>'Tab 5-Unit &amp; Occupancy '!I156</f>
        <v>0</v>
      </c>
      <c r="I243" s="315">
        <f>'Tab 5-Unit &amp; Occupancy '!J156</f>
        <v>0</v>
      </c>
      <c r="J243" s="315">
        <f>'Tab 5-Unit &amp; Occupancy '!K156</f>
        <v>0</v>
      </c>
      <c r="K243" s="141"/>
    </row>
    <row r="244" spans="2:12" hidden="1" x14ac:dyDescent="0.25">
      <c r="B244" s="137"/>
      <c r="C244" s="86"/>
      <c r="D244" s="519">
        <v>138</v>
      </c>
      <c r="E244" s="520">
        <f>'Tab 5-Unit &amp; Occupancy '!E157</f>
        <v>0</v>
      </c>
      <c r="F244" s="520">
        <f>'Tab 5-Unit &amp; Occupancy '!G157</f>
        <v>0</v>
      </c>
      <c r="G244" s="521">
        <f>'Tab 5-Unit &amp; Occupancy '!H157</f>
        <v>0</v>
      </c>
      <c r="H244" s="315">
        <f>'Tab 5-Unit &amp; Occupancy '!I157</f>
        <v>0</v>
      </c>
      <c r="I244" s="315">
        <f>'Tab 5-Unit &amp; Occupancy '!J157</f>
        <v>0</v>
      </c>
      <c r="J244" s="315">
        <f>'Tab 5-Unit &amp; Occupancy '!K157</f>
        <v>0</v>
      </c>
      <c r="K244" s="141"/>
    </row>
    <row r="245" spans="2:12" hidden="1" x14ac:dyDescent="0.25">
      <c r="B245" s="137"/>
      <c r="C245" s="86"/>
      <c r="D245" s="519">
        <v>139</v>
      </c>
      <c r="E245" s="520">
        <f>'Tab 5-Unit &amp; Occupancy '!E158</f>
        <v>0</v>
      </c>
      <c r="F245" s="520">
        <f>'Tab 5-Unit &amp; Occupancy '!G158</f>
        <v>0</v>
      </c>
      <c r="G245" s="521">
        <f>'Tab 5-Unit &amp; Occupancy '!H158</f>
        <v>0</v>
      </c>
      <c r="H245" s="315">
        <f>'Tab 5-Unit &amp; Occupancy '!I158</f>
        <v>0</v>
      </c>
      <c r="I245" s="315">
        <f>'Tab 5-Unit &amp; Occupancy '!J158</f>
        <v>0</v>
      </c>
      <c r="J245" s="315">
        <f>'Tab 5-Unit &amp; Occupancy '!K158</f>
        <v>0</v>
      </c>
      <c r="K245" s="141"/>
    </row>
    <row r="246" spans="2:12" hidden="1" x14ac:dyDescent="0.25">
      <c r="B246" s="137"/>
      <c r="C246" s="86"/>
      <c r="D246" s="519">
        <v>140</v>
      </c>
      <c r="E246" s="520">
        <f>'Tab 5-Unit &amp; Occupancy '!E159</f>
        <v>0</v>
      </c>
      <c r="F246" s="520">
        <f>'Tab 5-Unit &amp; Occupancy '!G159</f>
        <v>0</v>
      </c>
      <c r="G246" s="521">
        <f>'Tab 5-Unit &amp; Occupancy '!H159</f>
        <v>0</v>
      </c>
      <c r="H246" s="315">
        <f>'Tab 5-Unit &amp; Occupancy '!I159</f>
        <v>0</v>
      </c>
      <c r="I246" s="315">
        <f>'Tab 5-Unit &amp; Occupancy '!J159</f>
        <v>0</v>
      </c>
      <c r="J246" s="315">
        <f>'Tab 5-Unit &amp; Occupancy '!K159</f>
        <v>0</v>
      </c>
      <c r="K246" s="141"/>
    </row>
    <row r="247" spans="2:12" hidden="1" x14ac:dyDescent="0.25">
      <c r="B247" s="137"/>
      <c r="C247" s="86"/>
      <c r="D247" s="519">
        <v>141</v>
      </c>
      <c r="E247" s="520">
        <f>'Tab 5-Unit &amp; Occupancy '!E160</f>
        <v>0</v>
      </c>
      <c r="F247" s="520">
        <f>'Tab 5-Unit &amp; Occupancy '!G160</f>
        <v>0</v>
      </c>
      <c r="G247" s="521">
        <f>'Tab 5-Unit &amp; Occupancy '!H160</f>
        <v>0</v>
      </c>
      <c r="H247" s="315">
        <f>'Tab 5-Unit &amp; Occupancy '!I160</f>
        <v>0</v>
      </c>
      <c r="I247" s="315">
        <f>'Tab 5-Unit &amp; Occupancy '!J160</f>
        <v>0</v>
      </c>
      <c r="J247" s="315">
        <f>'Tab 5-Unit &amp; Occupancy '!K160</f>
        <v>0</v>
      </c>
      <c r="K247" s="141"/>
    </row>
    <row r="248" spans="2:12" hidden="1" x14ac:dyDescent="0.25">
      <c r="B248" s="137"/>
      <c r="C248" s="86"/>
      <c r="D248" s="519">
        <v>142</v>
      </c>
      <c r="E248" s="520">
        <f>'Tab 5-Unit &amp; Occupancy '!E161</f>
        <v>0</v>
      </c>
      <c r="F248" s="520">
        <f>'Tab 5-Unit &amp; Occupancy '!G161</f>
        <v>0</v>
      </c>
      <c r="G248" s="521">
        <f>'Tab 5-Unit &amp; Occupancy '!H161</f>
        <v>0</v>
      </c>
      <c r="H248" s="315">
        <f>'Tab 5-Unit &amp; Occupancy '!I161</f>
        <v>0</v>
      </c>
      <c r="I248" s="315">
        <f>'Tab 5-Unit &amp; Occupancy '!J161</f>
        <v>0</v>
      </c>
      <c r="J248" s="315">
        <f>'Tab 5-Unit &amp; Occupancy '!K161</f>
        <v>0</v>
      </c>
      <c r="K248" s="141"/>
    </row>
    <row r="249" spans="2:12" hidden="1" x14ac:dyDescent="0.25">
      <c r="B249" s="137"/>
      <c r="C249" s="86"/>
      <c r="D249" s="519">
        <v>143</v>
      </c>
      <c r="E249" s="520">
        <f>'Tab 5-Unit &amp; Occupancy '!E162</f>
        <v>0</v>
      </c>
      <c r="F249" s="520">
        <f>'Tab 5-Unit &amp; Occupancy '!G162</f>
        <v>0</v>
      </c>
      <c r="G249" s="521">
        <f>'Tab 5-Unit &amp; Occupancy '!H162</f>
        <v>0</v>
      </c>
      <c r="H249" s="315">
        <f>'Tab 5-Unit &amp; Occupancy '!I162</f>
        <v>0</v>
      </c>
      <c r="I249" s="315">
        <f>'Tab 5-Unit &amp; Occupancy '!J162</f>
        <v>0</v>
      </c>
      <c r="J249" s="315">
        <f>'Tab 5-Unit &amp; Occupancy '!K162</f>
        <v>0</v>
      </c>
      <c r="K249" s="141"/>
    </row>
    <row r="250" spans="2:12" hidden="1" x14ac:dyDescent="0.25">
      <c r="B250" s="137"/>
      <c r="C250" s="86"/>
      <c r="D250" s="519">
        <v>144</v>
      </c>
      <c r="E250" s="520">
        <f>'Tab 5-Unit &amp; Occupancy '!E163</f>
        <v>0</v>
      </c>
      <c r="F250" s="520">
        <f>'Tab 5-Unit &amp; Occupancy '!G163</f>
        <v>0</v>
      </c>
      <c r="G250" s="521">
        <f>'Tab 5-Unit &amp; Occupancy '!H163</f>
        <v>0</v>
      </c>
      <c r="H250" s="315">
        <f>'Tab 5-Unit &amp; Occupancy '!I163</f>
        <v>0</v>
      </c>
      <c r="I250" s="315">
        <f>'Tab 5-Unit &amp; Occupancy '!J163</f>
        <v>0</v>
      </c>
      <c r="J250" s="315">
        <f>'Tab 5-Unit &amp; Occupancy '!K163</f>
        <v>0</v>
      </c>
      <c r="K250" s="141"/>
    </row>
    <row r="251" spans="2:12" hidden="1" x14ac:dyDescent="0.25">
      <c r="B251" s="137"/>
      <c r="C251" s="86"/>
      <c r="D251" s="519">
        <v>145</v>
      </c>
      <c r="E251" s="520">
        <f>'Tab 5-Unit &amp; Occupancy '!E164</f>
        <v>0</v>
      </c>
      <c r="F251" s="520">
        <f>'Tab 5-Unit &amp; Occupancy '!G164</f>
        <v>0</v>
      </c>
      <c r="G251" s="521">
        <f>'Tab 5-Unit &amp; Occupancy '!H164</f>
        <v>0</v>
      </c>
      <c r="H251" s="315">
        <f>'Tab 5-Unit &amp; Occupancy '!I164</f>
        <v>0</v>
      </c>
      <c r="I251" s="315">
        <f>'Tab 5-Unit &amp; Occupancy '!J164</f>
        <v>0</v>
      </c>
      <c r="J251" s="315">
        <f>'Tab 5-Unit &amp; Occupancy '!K164</f>
        <v>0</v>
      </c>
      <c r="K251" s="141"/>
    </row>
    <row r="252" spans="2:12" hidden="1" x14ac:dyDescent="0.25">
      <c r="B252" s="137"/>
      <c r="C252" s="86"/>
      <c r="D252" s="519">
        <v>146</v>
      </c>
      <c r="E252" s="520">
        <f>'Tab 5-Unit &amp; Occupancy '!E165</f>
        <v>0</v>
      </c>
      <c r="F252" s="520">
        <f>'Tab 5-Unit &amp; Occupancy '!G165</f>
        <v>0</v>
      </c>
      <c r="G252" s="521">
        <f>'Tab 5-Unit &amp; Occupancy '!H165</f>
        <v>0</v>
      </c>
      <c r="H252" s="315">
        <f>'Tab 5-Unit &amp; Occupancy '!I165</f>
        <v>0</v>
      </c>
      <c r="I252" s="315">
        <f>'Tab 5-Unit &amp; Occupancy '!J165</f>
        <v>0</v>
      </c>
      <c r="J252" s="315">
        <f>'Tab 5-Unit &amp; Occupancy '!K165</f>
        <v>0</v>
      </c>
      <c r="K252" s="141"/>
    </row>
    <row r="253" spans="2:12" hidden="1" x14ac:dyDescent="0.25">
      <c r="B253" s="137"/>
      <c r="C253" s="86"/>
      <c r="D253" s="519">
        <v>147</v>
      </c>
      <c r="E253" s="520">
        <f>'Tab 5-Unit &amp; Occupancy '!E166</f>
        <v>0</v>
      </c>
      <c r="F253" s="520">
        <f>'Tab 5-Unit &amp; Occupancy '!G166</f>
        <v>0</v>
      </c>
      <c r="G253" s="521">
        <f>'Tab 5-Unit &amp; Occupancy '!H166</f>
        <v>0</v>
      </c>
      <c r="H253" s="315">
        <f>'Tab 5-Unit &amp; Occupancy '!I166</f>
        <v>0</v>
      </c>
      <c r="I253" s="315">
        <f>'Tab 5-Unit &amp; Occupancy '!J166</f>
        <v>0</v>
      </c>
      <c r="J253" s="315">
        <f>'Tab 5-Unit &amp; Occupancy '!K166</f>
        <v>0</v>
      </c>
      <c r="K253" s="141"/>
    </row>
    <row r="254" spans="2:12" hidden="1" x14ac:dyDescent="0.25">
      <c r="B254" s="137"/>
      <c r="C254" s="86"/>
      <c r="D254" s="519">
        <v>148</v>
      </c>
      <c r="E254" s="520">
        <f>'Tab 5-Unit &amp; Occupancy '!E167</f>
        <v>0</v>
      </c>
      <c r="F254" s="520">
        <f>'Tab 5-Unit &amp; Occupancy '!G167</f>
        <v>0</v>
      </c>
      <c r="G254" s="521">
        <f>'Tab 5-Unit &amp; Occupancy '!H167</f>
        <v>0</v>
      </c>
      <c r="H254" s="315">
        <f>'Tab 5-Unit &amp; Occupancy '!I167</f>
        <v>0</v>
      </c>
      <c r="I254" s="315">
        <f>'Tab 5-Unit &amp; Occupancy '!J167</f>
        <v>0</v>
      </c>
      <c r="J254" s="315">
        <f>'Tab 5-Unit &amp; Occupancy '!K167</f>
        <v>0</v>
      </c>
      <c r="K254" s="141"/>
    </row>
    <row r="255" spans="2:12" hidden="1" x14ac:dyDescent="0.25">
      <c r="B255" s="137"/>
      <c r="C255" s="86"/>
      <c r="D255" s="519">
        <v>149</v>
      </c>
      <c r="E255" s="520">
        <f>'Tab 5-Unit &amp; Occupancy '!E168</f>
        <v>0</v>
      </c>
      <c r="F255" s="520">
        <f>'Tab 5-Unit &amp; Occupancy '!G168</f>
        <v>0</v>
      </c>
      <c r="G255" s="521">
        <f>'Tab 5-Unit &amp; Occupancy '!H168</f>
        <v>0</v>
      </c>
      <c r="H255" s="315">
        <f>'Tab 5-Unit &amp; Occupancy '!I168</f>
        <v>0</v>
      </c>
      <c r="I255" s="315">
        <f>'Tab 5-Unit &amp; Occupancy '!J168</f>
        <v>0</v>
      </c>
      <c r="J255" s="315">
        <f>'Tab 5-Unit &amp; Occupancy '!K168</f>
        <v>0</v>
      </c>
      <c r="K255" s="141"/>
      <c r="L255" s="211"/>
    </row>
    <row r="256" spans="2:12" hidden="1" x14ac:dyDescent="0.25">
      <c r="B256" s="137"/>
      <c r="C256" s="86"/>
      <c r="D256" s="519">
        <v>150</v>
      </c>
      <c r="E256" s="520">
        <f>'Tab 5-Unit &amp; Occupancy '!E169</f>
        <v>0</v>
      </c>
      <c r="F256" s="520">
        <f>'Tab 5-Unit &amp; Occupancy '!G169</f>
        <v>0</v>
      </c>
      <c r="G256" s="521">
        <f>'Tab 5-Unit &amp; Occupancy '!H169</f>
        <v>0</v>
      </c>
      <c r="H256" s="315">
        <f>'Tab 5-Unit &amp; Occupancy '!I169</f>
        <v>0</v>
      </c>
      <c r="I256" s="315">
        <f>'Tab 5-Unit &amp; Occupancy '!J169</f>
        <v>0</v>
      </c>
      <c r="J256" s="315">
        <f>'Tab 5-Unit &amp; Occupancy '!K169</f>
        <v>0</v>
      </c>
      <c r="K256" s="141"/>
    </row>
    <row r="257" spans="2:11" hidden="1" x14ac:dyDescent="0.25">
      <c r="B257" s="137"/>
      <c r="C257" s="86"/>
      <c r="D257" s="519">
        <v>151</v>
      </c>
      <c r="E257" s="520">
        <f>'Tab 5-Unit &amp; Occupancy '!E170</f>
        <v>0</v>
      </c>
      <c r="F257" s="520">
        <f>'Tab 5-Unit &amp; Occupancy '!G170</f>
        <v>0</v>
      </c>
      <c r="G257" s="521">
        <f>'Tab 5-Unit &amp; Occupancy '!H170</f>
        <v>0</v>
      </c>
      <c r="H257" s="315">
        <f>'Tab 5-Unit &amp; Occupancy '!I170</f>
        <v>0</v>
      </c>
      <c r="I257" s="315">
        <f>'Tab 5-Unit &amp; Occupancy '!J170</f>
        <v>0</v>
      </c>
      <c r="J257" s="315">
        <f>'Tab 5-Unit &amp; Occupancy '!K170</f>
        <v>0</v>
      </c>
      <c r="K257" s="141"/>
    </row>
    <row r="258" spans="2:11" ht="9.9499999999999993" customHeight="1" x14ac:dyDescent="0.25">
      <c r="B258" s="453"/>
      <c r="C258" s="4"/>
      <c r="D258" s="451"/>
      <c r="E258" s="451"/>
      <c r="F258" s="4"/>
      <c r="G258" s="4"/>
      <c r="H258" s="4"/>
      <c r="I258" s="4"/>
      <c r="J258" s="4"/>
      <c r="K258" s="66"/>
    </row>
    <row r="259" spans="2:11" ht="42.75" customHeight="1" x14ac:dyDescent="0.3">
      <c r="B259" s="522"/>
      <c r="C259" s="86"/>
      <c r="D259" s="86"/>
      <c r="E259" s="456"/>
      <c r="F259" s="456"/>
      <c r="G259" s="523"/>
      <c r="H259" s="524" t="s">
        <v>268</v>
      </c>
      <c r="I259" s="525" t="s">
        <v>221</v>
      </c>
      <c r="J259" s="525" t="s">
        <v>274</v>
      </c>
      <c r="K259" s="141"/>
    </row>
    <row r="260" spans="2:11" ht="15" customHeight="1" x14ac:dyDescent="0.3">
      <c r="B260" s="526"/>
      <c r="C260" s="86"/>
      <c r="D260" s="86"/>
      <c r="E260" s="456"/>
      <c r="F260" s="456"/>
      <c r="G260" s="527" t="s">
        <v>124</v>
      </c>
      <c r="H260" s="528">
        <f>'Tab 5-Unit &amp; Occupancy '!I173</f>
        <v>0</v>
      </c>
      <c r="I260" s="528">
        <f>'Tab 5-Unit &amp; Occupancy '!J173</f>
        <v>0</v>
      </c>
      <c r="J260" s="528">
        <f>'Tab 5-Unit &amp; Occupancy '!K173</f>
        <v>0</v>
      </c>
      <c r="K260" s="66"/>
    </row>
    <row r="261" spans="2:11" ht="15" customHeight="1" x14ac:dyDescent="0.3">
      <c r="B261" s="526"/>
      <c r="C261" s="86"/>
      <c r="D261" s="86"/>
      <c r="E261" s="456"/>
      <c r="F261" s="456"/>
      <c r="G261" s="527" t="s">
        <v>138</v>
      </c>
      <c r="H261" s="528">
        <f>'Tab 5-Unit &amp; Occupancy '!I174</f>
        <v>0</v>
      </c>
      <c r="I261" s="528">
        <f>'Tab 5-Unit &amp; Occupancy '!J174</f>
        <v>0</v>
      </c>
      <c r="J261" s="528">
        <f>'Tab 5-Unit &amp; Occupancy '!K174</f>
        <v>0</v>
      </c>
      <c r="K261" s="66"/>
    </row>
    <row r="262" spans="2:11" ht="9.9499999999999993" customHeight="1" x14ac:dyDescent="0.3">
      <c r="B262" s="453"/>
      <c r="C262" s="4"/>
      <c r="D262" s="4"/>
      <c r="E262" s="72"/>
      <c r="F262" s="72"/>
      <c r="G262" s="72"/>
      <c r="H262" s="72"/>
      <c r="I262" s="72"/>
      <c r="J262" s="72"/>
      <c r="K262" s="66"/>
    </row>
    <row r="263" spans="2:11" ht="15" customHeight="1" x14ac:dyDescent="0.3">
      <c r="B263" s="526"/>
      <c r="C263" s="86"/>
      <c r="D263" s="86"/>
      <c r="E263" s="762" t="s">
        <v>11</v>
      </c>
      <c r="F263" s="762"/>
      <c r="G263" s="762"/>
      <c r="H263" s="762"/>
      <c r="I263" s="762"/>
      <c r="J263" s="529">
        <f>'Tab 5-Unit &amp; Occupancy '!K176</f>
        <v>0</v>
      </c>
      <c r="K263" s="66"/>
    </row>
    <row r="264" spans="2:11" ht="9.9499999999999993" customHeight="1" x14ac:dyDescent="0.3">
      <c r="B264" s="453"/>
      <c r="C264" s="4"/>
      <c r="D264" s="4"/>
      <c r="E264" s="72"/>
      <c r="F264" s="72"/>
      <c r="G264" s="72"/>
      <c r="H264" s="72"/>
      <c r="I264" s="72"/>
      <c r="J264" s="72"/>
      <c r="K264" s="66"/>
    </row>
    <row r="265" spans="2:11" ht="15" customHeight="1" x14ac:dyDescent="0.3">
      <c r="B265" s="526"/>
      <c r="C265" s="86"/>
      <c r="D265" s="86"/>
      <c r="E265" s="757" t="s">
        <v>137</v>
      </c>
      <c r="F265" s="757"/>
      <c r="G265" s="757"/>
      <c r="H265" s="757"/>
      <c r="I265" s="757"/>
      <c r="J265" s="77" t="str">
        <f>'Tab 5-Unit &amp; Occupancy '!K178</f>
        <v>Select One</v>
      </c>
      <c r="K265" s="66"/>
    </row>
    <row r="266" spans="2:11" ht="9.9499999999999993" customHeight="1" x14ac:dyDescent="0.25">
      <c r="B266" s="453"/>
      <c r="C266" s="4"/>
      <c r="D266" s="4"/>
      <c r="E266" s="4"/>
      <c r="F266" s="4"/>
      <c r="G266" s="4"/>
      <c r="H266" s="4"/>
      <c r="I266" s="4"/>
      <c r="J266" s="4"/>
      <c r="K266" s="66"/>
    </row>
    <row r="267" spans="2:11" ht="18.75" x14ac:dyDescent="0.25">
      <c r="B267" s="579" t="s">
        <v>474</v>
      </c>
      <c r="C267" s="580"/>
      <c r="D267" s="580"/>
      <c r="E267" s="580"/>
      <c r="F267" s="580"/>
      <c r="G267" s="580"/>
      <c r="H267" s="580"/>
      <c r="I267" s="580"/>
      <c r="J267" s="580"/>
      <c r="K267" s="581"/>
    </row>
    <row r="268" spans="2:11" ht="9.9499999999999993" customHeight="1" x14ac:dyDescent="0.3">
      <c r="B268" s="530"/>
      <c r="C268" s="72"/>
      <c r="D268" s="72"/>
      <c r="E268" s="72"/>
      <c r="F268" s="4"/>
      <c r="G268" s="4"/>
      <c r="H268" s="4"/>
      <c r="I268" s="4"/>
      <c r="J268" s="4"/>
      <c r="K268" s="66"/>
    </row>
    <row r="269" spans="2:11" ht="15" customHeight="1" x14ac:dyDescent="0.3">
      <c r="B269" s="531"/>
      <c r="C269" s="793" t="s">
        <v>266</v>
      </c>
      <c r="D269" s="793"/>
      <c r="E269" s="793"/>
      <c r="F269" s="456"/>
      <c r="G269" s="793" t="s">
        <v>117</v>
      </c>
      <c r="H269" s="793"/>
      <c r="I269" s="793"/>
      <c r="J269" s="793"/>
      <c r="K269" s="66"/>
    </row>
    <row r="270" spans="2:11" ht="9.9499999999999993" customHeight="1" x14ac:dyDescent="0.3">
      <c r="B270" s="530"/>
      <c r="C270" s="72"/>
      <c r="D270" s="72"/>
      <c r="E270" s="72"/>
      <c r="F270" s="4"/>
      <c r="G270" s="4"/>
      <c r="H270" s="4"/>
      <c r="I270" s="4"/>
      <c r="J270" s="4"/>
      <c r="K270" s="66"/>
    </row>
    <row r="271" spans="2:11" ht="15" customHeight="1" x14ac:dyDescent="0.3">
      <c r="B271" s="531"/>
      <c r="C271" s="72"/>
      <c r="D271" s="180" t="s">
        <v>153</v>
      </c>
      <c r="E271" s="457" t="str">
        <f>'Tab 5-Unit &amp; Occupancy '!F183</f>
        <v>Select One</v>
      </c>
      <c r="F271" s="456"/>
      <c r="G271" s="456"/>
      <c r="H271" s="456"/>
      <c r="I271" s="515" t="s">
        <v>90</v>
      </c>
      <c r="J271" s="77" t="str">
        <f>'Tab 5-Unit &amp; Occupancy '!K183</f>
        <v/>
      </c>
      <c r="K271" s="66"/>
    </row>
    <row r="272" spans="2:11" ht="15" customHeight="1" x14ac:dyDescent="0.3">
      <c r="B272" s="531"/>
      <c r="C272" s="456"/>
      <c r="D272" s="456"/>
      <c r="E272" s="456"/>
      <c r="F272" s="456"/>
      <c r="G272" s="456"/>
      <c r="H272" s="756" t="s">
        <v>91</v>
      </c>
      <c r="I272" s="756"/>
      <c r="J272" s="77" t="str">
        <f>'Tab 5-Unit &amp; Occupancy '!K184</f>
        <v/>
      </c>
      <c r="K272" s="66"/>
    </row>
    <row r="273" spans="2:12" ht="15" customHeight="1" x14ac:dyDescent="0.3">
      <c r="B273" s="530"/>
      <c r="C273" s="72"/>
      <c r="D273" s="180" t="s">
        <v>521</v>
      </c>
      <c r="E273" s="457">
        <f>'Tab 5-Unit &amp; Occupancy '!F185</f>
        <v>0</v>
      </c>
      <c r="F273" s="72"/>
      <c r="G273" s="72"/>
      <c r="H273" s="72"/>
      <c r="I273" s="72"/>
      <c r="J273" s="72"/>
      <c r="K273" s="66"/>
    </row>
    <row r="274" spans="2:12" ht="15" customHeight="1" x14ac:dyDescent="0.3">
      <c r="B274" s="531"/>
      <c r="C274" s="456"/>
      <c r="E274" s="72"/>
      <c r="F274" s="532"/>
      <c r="G274" s="793" t="s">
        <v>116</v>
      </c>
      <c r="H274" s="793"/>
      <c r="I274" s="793"/>
      <c r="J274" s="793"/>
      <c r="K274" s="66"/>
    </row>
    <row r="275" spans="2:12" ht="15" customHeight="1" x14ac:dyDescent="0.3">
      <c r="B275" s="531"/>
      <c r="C275" s="72"/>
      <c r="D275" s="180" t="s">
        <v>66</v>
      </c>
      <c r="E275" s="463" t="str">
        <f>'Tab 5-Unit &amp; Occupancy '!F187</f>
        <v>Select One</v>
      </c>
      <c r="F275" s="456"/>
      <c r="G275" s="72"/>
      <c r="K275" s="66"/>
    </row>
    <row r="276" spans="2:12" ht="15" customHeight="1" x14ac:dyDescent="0.3">
      <c r="B276" s="531"/>
      <c r="C276" s="72"/>
      <c r="D276" s="72"/>
      <c r="E276" s="456"/>
      <c r="F276" s="456"/>
      <c r="G276" s="72"/>
      <c r="H276" s="762" t="s">
        <v>85</v>
      </c>
      <c r="I276" s="762"/>
      <c r="J276" s="77" t="str">
        <f>'Tab 5-Unit &amp; Occupancy '!K190</f>
        <v/>
      </c>
      <c r="K276" s="66"/>
    </row>
    <row r="277" spans="2:12" ht="15" customHeight="1" x14ac:dyDescent="0.3">
      <c r="B277" s="782" t="s">
        <v>522</v>
      </c>
      <c r="C277" s="762"/>
      <c r="D277" s="762"/>
      <c r="E277" s="463" t="str">
        <f>'Tab 5-Unit &amp; Occupancy '!F189</f>
        <v>Select One</v>
      </c>
      <c r="H277" s="762" t="s">
        <v>86</v>
      </c>
      <c r="I277" s="762"/>
      <c r="J277" s="77" t="str">
        <f>'Tab 5-Unit &amp; Occupancy '!K191</f>
        <v/>
      </c>
      <c r="K277" s="66"/>
    </row>
    <row r="278" spans="2:12" ht="15" customHeight="1" x14ac:dyDescent="0.3">
      <c r="B278" s="533"/>
      <c r="C278" s="180"/>
      <c r="D278" s="180"/>
      <c r="E278" s="456"/>
      <c r="F278" s="762" t="s">
        <v>424</v>
      </c>
      <c r="G278" s="762"/>
      <c r="H278" s="762"/>
      <c r="I278" s="762"/>
      <c r="J278" s="534" t="str">
        <f>'Tab 5-Unit &amp; Occupancy '!K192</f>
        <v/>
      </c>
      <c r="K278" s="87"/>
      <c r="L278" s="211"/>
    </row>
    <row r="279" spans="2:12" ht="15" customHeight="1" x14ac:dyDescent="0.3">
      <c r="B279" s="783" t="s">
        <v>550</v>
      </c>
      <c r="C279" s="757"/>
      <c r="D279" s="757"/>
      <c r="E279" s="470" t="str">
        <f>'Tab 5-Unit &amp; Occupancy '!F191</f>
        <v>Select One</v>
      </c>
      <c r="F279" s="86"/>
      <c r="G279" s="86"/>
      <c r="H279" s="86"/>
      <c r="I279" s="95"/>
      <c r="J279" s="95"/>
      <c r="K279" s="87"/>
      <c r="L279" s="211"/>
    </row>
    <row r="280" spans="2:12" ht="9.9499999999999993" customHeight="1" x14ac:dyDescent="0.3">
      <c r="B280" s="530"/>
      <c r="C280" s="72"/>
      <c r="D280" s="72"/>
      <c r="E280" s="72"/>
      <c r="F280" s="4"/>
      <c r="G280" s="4"/>
      <c r="H280" s="4"/>
      <c r="I280" s="4"/>
      <c r="J280" s="4"/>
      <c r="K280" s="66"/>
    </row>
    <row r="281" spans="2:12" ht="18.75" x14ac:dyDescent="0.25">
      <c r="B281" s="579" t="s">
        <v>120</v>
      </c>
      <c r="C281" s="580"/>
      <c r="D281" s="580"/>
      <c r="E281" s="580"/>
      <c r="F281" s="580"/>
      <c r="G281" s="580"/>
      <c r="H281" s="580"/>
      <c r="I281" s="580"/>
      <c r="J281" s="580"/>
      <c r="K281" s="581"/>
      <c r="L281" s="81"/>
    </row>
    <row r="282" spans="2:12" ht="9.9499999999999993" customHeight="1" x14ac:dyDescent="0.25">
      <c r="B282" s="453"/>
      <c r="C282" s="4"/>
      <c r="D282" s="451"/>
      <c r="E282" s="451"/>
      <c r="F282" s="4"/>
      <c r="G282" s="4"/>
      <c r="H282" s="4"/>
      <c r="I282" s="4"/>
      <c r="J282" s="4"/>
      <c r="K282" s="66"/>
    </row>
    <row r="283" spans="2:12" ht="15" customHeight="1" x14ac:dyDescent="0.3">
      <c r="B283" s="526"/>
      <c r="C283" s="86"/>
      <c r="D283" s="4"/>
      <c r="E283" s="72"/>
      <c r="F283" s="456"/>
      <c r="G283" s="74"/>
      <c r="H283" s="456"/>
      <c r="I283" s="73" t="s">
        <v>425</v>
      </c>
      <c r="J283" s="77" t="str">
        <f>'Tab 6-Marketing HCV Lease '!F11</f>
        <v>Select One</v>
      </c>
      <c r="K283" s="66"/>
    </row>
    <row r="284" spans="2:12" ht="9.9499999999999993" customHeight="1" x14ac:dyDescent="0.3">
      <c r="B284" s="453"/>
      <c r="C284" s="4"/>
      <c r="D284" s="4"/>
      <c r="E284" s="72"/>
      <c r="F284" s="72"/>
      <c r="G284" s="72"/>
      <c r="H284" s="72"/>
      <c r="I284" s="72"/>
      <c r="J284" s="535"/>
      <c r="K284" s="66"/>
    </row>
    <row r="285" spans="2:12" ht="15" customHeight="1" x14ac:dyDescent="0.3">
      <c r="B285" s="526"/>
      <c r="C285" s="86"/>
      <c r="D285" s="4"/>
      <c r="E285" s="72"/>
      <c r="F285" s="456"/>
      <c r="G285" s="74"/>
      <c r="H285" s="456"/>
      <c r="I285" s="73" t="s">
        <v>430</v>
      </c>
      <c r="J285" s="77" t="str">
        <f>'Tab 6-Marketing HCV Lease '!F13</f>
        <v>Select One</v>
      </c>
      <c r="K285" s="66"/>
    </row>
    <row r="286" spans="2:12" ht="9.9499999999999993" customHeight="1" x14ac:dyDescent="0.3">
      <c r="B286" s="453"/>
      <c r="C286" s="4"/>
      <c r="D286" s="4"/>
      <c r="E286" s="72"/>
      <c r="F286" s="72"/>
      <c r="G286" s="72"/>
      <c r="H286" s="72"/>
      <c r="I286" s="72"/>
      <c r="J286" s="535"/>
      <c r="K286" s="66"/>
    </row>
    <row r="287" spans="2:12" ht="15" customHeight="1" x14ac:dyDescent="0.3">
      <c r="B287" s="526"/>
      <c r="C287" s="86"/>
      <c r="D287" s="4"/>
      <c r="E287" s="72"/>
      <c r="F287" s="456"/>
      <c r="G287" s="75"/>
      <c r="H287" s="456"/>
      <c r="I287" s="73" t="s">
        <v>427</v>
      </c>
      <c r="J287" s="77" t="str">
        <f>'Tab 6-Marketing HCV Lease '!F15</f>
        <v>Select One</v>
      </c>
      <c r="K287" s="66"/>
    </row>
    <row r="288" spans="2:12" ht="9.9499999999999993" customHeight="1" x14ac:dyDescent="0.25">
      <c r="B288" s="453"/>
      <c r="C288" s="4"/>
      <c r="D288" s="4"/>
      <c r="E288" s="4"/>
      <c r="F288" s="4"/>
      <c r="G288" s="4"/>
      <c r="H288" s="4"/>
      <c r="I288" s="4"/>
      <c r="J288" s="4"/>
      <c r="K288" s="66"/>
    </row>
    <row r="289" spans="2:12" ht="18.75" x14ac:dyDescent="0.25">
      <c r="B289" s="579" t="s">
        <v>119</v>
      </c>
      <c r="C289" s="580"/>
      <c r="D289" s="580"/>
      <c r="E289" s="580"/>
      <c r="F289" s="580"/>
      <c r="G289" s="580"/>
      <c r="H289" s="580"/>
      <c r="I289" s="580"/>
      <c r="J289" s="580"/>
      <c r="K289" s="581"/>
      <c r="L289" s="81"/>
    </row>
    <row r="290" spans="2:12" ht="9.9499999999999993" customHeight="1" x14ac:dyDescent="0.25">
      <c r="B290" s="453"/>
      <c r="C290" s="4"/>
      <c r="D290" s="451"/>
      <c r="E290" s="451"/>
      <c r="F290" s="4"/>
      <c r="G290" s="4"/>
      <c r="H290" s="4"/>
      <c r="I290" s="4"/>
      <c r="J290" s="4"/>
      <c r="K290" s="66"/>
    </row>
    <row r="291" spans="2:12" ht="15" customHeight="1" x14ac:dyDescent="0.3">
      <c r="B291" s="526"/>
      <c r="C291" s="86"/>
      <c r="D291" s="757" t="s">
        <v>429</v>
      </c>
      <c r="E291" s="757"/>
      <c r="F291" s="757"/>
      <c r="G291" s="757"/>
      <c r="H291" s="757"/>
      <c r="I291" s="757"/>
      <c r="J291" s="77" t="str">
        <f>'Tab 6-Marketing HCV Lease '!F19</f>
        <v>Select One</v>
      </c>
      <c r="K291" s="66"/>
    </row>
    <row r="292" spans="2:12" ht="9.9499999999999993" customHeight="1" x14ac:dyDescent="0.3">
      <c r="B292" s="453"/>
      <c r="C292" s="4"/>
      <c r="D292" s="72"/>
      <c r="E292" s="72"/>
      <c r="F292" s="72"/>
      <c r="G292" s="72"/>
      <c r="H292" s="72"/>
      <c r="I292" s="72"/>
      <c r="J292" s="535"/>
      <c r="K292" s="66"/>
    </row>
    <row r="293" spans="2:12" ht="15" customHeight="1" x14ac:dyDescent="0.3">
      <c r="B293" s="526"/>
      <c r="C293" s="86"/>
      <c r="D293" s="72"/>
      <c r="E293" s="76"/>
      <c r="F293" s="456"/>
      <c r="G293" s="72"/>
      <c r="H293" s="456"/>
      <c r="I293" s="73" t="s">
        <v>134</v>
      </c>
      <c r="J293" s="77" t="str">
        <f>'Tab 6-Marketing HCV Lease '!F21</f>
        <v>Select One</v>
      </c>
      <c r="K293" s="66"/>
    </row>
    <row r="294" spans="2:12" ht="9.9499999999999993" customHeight="1" x14ac:dyDescent="0.3">
      <c r="B294" s="453"/>
      <c r="C294" s="4"/>
      <c r="D294" s="72"/>
      <c r="E294" s="72"/>
      <c r="F294" s="72"/>
      <c r="G294" s="72"/>
      <c r="H294" s="72"/>
      <c r="I294" s="72"/>
      <c r="J294" s="535"/>
      <c r="K294" s="66"/>
    </row>
    <row r="295" spans="2:12" ht="15" customHeight="1" x14ac:dyDescent="0.3">
      <c r="B295" s="526"/>
      <c r="C295" s="86"/>
      <c r="D295" s="762" t="s">
        <v>431</v>
      </c>
      <c r="E295" s="762"/>
      <c r="F295" s="762"/>
      <c r="G295" s="762"/>
      <c r="H295" s="762"/>
      <c r="I295" s="762"/>
      <c r="J295" s="77" t="str">
        <f>'Tab 6-Marketing HCV Lease '!F23</f>
        <v>Select One</v>
      </c>
      <c r="K295" s="66"/>
    </row>
    <row r="296" spans="2:12" ht="9.9499999999999993" customHeight="1" x14ac:dyDescent="0.25">
      <c r="B296" s="453"/>
      <c r="C296" s="4"/>
      <c r="D296" s="4"/>
      <c r="E296" s="4"/>
      <c r="F296" s="4"/>
      <c r="G296" s="4"/>
      <c r="H296" s="4"/>
      <c r="I296" s="4"/>
      <c r="J296" s="4"/>
      <c r="K296" s="66"/>
    </row>
    <row r="297" spans="2:12" ht="18.75" x14ac:dyDescent="0.25">
      <c r="B297" s="579" t="s">
        <v>332</v>
      </c>
      <c r="C297" s="580"/>
      <c r="D297" s="580"/>
      <c r="E297" s="580"/>
      <c r="F297" s="580"/>
      <c r="G297" s="580"/>
      <c r="H297" s="580"/>
      <c r="I297" s="580"/>
      <c r="J297" s="580"/>
      <c r="K297" s="581"/>
      <c r="L297" s="81"/>
    </row>
    <row r="298" spans="2:12" ht="9.9499999999999993" customHeight="1" x14ac:dyDescent="0.25">
      <c r="B298" s="453"/>
      <c r="C298" s="4"/>
      <c r="D298" s="451"/>
      <c r="E298" s="451"/>
      <c r="F298" s="4"/>
      <c r="G298" s="4"/>
      <c r="H298" s="4"/>
      <c r="I298" s="4"/>
      <c r="J298" s="4"/>
      <c r="K298" s="66"/>
    </row>
    <row r="299" spans="2:12" ht="15" customHeight="1" x14ac:dyDescent="0.3">
      <c r="B299" s="526"/>
      <c r="C299" s="86"/>
      <c r="D299" s="456"/>
      <c r="E299" s="456"/>
      <c r="F299" s="763" t="s">
        <v>273</v>
      </c>
      <c r="G299" s="763"/>
      <c r="H299" s="763"/>
      <c r="I299" s="763"/>
      <c r="J299" s="77" t="str">
        <f>'Tab 6-Marketing HCV Lease '!F29</f>
        <v>Select One</v>
      </c>
      <c r="K299" s="66"/>
    </row>
    <row r="300" spans="2:12" ht="9.9499999999999993" customHeight="1" x14ac:dyDescent="0.3">
      <c r="B300" s="453"/>
      <c r="C300" s="4"/>
      <c r="D300" s="72"/>
      <c r="E300" s="72"/>
      <c r="F300" s="72"/>
      <c r="G300" s="72"/>
      <c r="H300" s="72"/>
      <c r="I300" s="72"/>
      <c r="J300" s="535"/>
      <c r="K300" s="66"/>
    </row>
    <row r="301" spans="2:12" ht="15" customHeight="1" x14ac:dyDescent="0.3">
      <c r="B301" s="526"/>
      <c r="C301" s="86"/>
      <c r="D301" s="456"/>
      <c r="E301" s="456"/>
      <c r="F301" s="784" t="s">
        <v>434</v>
      </c>
      <c r="G301" s="784"/>
      <c r="H301" s="784"/>
      <c r="I301" s="784"/>
      <c r="J301" s="77" t="str">
        <f>'Tab 6-Marketing HCV Lease '!F31</f>
        <v>Select One</v>
      </c>
      <c r="K301" s="66"/>
    </row>
    <row r="302" spans="2:12" ht="9.9499999999999993" customHeight="1" x14ac:dyDescent="0.3">
      <c r="B302" s="453"/>
      <c r="C302" s="4"/>
      <c r="D302" s="72"/>
      <c r="E302" s="72"/>
      <c r="F302" s="72"/>
      <c r="G302" s="72"/>
      <c r="H302" s="72"/>
      <c r="I302" s="72"/>
      <c r="J302" s="535"/>
      <c r="K302" s="66"/>
    </row>
    <row r="303" spans="2:12" ht="15" customHeight="1" x14ac:dyDescent="0.3">
      <c r="B303" s="526"/>
      <c r="C303" s="86"/>
      <c r="D303" s="456"/>
      <c r="E303" s="784" t="s">
        <v>437</v>
      </c>
      <c r="F303" s="784"/>
      <c r="G303" s="784"/>
      <c r="H303" s="784"/>
      <c r="I303" s="784"/>
      <c r="J303" s="77" t="str">
        <f>'Tab 6-Marketing HCV Lease '!F33</f>
        <v>Select One</v>
      </c>
      <c r="K303" s="66"/>
    </row>
    <row r="304" spans="2:12" ht="9.9499999999999993" customHeight="1" x14ac:dyDescent="0.3">
      <c r="B304" s="453"/>
      <c r="C304" s="4"/>
      <c r="D304" s="72"/>
      <c r="E304" s="72"/>
      <c r="F304" s="72"/>
      <c r="G304" s="72"/>
      <c r="H304" s="72"/>
      <c r="I304" s="72"/>
      <c r="J304" s="535"/>
      <c r="K304" s="66"/>
    </row>
    <row r="305" spans="2:11" ht="15" customHeight="1" x14ac:dyDescent="0.3">
      <c r="B305" s="526"/>
      <c r="C305" s="86"/>
      <c r="D305" s="456"/>
      <c r="E305" s="757" t="s">
        <v>438</v>
      </c>
      <c r="F305" s="757"/>
      <c r="G305" s="757"/>
      <c r="H305" s="757"/>
      <c r="I305" s="757"/>
      <c r="J305" s="77" t="str">
        <f>'Tab 6-Marketing HCV Lease '!F35</f>
        <v>Select One</v>
      </c>
      <c r="K305" s="66"/>
    </row>
    <row r="306" spans="2:11" ht="9.9499999999999993" customHeight="1" x14ac:dyDescent="0.3">
      <c r="B306" s="453"/>
      <c r="C306" s="4"/>
      <c r="D306" s="72"/>
      <c r="E306" s="72"/>
      <c r="F306" s="72"/>
      <c r="G306" s="72"/>
      <c r="H306" s="72"/>
      <c r="I306" s="72"/>
      <c r="J306" s="535"/>
      <c r="K306" s="66"/>
    </row>
    <row r="307" spans="2:11" ht="15" customHeight="1" x14ac:dyDescent="0.3">
      <c r="B307" s="526"/>
      <c r="C307" s="86"/>
      <c r="D307" s="456"/>
      <c r="E307" s="464"/>
      <c r="F307" s="756" t="s">
        <v>439</v>
      </c>
      <c r="G307" s="756"/>
      <c r="H307" s="756"/>
      <c r="I307" s="756"/>
      <c r="J307" s="77" t="str">
        <f>'Tab 6-Marketing HCV Lease '!F37</f>
        <v>Select One</v>
      </c>
      <c r="K307" s="66"/>
    </row>
    <row r="308" spans="2:11" ht="9.9499999999999993" customHeight="1" x14ac:dyDescent="0.3">
      <c r="B308" s="453"/>
      <c r="C308" s="4"/>
      <c r="D308" s="72"/>
      <c r="E308" s="72"/>
      <c r="F308" s="72"/>
      <c r="G308" s="72"/>
      <c r="H308" s="72"/>
      <c r="I308" s="72"/>
      <c r="J308" s="535"/>
      <c r="K308" s="66"/>
    </row>
    <row r="309" spans="2:11" ht="15" customHeight="1" x14ac:dyDescent="0.3">
      <c r="B309" s="526"/>
      <c r="C309" s="86"/>
      <c r="D309" s="757" t="s">
        <v>440</v>
      </c>
      <c r="E309" s="757"/>
      <c r="F309" s="757"/>
      <c r="G309" s="757"/>
      <c r="H309" s="757"/>
      <c r="I309" s="757"/>
      <c r="J309" s="77" t="str">
        <f>'Tab 6-Marketing HCV Lease '!F39</f>
        <v>Select One</v>
      </c>
      <c r="K309" s="66"/>
    </row>
    <row r="310" spans="2:11" ht="9.9499999999999993" customHeight="1" x14ac:dyDescent="0.3">
      <c r="B310" s="453"/>
      <c r="C310" s="4"/>
      <c r="D310" s="72"/>
      <c r="E310" s="72"/>
      <c r="F310" s="72"/>
      <c r="G310" s="72"/>
      <c r="H310" s="72"/>
      <c r="I310" s="72"/>
      <c r="J310" s="4"/>
      <c r="K310" s="66"/>
    </row>
    <row r="311" spans="2:11" ht="18.75" x14ac:dyDescent="0.25">
      <c r="B311" s="596" t="s">
        <v>473</v>
      </c>
      <c r="C311" s="597"/>
      <c r="D311" s="597"/>
      <c r="E311" s="597" t="s">
        <v>282</v>
      </c>
      <c r="F311" s="597"/>
      <c r="G311" s="597"/>
      <c r="H311" s="597"/>
      <c r="I311" s="597"/>
      <c r="J311" s="597"/>
      <c r="K311" s="598"/>
    </row>
    <row r="312" spans="2:11" ht="9.9499999999999993" customHeight="1" x14ac:dyDescent="0.25">
      <c r="B312" s="453"/>
      <c r="C312" s="4"/>
      <c r="D312" s="4"/>
      <c r="E312" s="4"/>
      <c r="F312" s="4"/>
      <c r="G312" s="4"/>
      <c r="H312" s="4"/>
      <c r="I312" s="4"/>
      <c r="J312" s="4"/>
      <c r="K312" s="66"/>
    </row>
    <row r="313" spans="2:11" ht="15" customHeight="1" x14ac:dyDescent="0.3">
      <c r="B313" s="453"/>
      <c r="C313" s="4"/>
      <c r="D313" s="4"/>
      <c r="E313" s="4"/>
      <c r="F313" s="72"/>
      <c r="G313" s="780" t="s">
        <v>202</v>
      </c>
      <c r="H313" s="780"/>
      <c r="I313" s="781"/>
      <c r="J313" s="536" t="s">
        <v>360</v>
      </c>
      <c r="K313" s="87"/>
    </row>
    <row r="314" spans="2:11" ht="15" customHeight="1" x14ac:dyDescent="0.3">
      <c r="B314" s="526"/>
      <c r="C314" s="86"/>
      <c r="D314" s="86"/>
      <c r="E314" s="86"/>
      <c r="F314" s="456"/>
      <c r="G314" s="755" t="s">
        <v>546</v>
      </c>
      <c r="H314" s="755"/>
      <c r="I314" s="755"/>
      <c r="J314" s="78" t="str">
        <f>'TAB 7-Audit Sample'!I63</f>
        <v>NO</v>
      </c>
      <c r="K314" s="66"/>
    </row>
    <row r="315" spans="2:11" ht="15" customHeight="1" x14ac:dyDescent="0.3">
      <c r="B315" s="526"/>
      <c r="C315" s="86"/>
      <c r="D315" s="86"/>
      <c r="E315" s="86"/>
      <c r="F315" s="456"/>
      <c r="G315" s="755" t="s">
        <v>278</v>
      </c>
      <c r="H315" s="755"/>
      <c r="I315" s="755"/>
      <c r="J315" s="78" t="str">
        <f>'TAB 7-Audit Sample'!I67</f>
        <v>YES</v>
      </c>
      <c r="K315" s="66"/>
    </row>
    <row r="316" spans="2:11" ht="15" customHeight="1" x14ac:dyDescent="0.3">
      <c r="B316" s="526"/>
      <c r="C316" s="86"/>
      <c r="D316" s="86"/>
      <c r="E316" s="86"/>
      <c r="F316" s="456"/>
      <c r="G316" s="755" t="s">
        <v>279</v>
      </c>
      <c r="H316" s="755"/>
      <c r="I316" s="755"/>
      <c r="J316" s="78" t="str">
        <f>'TAB 7-Audit Sample'!I71</f>
        <v>YES</v>
      </c>
      <c r="K316" s="66"/>
    </row>
    <row r="317" spans="2:11" ht="15" customHeight="1" x14ac:dyDescent="0.3">
      <c r="B317" s="526"/>
      <c r="C317" s="86"/>
      <c r="D317" s="86"/>
      <c r="E317" s="86"/>
      <c r="F317" s="456"/>
      <c r="G317" s="765" t="s">
        <v>447</v>
      </c>
      <c r="H317" s="765"/>
      <c r="I317" s="765"/>
      <c r="J317" s="466"/>
      <c r="K317" s="66"/>
    </row>
    <row r="318" spans="2:11" ht="15" customHeight="1" x14ac:dyDescent="0.3">
      <c r="B318" s="526"/>
      <c r="C318" s="86"/>
      <c r="D318" s="86"/>
      <c r="E318" s="86"/>
      <c r="F318" s="456"/>
      <c r="G318" s="755" t="s">
        <v>193</v>
      </c>
      <c r="H318" s="755"/>
      <c r="I318" s="755"/>
      <c r="J318" s="77">
        <f>'TAB 7-Audit Sample'!I82</f>
        <v>0</v>
      </c>
      <c r="K318" s="66"/>
    </row>
    <row r="319" spans="2:11" ht="15" customHeight="1" x14ac:dyDescent="0.3">
      <c r="B319" s="526"/>
      <c r="C319" s="86"/>
      <c r="D319" s="86"/>
      <c r="E319" s="86"/>
      <c r="F319" s="456"/>
      <c r="G319" s="764" t="s">
        <v>199</v>
      </c>
      <c r="H319" s="764"/>
      <c r="I319" s="764"/>
      <c r="J319" s="78">
        <f>'TAB 7-Audit Sample'!I83</f>
        <v>0</v>
      </c>
      <c r="K319" s="66"/>
    </row>
    <row r="320" spans="2:11" ht="15" customHeight="1" x14ac:dyDescent="0.3">
      <c r="B320" s="526"/>
      <c r="C320" s="86"/>
      <c r="D320" s="86"/>
      <c r="E320" s="86"/>
      <c r="F320" s="456"/>
      <c r="G320" s="537"/>
      <c r="H320" s="764" t="s">
        <v>394</v>
      </c>
      <c r="I320" s="764"/>
      <c r="J320" s="78">
        <f>'TAB 7-Audit Sample'!I74</f>
        <v>0</v>
      </c>
      <c r="K320" s="66"/>
    </row>
    <row r="321" spans="2:11" ht="15" customHeight="1" x14ac:dyDescent="0.3">
      <c r="B321" s="526"/>
      <c r="C321" s="86"/>
      <c r="D321" s="86"/>
      <c r="E321" s="86"/>
      <c r="F321" s="456"/>
      <c r="G321" s="764" t="s">
        <v>203</v>
      </c>
      <c r="H321" s="764"/>
      <c r="I321" s="764"/>
      <c r="J321" s="78">
        <f>'TAB 7-Audit Sample'!I84</f>
        <v>0</v>
      </c>
      <c r="K321" s="66"/>
    </row>
    <row r="322" spans="2:11" ht="15" customHeight="1" x14ac:dyDescent="0.3">
      <c r="B322" s="526"/>
      <c r="C322" s="86"/>
      <c r="D322" s="86"/>
      <c r="E322" s="86"/>
      <c r="F322" s="456"/>
      <c r="G322" s="765" t="s">
        <v>442</v>
      </c>
      <c r="H322" s="765" t="s">
        <v>443</v>
      </c>
      <c r="I322" s="765"/>
      <c r="J322" s="466"/>
      <c r="K322" s="66"/>
    </row>
    <row r="323" spans="2:11" ht="15" customHeight="1" x14ac:dyDescent="0.3">
      <c r="B323" s="526"/>
      <c r="C323" s="86"/>
      <c r="D323" s="86"/>
      <c r="E323" s="86"/>
      <c r="F323" s="456"/>
      <c r="G323" s="755" t="s">
        <v>194</v>
      </c>
      <c r="H323" s="755"/>
      <c r="I323" s="755"/>
      <c r="J323" s="78">
        <f>'TAB 7-Audit Sample'!I77</f>
        <v>0</v>
      </c>
      <c r="K323" s="66"/>
    </row>
    <row r="324" spans="2:11" ht="15" customHeight="1" x14ac:dyDescent="0.3">
      <c r="B324" s="526"/>
      <c r="C324" s="86"/>
      <c r="D324" s="86"/>
      <c r="E324" s="86"/>
      <c r="F324" s="456"/>
      <c r="G324" s="755" t="s">
        <v>195</v>
      </c>
      <c r="H324" s="755"/>
      <c r="I324" s="755"/>
      <c r="J324" s="78">
        <f>'TAB 7-Audit Sample'!I78</f>
        <v>0</v>
      </c>
      <c r="K324" s="66"/>
    </row>
    <row r="325" spans="2:11" ht="15" customHeight="1" x14ac:dyDescent="0.3">
      <c r="B325" s="526"/>
      <c r="C325" s="86"/>
      <c r="D325" s="86"/>
      <c r="E325" s="86"/>
      <c r="F325" s="456"/>
      <c r="G325" s="765" t="s">
        <v>448</v>
      </c>
      <c r="H325" s="765" t="s">
        <v>443</v>
      </c>
      <c r="I325" s="765"/>
      <c r="J325" s="466"/>
      <c r="K325" s="66"/>
    </row>
    <row r="326" spans="2:11" ht="15" customHeight="1" x14ac:dyDescent="0.3">
      <c r="B326" s="526"/>
      <c r="C326" s="86"/>
      <c r="D326" s="86"/>
      <c r="E326" s="86"/>
      <c r="F326" s="456"/>
      <c r="G326" s="755" t="s">
        <v>196</v>
      </c>
      <c r="H326" s="755"/>
      <c r="I326" s="755"/>
      <c r="J326" s="78">
        <f>'TAB 7-Audit Sample'!I79</f>
        <v>0</v>
      </c>
      <c r="K326" s="66"/>
    </row>
    <row r="327" spans="2:11" ht="15" customHeight="1" x14ac:dyDescent="0.3">
      <c r="B327" s="526"/>
      <c r="C327" s="86"/>
      <c r="D327" s="86"/>
      <c r="E327" s="86"/>
      <c r="F327" s="456"/>
      <c r="G327" s="755" t="s">
        <v>197</v>
      </c>
      <c r="H327" s="755"/>
      <c r="I327" s="755"/>
      <c r="J327" s="78">
        <f>'TAB 7-Audit Sample'!I80</f>
        <v>0</v>
      </c>
      <c r="K327" s="66"/>
    </row>
    <row r="328" spans="2:11" ht="15" customHeight="1" x14ac:dyDescent="0.3">
      <c r="B328" s="526"/>
      <c r="C328" s="86"/>
      <c r="D328" s="86"/>
      <c r="E328" s="86"/>
      <c r="F328" s="456"/>
      <c r="G328" s="765" t="s">
        <v>449</v>
      </c>
      <c r="H328" s="765"/>
      <c r="I328" s="765"/>
      <c r="J328" s="466"/>
      <c r="K328" s="66"/>
    </row>
    <row r="329" spans="2:11" ht="15" customHeight="1" x14ac:dyDescent="0.3">
      <c r="B329" s="526"/>
      <c r="C329" s="86"/>
      <c r="D329" s="86"/>
      <c r="E329" s="86"/>
      <c r="F329" s="456"/>
      <c r="G329" s="755" t="s">
        <v>198</v>
      </c>
      <c r="H329" s="755"/>
      <c r="I329" s="755"/>
      <c r="J329" s="78">
        <f>'TAB 7-Audit Sample'!I86</f>
        <v>0</v>
      </c>
      <c r="K329" s="66"/>
    </row>
    <row r="330" spans="2:11" ht="15" customHeight="1" x14ac:dyDescent="0.3">
      <c r="B330" s="526"/>
      <c r="C330" s="86"/>
      <c r="D330" s="86"/>
      <c r="E330" s="86"/>
      <c r="F330" s="764" t="s">
        <v>523</v>
      </c>
      <c r="G330" s="764"/>
      <c r="H330" s="764"/>
      <c r="I330" s="764"/>
      <c r="J330" s="78">
        <f>'TAB 7-Audit Sample'!I87</f>
        <v>0</v>
      </c>
      <c r="K330" s="66"/>
    </row>
    <row r="331" spans="2:11" ht="15" customHeight="1" x14ac:dyDescent="0.3">
      <c r="B331" s="526"/>
      <c r="C331" s="86"/>
      <c r="D331" s="86"/>
      <c r="E331" s="86"/>
      <c r="F331" s="456"/>
      <c r="G331" s="755" t="s">
        <v>283</v>
      </c>
      <c r="H331" s="755"/>
      <c r="I331" s="755"/>
      <c r="J331" s="78">
        <f>'TAB 7-Audit Sample'!I88</f>
        <v>0</v>
      </c>
      <c r="K331" s="66"/>
    </row>
    <row r="332" spans="2:11" ht="15" customHeight="1" x14ac:dyDescent="0.3">
      <c r="B332" s="526"/>
      <c r="C332" s="86"/>
      <c r="D332" s="86"/>
      <c r="E332" s="86"/>
      <c r="F332" s="456"/>
      <c r="G332" s="765" t="s">
        <v>450</v>
      </c>
      <c r="H332" s="765"/>
      <c r="I332" s="765"/>
      <c r="J332" s="466"/>
      <c r="K332" s="66"/>
    </row>
    <row r="333" spans="2:11" ht="17.25" customHeight="1" x14ac:dyDescent="0.3">
      <c r="B333" s="526"/>
      <c r="C333" s="86"/>
      <c r="D333" s="86"/>
      <c r="E333" s="86"/>
      <c r="F333" s="456"/>
      <c r="G333" s="764" t="s">
        <v>285</v>
      </c>
      <c r="H333" s="764"/>
      <c r="I333" s="764"/>
      <c r="J333" s="78">
        <f>'TAB 7-Audit Sample'!I89</f>
        <v>0</v>
      </c>
      <c r="K333" s="66"/>
    </row>
    <row r="334" spans="2:11" ht="9.9499999999999993" customHeight="1" x14ac:dyDescent="0.25">
      <c r="B334" s="453"/>
      <c r="C334" s="4"/>
      <c r="D334" s="4"/>
      <c r="E334" s="4"/>
      <c r="F334" s="4"/>
      <c r="G334" s="4"/>
      <c r="H334" s="4"/>
      <c r="I334" s="4"/>
      <c r="J334" s="4"/>
      <c r="K334" s="66"/>
    </row>
    <row r="335" spans="2:11" ht="18.75" customHeight="1" x14ac:dyDescent="0.25">
      <c r="B335" s="766" t="s">
        <v>461</v>
      </c>
      <c r="C335" s="767"/>
      <c r="D335" s="767"/>
      <c r="E335" s="767"/>
      <c r="F335" s="767"/>
      <c r="G335" s="767"/>
      <c r="H335" s="767"/>
      <c r="I335" s="767"/>
      <c r="J335" s="767"/>
      <c r="K335" s="768"/>
    </row>
    <row r="336" spans="2:11" x14ac:dyDescent="0.25">
      <c r="B336" s="786" t="s">
        <v>543</v>
      </c>
      <c r="C336" s="787"/>
      <c r="D336" s="787"/>
      <c r="E336" s="787"/>
      <c r="F336" s="787"/>
      <c r="G336" s="787"/>
      <c r="H336" s="787"/>
      <c r="I336" s="787"/>
      <c r="J336" s="787"/>
      <c r="K336" s="788"/>
    </row>
    <row r="337" spans="2:12" ht="12" customHeight="1" x14ac:dyDescent="0.25">
      <c r="B337" s="538"/>
      <c r="C337" s="539"/>
      <c r="D337" s="539"/>
      <c r="E337" s="539"/>
      <c r="F337" s="539"/>
      <c r="G337" s="539"/>
      <c r="H337" s="539"/>
      <c r="I337" s="539"/>
      <c r="J337" s="539"/>
      <c r="K337" s="540"/>
    </row>
    <row r="338" spans="2:12" ht="15" customHeight="1" x14ac:dyDescent="0.3">
      <c r="B338" s="453"/>
      <c r="C338" s="454" t="s">
        <v>58</v>
      </c>
      <c r="D338" s="455">
        <f>'Tab 1-Development Info'!E5</f>
        <v>46174</v>
      </c>
      <c r="E338" s="454" t="s">
        <v>59</v>
      </c>
      <c r="F338" s="541">
        <f>'Tab 1-Development Info'!H5</f>
        <v>2026</v>
      </c>
      <c r="G338" s="454"/>
      <c r="H338" s="466"/>
      <c r="I338" s="454" t="s">
        <v>111</v>
      </c>
      <c r="J338" s="455"/>
      <c r="K338" s="66"/>
      <c r="L338" s="211"/>
    </row>
    <row r="339" spans="2:12" ht="8.1" customHeight="1" x14ac:dyDescent="0.25">
      <c r="B339" s="453"/>
      <c r="C339" s="182"/>
      <c r="D339" s="182"/>
      <c r="E339" s="182"/>
      <c r="F339" s="182"/>
      <c r="G339" s="182"/>
      <c r="H339" s="182"/>
      <c r="I339" s="86"/>
      <c r="J339" s="494"/>
      <c r="K339" s="66"/>
    </row>
    <row r="340" spans="2:12" ht="15" customHeight="1" x14ac:dyDescent="0.25">
      <c r="B340" s="3"/>
      <c r="D340" s="320"/>
      <c r="E340" s="765" t="s">
        <v>222</v>
      </c>
      <c r="F340" s="765"/>
      <c r="G340" s="765"/>
      <c r="H340" s="765"/>
      <c r="I340" s="765"/>
      <c r="K340" s="496"/>
    </row>
    <row r="341" spans="2:12" ht="8.1" customHeight="1" x14ac:dyDescent="0.25">
      <c r="B341" s="3"/>
      <c r="D341" s="320"/>
      <c r="K341" s="496"/>
    </row>
    <row r="342" spans="2:12" ht="15" customHeight="1" x14ac:dyDescent="0.3">
      <c r="B342" s="542"/>
      <c r="C342" s="494"/>
      <c r="D342" s="72"/>
      <c r="E342" s="72"/>
      <c r="F342" s="72"/>
      <c r="G342" s="543"/>
      <c r="H342" s="543"/>
      <c r="I342" s="543" t="s">
        <v>422</v>
      </c>
      <c r="J342" s="494"/>
      <c r="K342" s="496"/>
    </row>
    <row r="343" spans="2:12" ht="15" customHeight="1" x14ac:dyDescent="0.3">
      <c r="B343" s="3"/>
      <c r="C343" s="4"/>
      <c r="D343" s="535"/>
      <c r="E343" s="535"/>
      <c r="F343" s="518"/>
      <c r="G343" s="515"/>
      <c r="H343" s="518"/>
      <c r="I343" s="515" t="s">
        <v>112</v>
      </c>
      <c r="J343" s="463"/>
      <c r="K343" s="66"/>
      <c r="L343" s="446"/>
    </row>
    <row r="344" spans="2:12" ht="15" customHeight="1" x14ac:dyDescent="0.3">
      <c r="B344" s="3"/>
      <c r="C344" s="4"/>
      <c r="D344" s="535"/>
      <c r="E344" s="535"/>
      <c r="F344" s="518"/>
      <c r="G344" s="515"/>
      <c r="H344" s="518"/>
      <c r="I344" s="515" t="s">
        <v>113</v>
      </c>
      <c r="J344" s="463"/>
      <c r="K344" s="66"/>
      <c r="L344" s="446"/>
    </row>
    <row r="345" spans="2:12" ht="15" customHeight="1" x14ac:dyDescent="0.3">
      <c r="B345" s="3"/>
      <c r="C345" s="4"/>
      <c r="D345" s="535"/>
      <c r="E345" s="535"/>
      <c r="F345" s="518"/>
      <c r="G345" s="515"/>
      <c r="H345" s="518"/>
      <c r="I345" s="543" t="s">
        <v>420</v>
      </c>
      <c r="J345" s="72"/>
      <c r="K345" s="66"/>
      <c r="L345" s="446"/>
    </row>
    <row r="346" spans="2:12" ht="15" customHeight="1" x14ac:dyDescent="0.3">
      <c r="B346" s="3"/>
      <c r="C346" s="4"/>
      <c r="D346" s="535"/>
      <c r="E346" s="515"/>
      <c r="F346" s="515"/>
      <c r="G346" s="515"/>
      <c r="H346" s="518"/>
      <c r="I346" s="515" t="s">
        <v>114</v>
      </c>
      <c r="J346" s="544" t="str">
        <f>IF(COUNTIF('Tab 2-Auditor Info'!H4:H12,"Yes")=5,"Yes","No")</f>
        <v>No</v>
      </c>
      <c r="K346" s="66"/>
      <c r="L346" s="446"/>
    </row>
    <row r="347" spans="2:12" ht="15" customHeight="1" x14ac:dyDescent="0.3">
      <c r="B347" s="3"/>
      <c r="C347" s="4"/>
      <c r="D347" s="535"/>
      <c r="E347" s="535"/>
      <c r="F347" s="518"/>
      <c r="G347" s="515"/>
      <c r="H347" s="518"/>
      <c r="I347" s="543" t="s">
        <v>154</v>
      </c>
      <c r="J347" s="545"/>
      <c r="K347" s="66"/>
      <c r="L347" s="446"/>
    </row>
    <row r="348" spans="2:12" ht="15" customHeight="1" x14ac:dyDescent="0.3">
      <c r="B348" s="3"/>
      <c r="C348" s="4"/>
      <c r="D348" s="535"/>
      <c r="E348" s="756" t="s">
        <v>397</v>
      </c>
      <c r="F348" s="756"/>
      <c r="G348" s="756"/>
      <c r="H348" s="756"/>
      <c r="I348" s="756"/>
      <c r="J348" s="546" t="str">
        <f>'Tab 1-Development Info'!E18</f>
        <v>Select One</v>
      </c>
      <c r="K348" s="66"/>
    </row>
    <row r="349" spans="2:12" ht="15" customHeight="1" x14ac:dyDescent="0.3">
      <c r="B349" s="3"/>
      <c r="C349" s="4"/>
      <c r="D349" s="535"/>
      <c r="E349" s="756" t="s">
        <v>398</v>
      </c>
      <c r="F349" s="756"/>
      <c r="G349" s="756"/>
      <c r="H349" s="756"/>
      <c r="I349" s="756"/>
      <c r="J349" s="544" t="str">
        <f>'Tab 1-Development Info'!H18</f>
        <v>Select One</v>
      </c>
      <c r="K349" s="66"/>
    </row>
    <row r="350" spans="2:12" ht="15" customHeight="1" x14ac:dyDescent="0.3">
      <c r="B350" s="3"/>
      <c r="C350" s="4"/>
      <c r="D350" s="518"/>
      <c r="E350" s="547"/>
      <c r="F350" s="547"/>
      <c r="G350" s="547"/>
      <c r="H350" s="547"/>
      <c r="I350" s="543" t="s">
        <v>144</v>
      </c>
      <c r="J350" s="548"/>
      <c r="K350" s="66"/>
      <c r="L350" s="211"/>
    </row>
    <row r="351" spans="2:12" ht="15" customHeight="1" x14ac:dyDescent="0.3">
      <c r="B351" s="3"/>
      <c r="C351" s="4"/>
      <c r="D351" s="756" t="s">
        <v>400</v>
      </c>
      <c r="E351" s="756"/>
      <c r="F351" s="756"/>
      <c r="G351" s="756"/>
      <c r="H351" s="756"/>
      <c r="I351" s="756"/>
      <c r="J351" s="544" t="str">
        <f>J94</f>
        <v>Select One</v>
      </c>
      <c r="K351" s="66"/>
    </row>
    <row r="352" spans="2:12" ht="15" customHeight="1" x14ac:dyDescent="0.3">
      <c r="B352" s="3"/>
      <c r="C352" s="4"/>
      <c r="D352" s="518"/>
      <c r="E352" s="756" t="s">
        <v>367</v>
      </c>
      <c r="F352" s="756"/>
      <c r="G352" s="756"/>
      <c r="H352" s="756"/>
      <c r="I352" s="756"/>
      <c r="J352" s="544" t="str">
        <f>'Tab 5-Unit &amp; Occupancy '!F191</f>
        <v>Select One</v>
      </c>
      <c r="K352" s="66"/>
    </row>
    <row r="353" spans="2:17" ht="15" customHeight="1" x14ac:dyDescent="0.3">
      <c r="B353" s="3"/>
      <c r="C353" s="4"/>
      <c r="D353" s="518"/>
      <c r="E353" s="515"/>
      <c r="F353" s="515"/>
      <c r="G353" s="515"/>
      <c r="H353" s="515"/>
      <c r="I353" s="549" t="s">
        <v>548</v>
      </c>
      <c r="J353" s="550"/>
      <c r="K353" s="66"/>
    </row>
    <row r="354" spans="2:17" ht="15" customHeight="1" x14ac:dyDescent="0.3">
      <c r="B354" s="3"/>
      <c r="C354" s="4"/>
      <c r="D354" s="518"/>
      <c r="E354" s="756" t="s">
        <v>458</v>
      </c>
      <c r="F354" s="756"/>
      <c r="G354" s="756"/>
      <c r="H354" s="756"/>
      <c r="I354" s="756"/>
      <c r="J354" s="544" t="str">
        <f>IF(AND('Tab 5-Unit &amp; Occupancy '!I174&gt;0,'Tab 5-Unit &amp; Occupancy '!J174&gt;0),"Yes","No")</f>
        <v>No</v>
      </c>
      <c r="K354" s="66"/>
    </row>
    <row r="355" spans="2:17" ht="15" customHeight="1" x14ac:dyDescent="0.3">
      <c r="B355" s="3"/>
      <c r="C355" s="4"/>
      <c r="D355" s="756" t="s">
        <v>371</v>
      </c>
      <c r="E355" s="756"/>
      <c r="F355" s="756"/>
      <c r="G355" s="756"/>
      <c r="H355" s="756"/>
      <c r="I355" s="756"/>
      <c r="J355" s="544" t="str">
        <f>'Tab 5-Unit &amp; Occupancy '!K178</f>
        <v>Select One</v>
      </c>
      <c r="K355" s="66"/>
      <c r="N355" s="81"/>
      <c r="O355" s="754"/>
      <c r="P355" s="754"/>
      <c r="Q355" s="754"/>
    </row>
    <row r="356" spans="2:17" ht="15" customHeight="1" x14ac:dyDescent="0.3">
      <c r="B356" s="3"/>
      <c r="C356" s="4"/>
      <c r="D356" s="518"/>
      <c r="E356" s="547"/>
      <c r="F356" s="547"/>
      <c r="G356" s="785" t="s">
        <v>547</v>
      </c>
      <c r="H356" s="785"/>
      <c r="I356" s="785"/>
      <c r="J356" s="550"/>
      <c r="K356" s="66"/>
      <c r="L356" s="211"/>
      <c r="N356" s="81"/>
      <c r="O356" s="447"/>
      <c r="P356" s="447"/>
      <c r="Q356" s="447"/>
    </row>
    <row r="357" spans="2:17" ht="15" customHeight="1" x14ac:dyDescent="0.3">
      <c r="B357" s="3"/>
      <c r="C357" s="4"/>
      <c r="D357" s="518"/>
      <c r="E357" s="757" t="s">
        <v>399</v>
      </c>
      <c r="F357" s="757"/>
      <c r="G357" s="757"/>
      <c r="H357" s="757"/>
      <c r="I357" s="757"/>
      <c r="J357" s="551" t="str">
        <f>J314</f>
        <v>NO</v>
      </c>
      <c r="K357" s="66"/>
      <c r="N357" s="81"/>
      <c r="O357" s="754"/>
      <c r="P357" s="754"/>
      <c r="Q357" s="754"/>
    </row>
    <row r="358" spans="2:17" ht="15" customHeight="1" x14ac:dyDescent="0.3">
      <c r="B358" s="3"/>
      <c r="C358" s="4"/>
      <c r="D358" s="518"/>
      <c r="E358" s="464"/>
      <c r="F358" s="757" t="s">
        <v>405</v>
      </c>
      <c r="G358" s="757"/>
      <c r="H358" s="757"/>
      <c r="I358" s="757"/>
      <c r="J358" s="551" t="str">
        <f>J315</f>
        <v>YES</v>
      </c>
      <c r="K358" s="66"/>
      <c r="N358" s="81"/>
      <c r="O358" s="754"/>
      <c r="P358" s="754"/>
      <c r="Q358" s="754"/>
    </row>
    <row r="359" spans="2:17" ht="15" customHeight="1" x14ac:dyDescent="0.3">
      <c r="B359" s="3"/>
      <c r="C359" s="4"/>
      <c r="D359" s="518"/>
      <c r="E359" s="757" t="s">
        <v>406</v>
      </c>
      <c r="F359" s="757"/>
      <c r="G359" s="757"/>
      <c r="H359" s="757"/>
      <c r="I359" s="757"/>
      <c r="J359" s="551" t="str">
        <f>J316</f>
        <v>YES</v>
      </c>
      <c r="K359" s="66"/>
      <c r="N359" s="81"/>
      <c r="O359" s="758"/>
      <c r="P359" s="758"/>
      <c r="Q359" s="758"/>
    </row>
    <row r="360" spans="2:17" ht="15" customHeight="1" x14ac:dyDescent="0.3">
      <c r="B360" s="3"/>
      <c r="C360" s="4"/>
      <c r="D360" s="518"/>
      <c r="E360" s="464"/>
      <c r="F360" s="464"/>
      <c r="G360" s="785" t="s">
        <v>441</v>
      </c>
      <c r="H360" s="785"/>
      <c r="I360" s="785"/>
      <c r="J360" s="552"/>
      <c r="K360" s="66"/>
      <c r="N360" s="81"/>
      <c r="O360" s="448"/>
      <c r="P360" s="448"/>
      <c r="Q360" s="448"/>
    </row>
    <row r="361" spans="2:17" ht="15" customHeight="1" x14ac:dyDescent="0.3">
      <c r="B361" s="3"/>
      <c r="C361" s="4"/>
      <c r="D361" s="518"/>
      <c r="E361" s="464"/>
      <c r="F361" s="755" t="s">
        <v>193</v>
      </c>
      <c r="G361" s="755"/>
      <c r="H361" s="755"/>
      <c r="I361" s="755"/>
      <c r="J361" s="551">
        <f>J318</f>
        <v>0</v>
      </c>
      <c r="K361" s="66"/>
      <c r="N361" s="81"/>
      <c r="O361" s="448"/>
      <c r="P361" s="448"/>
      <c r="Q361" s="448"/>
    </row>
    <row r="362" spans="2:17" ht="15" customHeight="1" x14ac:dyDescent="0.3">
      <c r="B362" s="3"/>
      <c r="C362" s="4"/>
      <c r="D362" s="518"/>
      <c r="E362" s="464"/>
      <c r="F362" s="757" t="s">
        <v>199</v>
      </c>
      <c r="G362" s="757"/>
      <c r="H362" s="757"/>
      <c r="I362" s="757"/>
      <c r="J362" s="551">
        <f>J319</f>
        <v>0</v>
      </c>
      <c r="K362" s="66"/>
      <c r="Q362" s="448"/>
    </row>
    <row r="363" spans="2:17" ht="15" customHeight="1" x14ac:dyDescent="0.3">
      <c r="B363" s="3"/>
      <c r="C363" s="4"/>
      <c r="D363" s="518"/>
      <c r="E363" s="553"/>
      <c r="F363" s="553"/>
      <c r="G363" s="537"/>
      <c r="H363" s="764" t="s">
        <v>394</v>
      </c>
      <c r="I363" s="764"/>
      <c r="J363" s="551">
        <f>J320</f>
        <v>0</v>
      </c>
      <c r="K363" s="66"/>
      <c r="N363" s="760"/>
      <c r="O363" s="760"/>
      <c r="P363" s="760"/>
      <c r="Q363" s="448"/>
    </row>
    <row r="364" spans="2:17" ht="15" customHeight="1" x14ac:dyDescent="0.3">
      <c r="B364" s="3"/>
      <c r="C364" s="4"/>
      <c r="D364" s="518"/>
      <c r="E364" s="464"/>
      <c r="F364" s="553"/>
      <c r="G364" s="764" t="s">
        <v>203</v>
      </c>
      <c r="H364" s="764"/>
      <c r="I364" s="764"/>
      <c r="J364" s="551">
        <f>J321</f>
        <v>0</v>
      </c>
      <c r="K364" s="66"/>
      <c r="N364" s="754"/>
      <c r="O364" s="754"/>
      <c r="P364" s="754"/>
      <c r="Q364" s="448"/>
    </row>
    <row r="365" spans="2:17" ht="15" customHeight="1" x14ac:dyDescent="0.3">
      <c r="B365" s="3"/>
      <c r="C365" s="4"/>
      <c r="D365" s="518"/>
      <c r="E365" s="464"/>
      <c r="F365" s="456"/>
      <c r="G365" s="456"/>
      <c r="H365" s="759" t="s">
        <v>443</v>
      </c>
      <c r="I365" s="759"/>
      <c r="J365" s="552"/>
      <c r="K365" s="66"/>
      <c r="N365" s="754"/>
      <c r="O365" s="754"/>
      <c r="P365" s="754"/>
      <c r="Q365" s="448"/>
    </row>
    <row r="366" spans="2:17" ht="15" customHeight="1" x14ac:dyDescent="0.3">
      <c r="B366" s="3"/>
      <c r="C366" s="4"/>
      <c r="D366" s="518"/>
      <c r="E366" s="464"/>
      <c r="F366" s="757" t="s">
        <v>194</v>
      </c>
      <c r="G366" s="757"/>
      <c r="H366" s="757"/>
      <c r="I366" s="757"/>
      <c r="J366" s="551">
        <f>J323</f>
        <v>0</v>
      </c>
      <c r="K366" s="66"/>
      <c r="M366" s="754"/>
      <c r="N366" s="754"/>
      <c r="O366" s="754"/>
      <c r="P366" s="448"/>
      <c r="Q366" s="448"/>
    </row>
    <row r="367" spans="2:17" ht="15" customHeight="1" x14ac:dyDescent="0.3">
      <c r="B367" s="3"/>
      <c r="C367" s="4"/>
      <c r="D367" s="518"/>
      <c r="E367" s="464"/>
      <c r="F367" s="757" t="s">
        <v>195</v>
      </c>
      <c r="G367" s="757"/>
      <c r="H367" s="757"/>
      <c r="I367" s="757"/>
      <c r="J367" s="551">
        <f>J324</f>
        <v>0</v>
      </c>
      <c r="K367" s="66"/>
      <c r="M367" s="754"/>
      <c r="N367" s="754"/>
      <c r="O367" s="754"/>
      <c r="P367" s="448"/>
      <c r="Q367" s="448"/>
    </row>
    <row r="368" spans="2:17" ht="15" customHeight="1" x14ac:dyDescent="0.3">
      <c r="B368" s="3"/>
      <c r="C368" s="4"/>
      <c r="D368" s="518"/>
      <c r="E368" s="464"/>
      <c r="F368" s="464"/>
      <c r="G368" s="464"/>
      <c r="H368" s="759" t="s">
        <v>444</v>
      </c>
      <c r="I368" s="759"/>
      <c r="J368" s="552"/>
      <c r="K368" s="66"/>
      <c r="N368" s="81"/>
      <c r="O368" s="448"/>
      <c r="P368" s="448"/>
      <c r="Q368" s="448"/>
    </row>
    <row r="369" spans="2:17" ht="15" customHeight="1" x14ac:dyDescent="0.3">
      <c r="B369" s="3"/>
      <c r="C369" s="4"/>
      <c r="D369" s="518"/>
      <c r="E369" s="464"/>
      <c r="F369" s="757" t="s">
        <v>196</v>
      </c>
      <c r="G369" s="757"/>
      <c r="H369" s="757"/>
      <c r="I369" s="757"/>
      <c r="J369" s="551">
        <f>J326</f>
        <v>0</v>
      </c>
      <c r="K369" s="66"/>
      <c r="N369" s="81"/>
      <c r="O369" s="448"/>
      <c r="P369" s="448"/>
      <c r="Q369" s="448"/>
    </row>
    <row r="370" spans="2:17" ht="15" customHeight="1" x14ac:dyDescent="0.3">
      <c r="B370" s="3"/>
      <c r="C370" s="4"/>
      <c r="D370" s="518"/>
      <c r="E370" s="464"/>
      <c r="F370" s="464"/>
      <c r="G370" s="456"/>
      <c r="H370" s="757" t="s">
        <v>197</v>
      </c>
      <c r="I370" s="757"/>
      <c r="J370" s="551">
        <f>J327</f>
        <v>0</v>
      </c>
      <c r="K370" s="66"/>
      <c r="N370" s="81"/>
      <c r="O370" s="448"/>
      <c r="P370" s="448"/>
      <c r="Q370" s="448"/>
    </row>
    <row r="371" spans="2:17" ht="15" customHeight="1" x14ac:dyDescent="0.3">
      <c r="B371" s="3"/>
      <c r="C371" s="4"/>
      <c r="D371" s="518"/>
      <c r="E371" s="464"/>
      <c r="F371" s="464"/>
      <c r="G371" s="759" t="s">
        <v>445</v>
      </c>
      <c r="H371" s="759"/>
      <c r="I371" s="759"/>
      <c r="J371" s="552"/>
      <c r="K371" s="66"/>
      <c r="N371" s="81"/>
      <c r="O371" s="448"/>
      <c r="P371" s="448"/>
      <c r="Q371" s="448"/>
    </row>
    <row r="372" spans="2:17" ht="15" customHeight="1" x14ac:dyDescent="0.3">
      <c r="B372" s="3"/>
      <c r="C372" s="4"/>
      <c r="D372" s="518"/>
      <c r="E372" s="464"/>
      <c r="F372" s="757" t="s">
        <v>510</v>
      </c>
      <c r="G372" s="757"/>
      <c r="H372" s="757"/>
      <c r="I372" s="757"/>
      <c r="J372" s="551">
        <f>J329</f>
        <v>0</v>
      </c>
      <c r="K372" s="66"/>
      <c r="L372" s="81"/>
      <c r="M372" s="754"/>
      <c r="N372" s="754"/>
      <c r="O372" s="754"/>
      <c r="P372" s="448"/>
      <c r="Q372" s="448"/>
    </row>
    <row r="373" spans="2:17" ht="15" customHeight="1" x14ac:dyDescent="0.3">
      <c r="B373" s="3"/>
      <c r="C373" s="4"/>
      <c r="D373" s="518"/>
      <c r="E373" s="464"/>
      <c r="F373" s="757" t="s">
        <v>281</v>
      </c>
      <c r="G373" s="757"/>
      <c r="H373" s="757"/>
      <c r="I373" s="757"/>
      <c r="J373" s="551">
        <f>J330</f>
        <v>0</v>
      </c>
      <c r="K373" s="66"/>
      <c r="L373" s="754"/>
      <c r="M373" s="754"/>
      <c r="N373" s="754"/>
      <c r="O373" s="754"/>
      <c r="P373" s="448"/>
      <c r="Q373" s="448"/>
    </row>
    <row r="374" spans="2:17" ht="15" customHeight="1" x14ac:dyDescent="0.3">
      <c r="B374" s="3"/>
      <c r="C374" s="4"/>
      <c r="D374" s="518"/>
      <c r="E374" s="464"/>
      <c r="F374" s="757" t="s">
        <v>283</v>
      </c>
      <c r="G374" s="757"/>
      <c r="H374" s="757"/>
      <c r="I374" s="757"/>
      <c r="J374" s="551">
        <f>J331</f>
        <v>0</v>
      </c>
      <c r="K374" s="66"/>
      <c r="L374" s="81"/>
      <c r="M374" s="754"/>
      <c r="N374" s="754"/>
      <c r="O374" s="754"/>
      <c r="P374" s="448"/>
      <c r="Q374" s="448"/>
    </row>
    <row r="375" spans="2:17" ht="15" customHeight="1" x14ac:dyDescent="0.3">
      <c r="B375" s="3"/>
      <c r="C375" s="4"/>
      <c r="D375" s="518"/>
      <c r="E375" s="464"/>
      <c r="F375" s="456"/>
      <c r="G375" s="464"/>
      <c r="H375" s="759" t="s">
        <v>446</v>
      </c>
      <c r="I375" s="759"/>
      <c r="J375" s="552"/>
      <c r="K375" s="66"/>
      <c r="N375" s="81"/>
      <c r="O375" s="448"/>
      <c r="P375" s="448"/>
      <c r="Q375" s="448"/>
    </row>
    <row r="376" spans="2:17" ht="15" customHeight="1" x14ac:dyDescent="0.3">
      <c r="B376" s="3"/>
      <c r="C376" s="554"/>
      <c r="D376" s="555"/>
      <c r="E376" s="555"/>
      <c r="F376" s="757" t="s">
        <v>285</v>
      </c>
      <c r="G376" s="757"/>
      <c r="H376" s="757"/>
      <c r="I376" s="757"/>
      <c r="J376" s="551">
        <f>J333</f>
        <v>0</v>
      </c>
      <c r="K376" s="66"/>
      <c r="L376" s="449"/>
      <c r="N376" s="81"/>
      <c r="O376" s="447"/>
      <c r="P376" s="761"/>
      <c r="Q376" s="761"/>
    </row>
    <row r="377" spans="2:17" ht="15" customHeight="1" x14ac:dyDescent="0.3">
      <c r="B377" s="3"/>
      <c r="C377" s="86"/>
      <c r="D377" s="518"/>
      <c r="E377" s="456"/>
      <c r="F377" s="456"/>
      <c r="G377" s="456"/>
      <c r="H377" s="456"/>
      <c r="I377" s="556" t="s">
        <v>421</v>
      </c>
      <c r="J377" s="552"/>
      <c r="K377" s="87"/>
      <c r="N377" s="81"/>
      <c r="O377" s="754"/>
      <c r="P377" s="754"/>
      <c r="Q377" s="754"/>
    </row>
    <row r="378" spans="2:17" ht="15" customHeight="1" x14ac:dyDescent="0.3">
      <c r="B378" s="3"/>
      <c r="C378" s="4"/>
      <c r="D378" s="518"/>
      <c r="E378" s="756" t="s">
        <v>396</v>
      </c>
      <c r="F378" s="756"/>
      <c r="G378" s="756"/>
      <c r="H378" s="756"/>
      <c r="I378" s="756"/>
      <c r="J378" s="544" t="str">
        <f>E275</f>
        <v>Select One</v>
      </c>
      <c r="K378" s="66"/>
      <c r="N378" s="81"/>
      <c r="O378" s="754"/>
      <c r="P378" s="754"/>
      <c r="Q378" s="754"/>
    </row>
    <row r="379" spans="2:17" ht="15" customHeight="1" x14ac:dyDescent="0.3">
      <c r="B379" s="3"/>
      <c r="C379" s="4"/>
      <c r="D379" s="756" t="s">
        <v>366</v>
      </c>
      <c r="E379" s="756"/>
      <c r="F379" s="756"/>
      <c r="G379" s="756"/>
      <c r="H379" s="756"/>
      <c r="I379" s="756"/>
      <c r="J379" s="544" t="str">
        <f>E277</f>
        <v>Select One</v>
      </c>
      <c r="K379" s="66"/>
      <c r="N379" s="81"/>
      <c r="O379" s="754"/>
      <c r="P379" s="754"/>
      <c r="Q379" s="754"/>
    </row>
    <row r="380" spans="2:17" ht="15" customHeight="1" x14ac:dyDescent="0.3">
      <c r="B380" s="3"/>
      <c r="C380" s="4"/>
      <c r="D380" s="518"/>
      <c r="E380" s="756" t="s">
        <v>361</v>
      </c>
      <c r="F380" s="756"/>
      <c r="G380" s="756"/>
      <c r="H380" s="756"/>
      <c r="I380" s="756"/>
      <c r="J380" s="544" t="str">
        <f>J271</f>
        <v/>
      </c>
      <c r="K380" s="66"/>
      <c r="N380" s="81"/>
      <c r="O380" s="754"/>
      <c r="P380" s="754"/>
      <c r="Q380" s="754"/>
    </row>
    <row r="381" spans="2:17" ht="15" customHeight="1" x14ac:dyDescent="0.3">
      <c r="B381" s="3"/>
      <c r="C381" s="4"/>
      <c r="D381" s="756" t="s">
        <v>362</v>
      </c>
      <c r="E381" s="756"/>
      <c r="F381" s="756"/>
      <c r="G381" s="756"/>
      <c r="H381" s="756"/>
      <c r="I381" s="756"/>
      <c r="J381" s="544" t="str">
        <f>J272</f>
        <v/>
      </c>
      <c r="K381" s="66"/>
      <c r="N381" s="81"/>
      <c r="O381" s="754"/>
      <c r="P381" s="754"/>
      <c r="Q381" s="754"/>
    </row>
    <row r="382" spans="2:17" ht="15" customHeight="1" x14ac:dyDescent="0.3">
      <c r="B382" s="3"/>
      <c r="C382" s="4"/>
      <c r="D382" s="518"/>
      <c r="E382" s="756" t="s">
        <v>363</v>
      </c>
      <c r="F382" s="756"/>
      <c r="G382" s="756"/>
      <c r="H382" s="756"/>
      <c r="I382" s="756"/>
      <c r="J382" s="544" t="str">
        <f>J276</f>
        <v/>
      </c>
      <c r="K382" s="66"/>
      <c r="N382" s="754"/>
      <c r="O382" s="754"/>
      <c r="P382" s="754"/>
      <c r="Q382" s="754"/>
    </row>
    <row r="383" spans="2:17" ht="15" customHeight="1" x14ac:dyDescent="0.3">
      <c r="B383" s="3"/>
      <c r="C383" s="4"/>
      <c r="D383" s="518"/>
      <c r="E383" s="756" t="s">
        <v>364</v>
      </c>
      <c r="F383" s="756"/>
      <c r="G383" s="756"/>
      <c r="H383" s="756"/>
      <c r="I383" s="756"/>
      <c r="J383" s="544" t="str">
        <f>J277</f>
        <v/>
      </c>
      <c r="K383" s="66"/>
      <c r="N383" s="81"/>
      <c r="O383" s="754"/>
      <c r="P383" s="754"/>
      <c r="Q383" s="754"/>
    </row>
    <row r="384" spans="2:17" ht="15" customHeight="1" x14ac:dyDescent="0.3">
      <c r="B384" s="3"/>
      <c r="C384" s="756" t="s">
        <v>365</v>
      </c>
      <c r="D384" s="756"/>
      <c r="E384" s="756"/>
      <c r="F384" s="756"/>
      <c r="G384" s="756"/>
      <c r="H384" s="756"/>
      <c r="I384" s="756"/>
      <c r="J384" s="546" t="str">
        <f>J278</f>
        <v/>
      </c>
      <c r="K384" s="66"/>
      <c r="N384" s="81"/>
      <c r="O384" s="754"/>
      <c r="P384" s="754"/>
      <c r="Q384" s="754"/>
    </row>
    <row r="385" spans="2:17" ht="15" customHeight="1" x14ac:dyDescent="0.3">
      <c r="B385" s="557"/>
      <c r="C385" s="86"/>
      <c r="D385" s="456"/>
      <c r="E385" s="456"/>
      <c r="F385" s="456"/>
      <c r="G385" s="456"/>
      <c r="H385" s="456"/>
      <c r="I385" s="556" t="s">
        <v>120</v>
      </c>
      <c r="J385" s="552"/>
      <c r="K385" s="66"/>
      <c r="N385" s="98"/>
      <c r="O385" s="98"/>
      <c r="P385" s="98"/>
      <c r="Q385" s="98"/>
    </row>
    <row r="386" spans="2:17" ht="15" customHeight="1" x14ac:dyDescent="0.3">
      <c r="B386" s="557"/>
      <c r="C386" s="86"/>
      <c r="D386" s="756" t="s">
        <v>425</v>
      </c>
      <c r="E386" s="756"/>
      <c r="F386" s="756"/>
      <c r="G386" s="756"/>
      <c r="H386" s="756"/>
      <c r="I386" s="756"/>
      <c r="J386" s="544" t="str">
        <f>J283</f>
        <v>Select One</v>
      </c>
      <c r="K386" s="66"/>
    </row>
    <row r="387" spans="2:17" ht="15" customHeight="1" x14ac:dyDescent="0.3">
      <c r="B387" s="3"/>
      <c r="C387" s="86"/>
      <c r="D387" s="518"/>
      <c r="E387" s="756" t="s">
        <v>426</v>
      </c>
      <c r="F387" s="756"/>
      <c r="G387" s="756"/>
      <c r="H387" s="756"/>
      <c r="I387" s="756"/>
      <c r="J387" s="544" t="str">
        <f>J285</f>
        <v>Select One</v>
      </c>
      <c r="K387" s="87"/>
    </row>
    <row r="388" spans="2:17" ht="15" customHeight="1" x14ac:dyDescent="0.3">
      <c r="B388" s="3"/>
      <c r="C388" s="143"/>
      <c r="D388" s="756" t="s">
        <v>368</v>
      </c>
      <c r="E388" s="756"/>
      <c r="F388" s="756"/>
      <c r="G388" s="756"/>
      <c r="H388" s="756"/>
      <c r="I388" s="756"/>
      <c r="J388" s="544" t="str">
        <f>J287</f>
        <v>Select One</v>
      </c>
      <c r="K388" s="66"/>
    </row>
    <row r="389" spans="2:17" ht="15" customHeight="1" x14ac:dyDescent="0.3">
      <c r="B389" s="3"/>
      <c r="C389" s="143"/>
      <c r="D389" s="515"/>
      <c r="E389" s="456"/>
      <c r="F389" s="456"/>
      <c r="G389" s="456"/>
      <c r="H389" s="456"/>
      <c r="I389" s="556" t="s">
        <v>119</v>
      </c>
      <c r="J389" s="552"/>
      <c r="K389" s="87"/>
    </row>
    <row r="390" spans="2:17" ht="15" customHeight="1" x14ac:dyDescent="0.3">
      <c r="B390" s="3"/>
      <c r="C390" s="86"/>
      <c r="D390" s="756" t="s">
        <v>401</v>
      </c>
      <c r="E390" s="756"/>
      <c r="F390" s="756"/>
      <c r="G390" s="756"/>
      <c r="H390" s="756"/>
      <c r="I390" s="756"/>
      <c r="J390" s="544" t="str">
        <f>J291</f>
        <v>Select One</v>
      </c>
      <c r="K390" s="66"/>
    </row>
    <row r="391" spans="2:17" ht="15" customHeight="1" x14ac:dyDescent="0.3">
      <c r="B391" s="3"/>
      <c r="C391" s="86"/>
      <c r="D391" s="515"/>
      <c r="E391" s="515"/>
      <c r="F391" s="456"/>
      <c r="G391" s="72"/>
      <c r="H391" s="456"/>
      <c r="I391" s="73" t="s">
        <v>432</v>
      </c>
      <c r="J391" s="544" t="str">
        <f>J293</f>
        <v>Select One</v>
      </c>
      <c r="K391" s="66"/>
    </row>
    <row r="392" spans="2:17" ht="15" customHeight="1" x14ac:dyDescent="0.3">
      <c r="B392" s="558"/>
      <c r="C392" s="756" t="s">
        <v>520</v>
      </c>
      <c r="D392" s="756"/>
      <c r="E392" s="756"/>
      <c r="F392" s="756"/>
      <c r="G392" s="756"/>
      <c r="H392" s="756"/>
      <c r="I392" s="756"/>
      <c r="J392" s="544" t="str">
        <f>J295</f>
        <v>Select One</v>
      </c>
      <c r="K392" s="66"/>
    </row>
    <row r="393" spans="2:17" ht="15" customHeight="1" x14ac:dyDescent="0.3">
      <c r="B393" s="3"/>
      <c r="C393" s="86"/>
      <c r="D393" s="456"/>
      <c r="E393" s="456"/>
      <c r="F393" s="456"/>
      <c r="G393" s="456"/>
      <c r="H393" s="759" t="s">
        <v>423</v>
      </c>
      <c r="I393" s="759"/>
      <c r="J393" s="552"/>
      <c r="K393" s="87"/>
    </row>
    <row r="394" spans="2:17" ht="15" customHeight="1" x14ac:dyDescent="0.3">
      <c r="B394" s="3"/>
      <c r="C394" s="86"/>
      <c r="D394" s="456"/>
      <c r="E394" s="456"/>
      <c r="F394" s="763" t="s">
        <v>273</v>
      </c>
      <c r="G394" s="763"/>
      <c r="H394" s="763"/>
      <c r="I394" s="763"/>
      <c r="J394" s="544" t="str">
        <f>J299</f>
        <v>Select One</v>
      </c>
      <c r="K394" s="66"/>
    </row>
    <row r="395" spans="2:17" ht="15" customHeight="1" x14ac:dyDescent="0.3">
      <c r="B395" s="3"/>
      <c r="C395" s="86"/>
      <c r="D395" s="456"/>
      <c r="E395" s="784" t="s">
        <v>370</v>
      </c>
      <c r="F395" s="784"/>
      <c r="G395" s="784"/>
      <c r="H395" s="784"/>
      <c r="I395" s="784"/>
      <c r="J395" s="544" t="str">
        <f>J301</f>
        <v>Select One</v>
      </c>
      <c r="K395" s="66"/>
    </row>
    <row r="396" spans="2:17" ht="15" customHeight="1" x14ac:dyDescent="0.3">
      <c r="B396" s="3"/>
      <c r="C396" s="86"/>
      <c r="D396" s="784" t="s">
        <v>369</v>
      </c>
      <c r="E396" s="784"/>
      <c r="F396" s="784"/>
      <c r="G396" s="784"/>
      <c r="H396" s="784"/>
      <c r="I396" s="784"/>
      <c r="J396" s="544" t="str">
        <f>J303</f>
        <v>Select One</v>
      </c>
      <c r="K396" s="66"/>
    </row>
    <row r="397" spans="2:17" ht="15" customHeight="1" x14ac:dyDescent="0.3">
      <c r="B397" s="3"/>
      <c r="C397" s="86"/>
      <c r="D397" s="757" t="s">
        <v>435</v>
      </c>
      <c r="E397" s="757"/>
      <c r="F397" s="757"/>
      <c r="G397" s="757"/>
      <c r="H397" s="757"/>
      <c r="I397" s="757"/>
      <c r="J397" s="544" t="str">
        <f>J305</f>
        <v>Select One</v>
      </c>
      <c r="K397" s="87"/>
    </row>
    <row r="398" spans="2:17" ht="15" customHeight="1" x14ac:dyDescent="0.3">
      <c r="B398" s="3"/>
      <c r="C398" s="4"/>
      <c r="D398" s="756" t="s">
        <v>433</v>
      </c>
      <c r="E398" s="756"/>
      <c r="F398" s="756"/>
      <c r="G398" s="756"/>
      <c r="H398" s="756"/>
      <c r="I398" s="756"/>
      <c r="J398" s="544" t="str">
        <f>J307</f>
        <v>Select One</v>
      </c>
      <c r="K398" s="66"/>
    </row>
    <row r="399" spans="2:17" ht="15" customHeight="1" x14ac:dyDescent="0.3">
      <c r="B399" s="3"/>
      <c r="C399" s="4"/>
      <c r="D399" s="757" t="s">
        <v>436</v>
      </c>
      <c r="E399" s="757"/>
      <c r="F399" s="757"/>
      <c r="G399" s="757"/>
      <c r="H399" s="757"/>
      <c r="I399" s="757"/>
      <c r="J399" s="544" t="str">
        <f>J309</f>
        <v>Select One</v>
      </c>
      <c r="K399" s="66"/>
    </row>
    <row r="400" spans="2:17" ht="8.1" customHeight="1" x14ac:dyDescent="0.3">
      <c r="B400" s="3"/>
      <c r="C400" s="4"/>
      <c r="D400" s="143"/>
      <c r="E400" s="143"/>
      <c r="F400" s="143"/>
      <c r="G400" s="143"/>
      <c r="H400" s="143"/>
      <c r="I400" s="143"/>
      <c r="J400" s="466"/>
      <c r="K400" s="66"/>
    </row>
    <row r="401" spans="2:12" ht="15" customHeight="1" x14ac:dyDescent="0.3">
      <c r="B401" s="3"/>
      <c r="C401" s="4"/>
      <c r="D401" s="143"/>
      <c r="E401" s="143"/>
      <c r="F401" s="143"/>
      <c r="G401" s="143"/>
      <c r="H401" s="143"/>
      <c r="I401" s="559" t="s">
        <v>451</v>
      </c>
      <c r="J401" s="560"/>
      <c r="K401" s="66"/>
      <c r="L401" s="446"/>
    </row>
    <row r="402" spans="2:12" ht="15" customHeight="1" x14ac:dyDescent="0.3">
      <c r="B402" s="3"/>
      <c r="C402" s="4"/>
      <c r="D402" s="143"/>
      <c r="E402" s="143"/>
      <c r="F402" s="143"/>
      <c r="G402" s="143"/>
      <c r="H402" s="143"/>
      <c r="I402" s="559" t="s">
        <v>452</v>
      </c>
      <c r="J402" s="560"/>
      <c r="K402" s="66"/>
      <c r="L402" s="446"/>
    </row>
    <row r="403" spans="2:12" ht="8.1" customHeight="1" thickBot="1" x14ac:dyDescent="0.3">
      <c r="B403" s="13"/>
      <c r="C403" s="14"/>
      <c r="D403" s="14"/>
      <c r="E403" s="14"/>
      <c r="F403" s="14"/>
      <c r="G403" s="14"/>
      <c r="H403" s="14"/>
      <c r="I403" s="14"/>
      <c r="J403" s="14"/>
      <c r="K403" s="190"/>
    </row>
    <row r="404" spans="2:12" x14ac:dyDescent="0.25">
      <c r="F404" s="384"/>
    </row>
    <row r="405" spans="2:12" x14ac:dyDescent="0.25">
      <c r="F405" s="384"/>
    </row>
    <row r="406" spans="2:12" x14ac:dyDescent="0.25">
      <c r="F406" s="384"/>
    </row>
    <row r="407" spans="2:12" x14ac:dyDescent="0.25">
      <c r="F407" s="384"/>
    </row>
    <row r="408" spans="2:12" x14ac:dyDescent="0.25">
      <c r="F408" s="384"/>
    </row>
    <row r="409" spans="2:12" x14ac:dyDescent="0.25">
      <c r="F409" s="384"/>
    </row>
    <row r="410" spans="2:12" x14ac:dyDescent="0.25">
      <c r="F410" s="384"/>
    </row>
    <row r="411" spans="2:12" x14ac:dyDescent="0.25">
      <c r="F411" s="384"/>
      <c r="G411" s="86"/>
      <c r="H411" s="56"/>
      <c r="I411" s="86"/>
      <c r="J411" s="67"/>
    </row>
    <row r="412" spans="2:12" x14ac:dyDescent="0.25">
      <c r="F412" s="384"/>
      <c r="G412" s="4"/>
      <c r="H412" s="4"/>
      <c r="I412" s="4"/>
      <c r="J412" s="4"/>
    </row>
    <row r="413" spans="2:12" x14ac:dyDescent="0.25">
      <c r="F413" s="384"/>
      <c r="G413" s="86"/>
    </row>
    <row r="414" spans="2:12" x14ac:dyDescent="0.25">
      <c r="G414" s="4"/>
      <c r="H414" s="4"/>
      <c r="I414" s="4"/>
      <c r="J414" s="4"/>
    </row>
    <row r="415" spans="2:12" x14ac:dyDescent="0.25">
      <c r="G415" s="86"/>
      <c r="H415" s="4"/>
      <c r="I415" s="86"/>
      <c r="J415" s="69"/>
    </row>
    <row r="416" spans="2:12" x14ac:dyDescent="0.25">
      <c r="G416" s="4"/>
      <c r="H416" s="4"/>
      <c r="I416" s="4"/>
      <c r="J416" s="4"/>
    </row>
    <row r="417" spans="7:10" x14ac:dyDescent="0.25">
      <c r="G417" s="703"/>
      <c r="H417" s="703"/>
      <c r="I417" s="703"/>
      <c r="J417" s="703"/>
    </row>
    <row r="418" spans="7:10" x14ac:dyDescent="0.25">
      <c r="G418" s="4"/>
      <c r="H418" s="4"/>
      <c r="I418" s="4"/>
      <c r="J418" s="4"/>
    </row>
  </sheetData>
  <sheetProtection algorithmName="SHA-512" hashValue="iU9yvgC78tHQdyiix/ZB/KaAI2ioSCl2ASQFF9z4IF9ghSxVYCGgy/bOXYpLUKwFrsNhbEWRU3F/jsMsZ99X8w==" saltValue="T9FmFnaQsj06JyIvrQTbhA==" spinCount="100000" sheet="1" objects="1" scenarios="1" selectLockedCells="1" selectUnlockedCells="1"/>
  <mergeCells count="140">
    <mergeCell ref="H12:J12"/>
    <mergeCell ref="B267:K267"/>
    <mergeCell ref="D80:H80"/>
    <mergeCell ref="G74:I74"/>
    <mergeCell ref="E13:F13"/>
    <mergeCell ref="G274:J274"/>
    <mergeCell ref="D64:J64"/>
    <mergeCell ref="E263:I263"/>
    <mergeCell ref="E265:I265"/>
    <mergeCell ref="H272:I272"/>
    <mergeCell ref="G269:J269"/>
    <mergeCell ref="E58:I58"/>
    <mergeCell ref="E56:I56"/>
    <mergeCell ref="C269:E269"/>
    <mergeCell ref="B20:K20"/>
    <mergeCell ref="B62:K62"/>
    <mergeCell ref="B104:K104"/>
    <mergeCell ref="D398:I398"/>
    <mergeCell ref="C384:I384"/>
    <mergeCell ref="E359:I359"/>
    <mergeCell ref="G316:I316"/>
    <mergeCell ref="G356:I356"/>
    <mergeCell ref="E383:I383"/>
    <mergeCell ref="D381:I381"/>
    <mergeCell ref="D396:I396"/>
    <mergeCell ref="D397:I397"/>
    <mergeCell ref="E378:I378"/>
    <mergeCell ref="E348:I348"/>
    <mergeCell ref="E357:I357"/>
    <mergeCell ref="B336:K336"/>
    <mergeCell ref="E340:I340"/>
    <mergeCell ref="G317:I317"/>
    <mergeCell ref="G322:I322"/>
    <mergeCell ref="G325:I325"/>
    <mergeCell ref="G328:I328"/>
    <mergeCell ref="H276:I276"/>
    <mergeCell ref="D388:I388"/>
    <mergeCell ref="C392:I392"/>
    <mergeCell ref="E395:I395"/>
    <mergeCell ref="F330:I330"/>
    <mergeCell ref="G371:I371"/>
    <mergeCell ref="G360:I360"/>
    <mergeCell ref="G315:I315"/>
    <mergeCell ref="E382:I382"/>
    <mergeCell ref="D386:I386"/>
    <mergeCell ref="E354:I354"/>
    <mergeCell ref="D355:I355"/>
    <mergeCell ref="E352:I352"/>
    <mergeCell ref="B289:K289"/>
    <mergeCell ref="B297:K297"/>
    <mergeCell ref="F301:I301"/>
    <mergeCell ref="F307:I307"/>
    <mergeCell ref="F299:I299"/>
    <mergeCell ref="D309:I309"/>
    <mergeCell ref="E303:I303"/>
    <mergeCell ref="E305:I305"/>
    <mergeCell ref="G314:I314"/>
    <mergeCell ref="B1:K1"/>
    <mergeCell ref="B2:K2"/>
    <mergeCell ref="B3:K3"/>
    <mergeCell ref="B4:K4"/>
    <mergeCell ref="B9:K9"/>
    <mergeCell ref="G326:I326"/>
    <mergeCell ref="G327:I327"/>
    <mergeCell ref="B96:K96"/>
    <mergeCell ref="H16:I16"/>
    <mergeCell ref="F52:I52"/>
    <mergeCell ref="F54:I54"/>
    <mergeCell ref="G318:I318"/>
    <mergeCell ref="B281:K281"/>
    <mergeCell ref="B311:K311"/>
    <mergeCell ref="B39:K39"/>
    <mergeCell ref="B50:K50"/>
    <mergeCell ref="E17:F17"/>
    <mergeCell ref="E14:F14"/>
    <mergeCell ref="G313:I313"/>
    <mergeCell ref="E60:I60"/>
    <mergeCell ref="F278:I278"/>
    <mergeCell ref="B277:D277"/>
    <mergeCell ref="B279:D279"/>
    <mergeCell ref="H277:I277"/>
    <mergeCell ref="G417:J417"/>
    <mergeCell ref="D291:I291"/>
    <mergeCell ref="D295:I295"/>
    <mergeCell ref="F394:I394"/>
    <mergeCell ref="H320:I320"/>
    <mergeCell ref="G364:I364"/>
    <mergeCell ref="D399:I399"/>
    <mergeCell ref="H370:I370"/>
    <mergeCell ref="H363:I363"/>
    <mergeCell ref="H393:I393"/>
    <mergeCell ref="E387:I387"/>
    <mergeCell ref="F374:I374"/>
    <mergeCell ref="G329:I329"/>
    <mergeCell ref="H375:I375"/>
    <mergeCell ref="G331:I331"/>
    <mergeCell ref="G333:I333"/>
    <mergeCell ref="G319:I319"/>
    <mergeCell ref="G321:I321"/>
    <mergeCell ref="G323:I323"/>
    <mergeCell ref="D390:I390"/>
    <mergeCell ref="G332:I332"/>
    <mergeCell ref="F361:I361"/>
    <mergeCell ref="B335:K335"/>
    <mergeCell ref="E380:I380"/>
    <mergeCell ref="O383:Q383"/>
    <mergeCell ref="O384:Q384"/>
    <mergeCell ref="F362:I362"/>
    <mergeCell ref="F367:I367"/>
    <mergeCell ref="F369:I369"/>
    <mergeCell ref="F366:I366"/>
    <mergeCell ref="H365:I365"/>
    <mergeCell ref="H368:I368"/>
    <mergeCell ref="F372:I372"/>
    <mergeCell ref="F373:I373"/>
    <mergeCell ref="D379:I379"/>
    <mergeCell ref="N364:P364"/>
    <mergeCell ref="N365:P365"/>
    <mergeCell ref="N363:P363"/>
    <mergeCell ref="P376:Q376"/>
    <mergeCell ref="O377:Q377"/>
    <mergeCell ref="O378:Q378"/>
    <mergeCell ref="O379:Q379"/>
    <mergeCell ref="O380:Q380"/>
    <mergeCell ref="M372:O372"/>
    <mergeCell ref="L373:O373"/>
    <mergeCell ref="M374:O374"/>
    <mergeCell ref="M366:O366"/>
    <mergeCell ref="M367:O367"/>
    <mergeCell ref="O355:Q355"/>
    <mergeCell ref="O357:Q357"/>
    <mergeCell ref="O358:Q358"/>
    <mergeCell ref="G324:I324"/>
    <mergeCell ref="D351:I351"/>
    <mergeCell ref="O381:Q381"/>
    <mergeCell ref="F358:I358"/>
    <mergeCell ref="E349:I349"/>
    <mergeCell ref="N382:Q382"/>
    <mergeCell ref="O359:Q359"/>
    <mergeCell ref="F376:I376"/>
  </mergeCells>
  <dataValidations count="2">
    <dataValidation type="list" allowBlank="1" showInputMessage="1" showErrorMessage="1" sqref="J348:J349 J343:J346" xr:uid="{DA24C602-B3AA-40DB-9AA7-EABE106C3388}">
      <formula1>"Yes, No"</formula1>
    </dataValidation>
    <dataValidation type="list" allowBlank="1" showInputMessage="1" showErrorMessage="1" sqref="J401" xr:uid="{8A2F696F-BEE8-42B8-BE1D-61263A8773C9}">
      <formula1>"Compliant: Pending Final Close Out Letter, Noncompliant: Pending Corrective Action, Pending Additional Information"</formula1>
    </dataValidation>
  </dataValidations>
  <pageMargins left="0.7" right="0.7" top="0.75" bottom="0.75" header="0.3" footer="0.3"/>
  <pageSetup scale="24" fitToHeight="0" orientation="portrait" horizontalDpi="1200" verticalDpi="1200" r:id="rId1"/>
  <ignoredErrors>
    <ignoredError xmlns:x16r3="http://schemas.microsoft.com/office/spreadsheetml/2018/08/main" sqref="G6" x16r3:misleadingForma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DE73F-013D-4557-9678-9F3B822EC765}">
  <dimension ref="A2:CG9"/>
  <sheetViews>
    <sheetView workbookViewId="0">
      <selection activeCell="N22" sqref="N22"/>
    </sheetView>
  </sheetViews>
  <sheetFormatPr defaultRowHeight="15" x14ac:dyDescent="0.25"/>
  <cols>
    <col min="1" max="1" width="9.5703125" style="80" customWidth="1"/>
    <col min="2" max="2" width="10.140625" style="80" customWidth="1"/>
    <col min="3" max="3" width="9.42578125" style="80" customWidth="1"/>
    <col min="4" max="4" width="10.28515625" style="80" customWidth="1"/>
    <col min="5" max="5" width="10.85546875" style="80" customWidth="1"/>
    <col min="6" max="6" width="10" style="80" customWidth="1"/>
    <col min="7" max="7" width="10.85546875" style="80" customWidth="1"/>
    <col min="8" max="13" width="9.140625" style="80"/>
    <col min="14" max="14" width="9.28515625" style="80" customWidth="1"/>
    <col min="15" max="15" width="12.5703125" style="80" customWidth="1"/>
    <col min="16" max="16" width="10.5703125" style="80" customWidth="1"/>
    <col min="17" max="17" width="9.140625" style="80"/>
    <col min="18" max="18" width="11" style="80" customWidth="1"/>
    <col min="19" max="19" width="9.42578125" style="80" customWidth="1"/>
    <col min="20" max="21" width="9.140625" style="80"/>
    <col min="22" max="23" width="10" style="80" customWidth="1"/>
    <col min="24" max="24" width="9.7109375" style="80" customWidth="1"/>
    <col min="25" max="26" width="9.28515625" style="80" customWidth="1"/>
    <col min="27" max="27" width="10.28515625" style="80" customWidth="1"/>
    <col min="28" max="28" width="11" style="80" customWidth="1"/>
    <col min="29" max="29" width="11.28515625" style="80" customWidth="1"/>
    <col min="30" max="30" width="9.7109375" style="80" customWidth="1"/>
    <col min="31" max="31" width="10.7109375" style="80" customWidth="1"/>
    <col min="32" max="36" width="9.140625" style="80"/>
    <col min="37" max="37" width="10.5703125" style="389" customWidth="1"/>
    <col min="38" max="38" width="9.140625" style="80"/>
    <col min="39" max="39" width="10.7109375" style="80" customWidth="1"/>
    <col min="40" max="40" width="10.140625" style="80" customWidth="1"/>
    <col min="41" max="42" width="9.140625" style="80"/>
    <col min="43" max="43" width="10.5703125" style="80" customWidth="1"/>
    <col min="44" max="44" width="9.140625" style="80"/>
    <col min="45" max="45" width="10.140625" style="80" customWidth="1"/>
    <col min="46" max="46" width="12" style="80" customWidth="1"/>
    <col min="47" max="47" width="10.42578125" style="80" customWidth="1"/>
    <col min="48" max="48" width="10.7109375" style="80" customWidth="1"/>
    <col min="49" max="62" width="9.140625" style="80"/>
    <col min="63" max="63" width="10.5703125" style="80" customWidth="1"/>
    <col min="64" max="64" width="9.140625" style="80"/>
    <col min="65" max="65" width="14.42578125" style="80" customWidth="1"/>
    <col min="66" max="66" width="9.140625" style="80"/>
    <col min="67" max="67" width="11.5703125" style="80" customWidth="1"/>
    <col min="68" max="68" width="13" style="80" customWidth="1"/>
    <col min="69" max="69" width="12.85546875" style="80" customWidth="1"/>
    <col min="70" max="71" width="11.5703125" style="80" customWidth="1"/>
    <col min="72" max="72" width="11.7109375" style="80" customWidth="1"/>
    <col min="73" max="73" width="13.42578125" style="80" customWidth="1"/>
    <col min="74" max="74" width="14" style="80" customWidth="1"/>
    <col min="75" max="75" width="12.5703125" style="80" customWidth="1"/>
    <col min="76" max="76" width="13.5703125" style="80" customWidth="1"/>
    <col min="77" max="77" width="12.7109375" style="80" customWidth="1"/>
    <col min="78" max="78" width="11.85546875" style="80" customWidth="1"/>
    <col min="79" max="80" width="13.28515625" style="80" customWidth="1"/>
    <col min="81" max="81" width="11.7109375" style="80" customWidth="1"/>
    <col min="82" max="82" width="12.85546875" style="80" customWidth="1"/>
    <col min="83" max="83" width="12" style="80" customWidth="1"/>
    <col min="84" max="84" width="12.42578125" style="80" customWidth="1"/>
    <col min="85" max="85" width="14" style="80" customWidth="1"/>
    <col min="86" max="86" width="11" style="80" customWidth="1"/>
    <col min="87" max="16384" width="9.140625" style="80"/>
  </cols>
  <sheetData>
    <row r="2" spans="1:85" ht="36.75" hidden="1" customHeight="1" x14ac:dyDescent="0.25">
      <c r="A2" s="798" t="s">
        <v>99</v>
      </c>
      <c r="B2" s="798"/>
      <c r="C2" s="798"/>
      <c r="D2" s="798"/>
      <c r="E2" s="798"/>
      <c r="F2" s="798"/>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c r="AG2" s="798"/>
      <c r="AH2" s="798"/>
      <c r="AI2" s="798"/>
      <c r="AJ2" s="798"/>
      <c r="AK2" s="798"/>
      <c r="AL2" s="798"/>
      <c r="AM2" s="798"/>
      <c r="AN2" s="798"/>
      <c r="AO2" s="798"/>
      <c r="AP2" s="798"/>
      <c r="AQ2" s="798"/>
      <c r="AR2" s="798"/>
      <c r="AS2" s="798"/>
      <c r="AT2" s="798"/>
      <c r="AU2" s="798"/>
      <c r="AV2" s="798"/>
      <c r="AW2" s="798"/>
      <c r="AX2" s="798"/>
      <c r="AY2" s="798"/>
      <c r="AZ2" s="798"/>
      <c r="BA2" s="798"/>
      <c r="BB2" s="798"/>
      <c r="BC2" s="798"/>
      <c r="BD2" s="798"/>
      <c r="BE2" s="798"/>
      <c r="BF2" s="798"/>
      <c r="BG2" s="798"/>
      <c r="BH2" s="798"/>
      <c r="BI2" s="798"/>
      <c r="BJ2" s="798"/>
      <c r="BK2" s="798"/>
      <c r="BL2" s="798"/>
      <c r="BM2" s="798"/>
      <c r="BN2" s="798"/>
      <c r="BO2" s="798"/>
      <c r="BP2" s="798"/>
      <c r="BQ2" s="798"/>
      <c r="BR2" s="798"/>
      <c r="BS2" s="798"/>
      <c r="BT2" s="798"/>
      <c r="BU2" s="798"/>
      <c r="BV2" s="798"/>
      <c r="BW2" s="798"/>
      <c r="BX2" s="798"/>
      <c r="BY2" s="798"/>
      <c r="BZ2" s="798"/>
      <c r="CA2" s="798"/>
      <c r="CB2" s="798"/>
      <c r="CC2" s="798"/>
      <c r="CD2" s="798"/>
      <c r="CE2" s="798"/>
      <c r="CF2" s="798"/>
      <c r="CG2" s="798"/>
    </row>
    <row r="3" spans="1:85" ht="15.75" hidden="1" customHeight="1" x14ac:dyDescent="0.25">
      <c r="A3" s="797" t="s">
        <v>495</v>
      </c>
      <c r="B3" s="797"/>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797"/>
      <c r="AG3" s="797"/>
      <c r="AH3" s="797"/>
      <c r="AI3" s="797"/>
      <c r="AJ3" s="797"/>
      <c r="AK3" s="797"/>
      <c r="AL3" s="797"/>
      <c r="AM3" s="797"/>
      <c r="AN3" s="797"/>
      <c r="AO3" s="797"/>
      <c r="AP3" s="797"/>
      <c r="AQ3" s="797"/>
      <c r="AR3" s="797"/>
      <c r="AS3" s="797"/>
      <c r="AT3" s="797"/>
      <c r="AU3" s="797"/>
      <c r="AV3" s="797"/>
      <c r="AW3" s="797"/>
      <c r="AX3" s="797"/>
      <c r="AY3" s="797"/>
      <c r="AZ3" s="797"/>
      <c r="BA3" s="797"/>
      <c r="BB3" s="797"/>
      <c r="BC3" s="797"/>
      <c r="BD3" s="797"/>
      <c r="BE3" s="797"/>
      <c r="BF3" s="797"/>
      <c r="BG3" s="797"/>
      <c r="BH3" s="797"/>
      <c r="BI3" s="797"/>
      <c r="BJ3" s="797"/>
      <c r="BK3" s="797"/>
      <c r="BL3" s="797"/>
      <c r="BM3" s="797"/>
      <c r="BN3" s="797"/>
      <c r="BO3" s="797"/>
      <c r="BP3" s="797"/>
      <c r="BQ3" s="797"/>
      <c r="BR3" s="797"/>
      <c r="BS3" s="797"/>
      <c r="BT3" s="797"/>
      <c r="BU3" s="797"/>
      <c r="BV3" s="797"/>
      <c r="BW3" s="797"/>
      <c r="BX3" s="797"/>
      <c r="BY3" s="797"/>
      <c r="BZ3" s="797"/>
      <c r="CA3" s="797"/>
      <c r="CB3" s="797"/>
      <c r="CC3" s="797"/>
      <c r="CD3" s="797"/>
      <c r="CE3" s="797"/>
      <c r="CF3" s="797"/>
      <c r="CG3" s="797"/>
    </row>
    <row r="4" spans="1:85" s="81" customFormat="1" ht="213" hidden="1" customHeight="1" x14ac:dyDescent="0.25">
      <c r="A4" s="81" t="s">
        <v>496</v>
      </c>
      <c r="B4" s="561" t="s">
        <v>497</v>
      </c>
      <c r="C4" s="562" t="s">
        <v>506</v>
      </c>
      <c r="D4" s="561" t="s">
        <v>498</v>
      </c>
      <c r="E4" s="561" t="s">
        <v>499</v>
      </c>
      <c r="F4" s="561" t="s">
        <v>500</v>
      </c>
      <c r="G4" s="561" t="s">
        <v>501</v>
      </c>
      <c r="H4" s="562" t="s">
        <v>507</v>
      </c>
      <c r="I4" s="562" t="s">
        <v>508</v>
      </c>
      <c r="J4" s="561" t="s">
        <v>232</v>
      </c>
      <c r="K4" s="562" t="s">
        <v>227</v>
      </c>
      <c r="L4" s="562" t="s">
        <v>228</v>
      </c>
      <c r="M4" s="562" t="s">
        <v>229</v>
      </c>
      <c r="N4" s="562" t="s">
        <v>230</v>
      </c>
      <c r="O4" s="562" t="s">
        <v>233</v>
      </c>
      <c r="P4" s="562" t="s">
        <v>234</v>
      </c>
      <c r="Q4" s="562" t="s">
        <v>235</v>
      </c>
      <c r="R4" s="562" t="s">
        <v>236</v>
      </c>
      <c r="S4" s="561" t="s">
        <v>151</v>
      </c>
      <c r="T4" s="561" t="s">
        <v>152</v>
      </c>
      <c r="U4" s="561" t="s">
        <v>245</v>
      </c>
      <c r="V4" s="561" t="s">
        <v>468</v>
      </c>
      <c r="W4" s="561" t="s">
        <v>246</v>
      </c>
      <c r="X4" s="561" t="s">
        <v>469</v>
      </c>
      <c r="Y4" s="561" t="s">
        <v>247</v>
      </c>
      <c r="Z4" s="562" t="s">
        <v>237</v>
      </c>
      <c r="AA4" s="562" t="s">
        <v>463</v>
      </c>
      <c r="AB4" s="562" t="s">
        <v>475</v>
      </c>
      <c r="AC4" s="562" t="s">
        <v>464</v>
      </c>
      <c r="AD4" s="562" t="s">
        <v>153</v>
      </c>
      <c r="AE4" s="562" t="s">
        <v>238</v>
      </c>
      <c r="AF4" s="561" t="s">
        <v>239</v>
      </c>
      <c r="AG4" s="562" t="s">
        <v>240</v>
      </c>
      <c r="AH4" s="562" t="s">
        <v>241</v>
      </c>
      <c r="AI4" s="562" t="s">
        <v>242</v>
      </c>
      <c r="AJ4" s="562" t="s">
        <v>243</v>
      </c>
      <c r="AK4" s="562" t="s">
        <v>244</v>
      </c>
      <c r="AL4" s="562" t="s">
        <v>491</v>
      </c>
      <c r="AM4" s="562" t="s">
        <v>248</v>
      </c>
      <c r="AN4" s="562" t="s">
        <v>249</v>
      </c>
      <c r="AO4" s="562" t="s">
        <v>250</v>
      </c>
      <c r="AP4" s="562" t="s">
        <v>477</v>
      </c>
      <c r="AQ4" s="562" t="s">
        <v>252</v>
      </c>
      <c r="AR4" s="562" t="s">
        <v>502</v>
      </c>
      <c r="AS4" s="562" t="s">
        <v>515</v>
      </c>
      <c r="AT4" s="562" t="s">
        <v>513</v>
      </c>
      <c r="AU4" s="562" t="s">
        <v>483</v>
      </c>
      <c r="AV4" s="562" t="s">
        <v>516</v>
      </c>
      <c r="AW4" s="562" t="s">
        <v>484</v>
      </c>
      <c r="AX4" s="562" t="s">
        <v>503</v>
      </c>
      <c r="AY4" s="562" t="s">
        <v>476</v>
      </c>
      <c r="AZ4" s="562" t="s">
        <v>478</v>
      </c>
      <c r="BA4" s="562" t="s">
        <v>509</v>
      </c>
      <c r="BB4" s="562" t="s">
        <v>479</v>
      </c>
      <c r="BC4" s="562" t="s">
        <v>193</v>
      </c>
      <c r="BD4" s="562" t="s">
        <v>199</v>
      </c>
      <c r="BE4" s="562" t="s">
        <v>394</v>
      </c>
      <c r="BF4" s="562" t="s">
        <v>480</v>
      </c>
      <c r="BG4" s="562" t="s">
        <v>481</v>
      </c>
      <c r="BH4" s="562" t="s">
        <v>482</v>
      </c>
      <c r="BI4" s="562" t="s">
        <v>196</v>
      </c>
      <c r="BJ4" s="562" t="s">
        <v>197</v>
      </c>
      <c r="BK4" s="562" t="s">
        <v>510</v>
      </c>
      <c r="BL4" s="562" t="s">
        <v>281</v>
      </c>
      <c r="BM4" s="562" t="s">
        <v>504</v>
      </c>
      <c r="BN4" s="562" t="s">
        <v>285</v>
      </c>
      <c r="BO4" s="562" t="s">
        <v>485</v>
      </c>
      <c r="BP4" s="562" t="s">
        <v>492</v>
      </c>
      <c r="BQ4" s="562" t="s">
        <v>493</v>
      </c>
      <c r="BR4" s="562" t="s">
        <v>514</v>
      </c>
      <c r="BS4" s="562" t="s">
        <v>569</v>
      </c>
      <c r="BT4" s="562" t="s">
        <v>489</v>
      </c>
      <c r="BU4" s="562" t="s">
        <v>505</v>
      </c>
      <c r="BV4" s="562" t="s">
        <v>486</v>
      </c>
      <c r="BW4" s="562" t="s">
        <v>487</v>
      </c>
      <c r="BX4" s="562" t="s">
        <v>511</v>
      </c>
      <c r="BY4" s="562" t="s">
        <v>488</v>
      </c>
      <c r="BZ4" s="562" t="s">
        <v>512</v>
      </c>
      <c r="CA4" s="562" t="s">
        <v>251</v>
      </c>
      <c r="CB4" s="562" t="s">
        <v>226</v>
      </c>
      <c r="CC4" s="562" t="s">
        <v>158</v>
      </c>
      <c r="CD4" s="562" t="s">
        <v>150</v>
      </c>
      <c r="CE4" s="562" t="s">
        <v>148</v>
      </c>
      <c r="CF4" s="562" t="s">
        <v>490</v>
      </c>
      <c r="CG4" s="562" t="s">
        <v>253</v>
      </c>
    </row>
    <row r="5" spans="1:85" s="81" customFormat="1" hidden="1" x14ac:dyDescent="0.25">
      <c r="A5" s="563"/>
      <c r="B5" s="564">
        <f>'Tab 1-Development Info'!E59</f>
        <v>0</v>
      </c>
      <c r="C5" s="565">
        <f>'Tab 1-Development Info'!H59</f>
        <v>0</v>
      </c>
      <c r="D5" s="564">
        <f>'Tab 1-Development Info'!I59</f>
        <v>0</v>
      </c>
      <c r="E5" s="565">
        <f>'Tab 1-Development Info'!E60</f>
        <v>0</v>
      </c>
      <c r="F5" s="565">
        <f>'Tab 1-Development Info'!H60</f>
        <v>0</v>
      </c>
      <c r="G5" s="565">
        <f>'Tab 1-Development Info'!I60</f>
        <v>0</v>
      </c>
      <c r="H5" s="565">
        <f>'Tab 1-Development Info'!E58</f>
        <v>0</v>
      </c>
      <c r="I5" s="565">
        <f>'Tab 1-Development Info'!H58</f>
        <v>0</v>
      </c>
      <c r="J5" s="566" t="str">
        <f>'Tab 1-Development Info'!K20</f>
        <v>Select One</v>
      </c>
      <c r="K5" s="565">
        <f>'Tab 1-Development Info'!E10</f>
        <v>0</v>
      </c>
      <c r="L5" s="565">
        <f>'Tab 1-Development Info'!E12</f>
        <v>0</v>
      </c>
      <c r="M5" s="565">
        <f>'Tab 1-Development Info'!E14</f>
        <v>0</v>
      </c>
      <c r="N5" s="567">
        <f>'Tab 1-Development Info'!K14</f>
        <v>0</v>
      </c>
      <c r="O5" s="565">
        <f>'Tab 1-Development Info'!E56</f>
        <v>0</v>
      </c>
      <c r="P5" s="565">
        <f>'Tab 1-Development Info'!E57</f>
        <v>0</v>
      </c>
      <c r="Q5" s="565">
        <f>'Tab 1-Development Info'!F57</f>
        <v>0</v>
      </c>
      <c r="R5" s="565" t="str">
        <f>'Tab 1-Development Info'!K18</f>
        <v>POST</v>
      </c>
      <c r="S5" s="566">
        <f>'Tab 1-Development Info'!K10</f>
        <v>0</v>
      </c>
      <c r="T5" s="568">
        <f>'Tab 1-Development Info'!K12</f>
        <v>0</v>
      </c>
      <c r="U5" s="568">
        <f>'Tab 1-Development Info'!K22</f>
        <v>0</v>
      </c>
      <c r="V5" s="568">
        <f>'Tab 5-Unit &amp; Occupancy '!F8</f>
        <v>0</v>
      </c>
      <c r="W5" s="568">
        <f>'Tab 5-Unit &amp; Occupancy '!F9</f>
        <v>0</v>
      </c>
      <c r="X5" s="568">
        <f>'Tab 5-Unit &amp; Occupancy '!I8</f>
        <v>0</v>
      </c>
      <c r="Y5" s="568">
        <f>'Tab 5-Unit &amp; Occupancy '!I9</f>
        <v>0</v>
      </c>
      <c r="Z5" s="569">
        <f>'Tab 1-Development Info'!E20</f>
        <v>0</v>
      </c>
      <c r="AA5" s="569">
        <f>'Tab 1-Development Info'!E22</f>
        <v>0</v>
      </c>
      <c r="AB5" s="569" t="str">
        <f>'Tab 1-Development Info'!E18</f>
        <v>Select One</v>
      </c>
      <c r="AC5" s="565" t="str">
        <f>'Tab 1-Development Info'!H18</f>
        <v>Select One</v>
      </c>
      <c r="AD5" s="565" t="str">
        <f>'Tab 5-Unit &amp; Occupancy '!F183</f>
        <v>Select One</v>
      </c>
      <c r="AE5" s="570">
        <f>'Tab 5-Unit &amp; Occupancy '!F185</f>
        <v>0</v>
      </c>
      <c r="AF5" s="566" t="str">
        <f>'Tab 1-Development Info'!E26</f>
        <v>Select One</v>
      </c>
      <c r="AG5" s="565" t="str">
        <f>'Tab 3-Income &amp; Rent Limits'!K14</f>
        <v>Select One</v>
      </c>
      <c r="AH5" s="565" t="str">
        <f>'Tab 3-Income &amp; Rent Limits'!K16</f>
        <v>Select One</v>
      </c>
      <c r="AI5" s="565" t="str">
        <f>'Tab 3-Income &amp; Rent Limits'!K18</f>
        <v>Select One</v>
      </c>
      <c r="AJ5" s="565" t="str">
        <f>'Tab 3-Income &amp; Rent Limits'!K30</f>
        <v>Select One</v>
      </c>
      <c r="AK5" s="565" t="str">
        <f>'Tab 3-Income &amp; Rent Limits'!K32</f>
        <v>Select One</v>
      </c>
      <c r="AL5" s="565" t="str">
        <f>'Tab 3-Income &amp; Rent Limits'!K34</f>
        <v>Select One</v>
      </c>
      <c r="AM5" s="565">
        <f>'Tab 5-Unit &amp; Occupancy '!I174</f>
        <v>0</v>
      </c>
      <c r="AN5" s="565">
        <f>'Tab 5-Unit &amp; Occupancy '!J174</f>
        <v>0</v>
      </c>
      <c r="AO5" s="565">
        <f>'Tab 5-Unit &amp; Occupancy '!K174</f>
        <v>0</v>
      </c>
      <c r="AP5" s="565" t="str">
        <f>'Tab 5-Unit &amp; Occupancy '!K178</f>
        <v>Select One</v>
      </c>
      <c r="AQ5" s="565" t="str">
        <f>'TDHCA USE ONLY Summary'!J346</f>
        <v>No</v>
      </c>
      <c r="AR5" s="565" t="str">
        <f>'Tab 5-Unit &amp; Occupancy '!F187</f>
        <v>Select One</v>
      </c>
      <c r="AS5" s="565" t="str">
        <f>'Tab 5-Unit &amp; Occupancy '!K183</f>
        <v/>
      </c>
      <c r="AT5" s="565" t="str">
        <f>'Tab 5-Unit &amp; Occupancy '!K184</f>
        <v/>
      </c>
      <c r="AU5" s="565" t="str">
        <f>'Tab 5-Unit &amp; Occupancy '!K190</f>
        <v/>
      </c>
      <c r="AV5" s="565" t="str">
        <f>'Tab 5-Unit &amp; Occupancy '!K191</f>
        <v/>
      </c>
      <c r="AW5" s="565" t="str">
        <f>'Tab 5-Unit &amp; Occupancy '!K192</f>
        <v/>
      </c>
      <c r="AX5" s="565" t="str">
        <f>'Tab 5-Unit &amp; Occupancy '!F189</f>
        <v>Select One</v>
      </c>
      <c r="AY5" s="565" t="str">
        <f>'Tab 5-Unit &amp; Occupancy '!F191</f>
        <v>Select One</v>
      </c>
      <c r="AZ5" s="567" t="str">
        <f>'TAB 7-Audit Sample'!I63</f>
        <v>NO</v>
      </c>
      <c r="BA5" s="567" t="str">
        <f>'TAB 7-Audit Sample'!I67</f>
        <v>YES</v>
      </c>
      <c r="BB5" s="567" t="str">
        <f>'TAB 7-Audit Sample'!I71</f>
        <v>YES</v>
      </c>
      <c r="BC5" s="565">
        <f>'TAB 7-Audit Sample'!I82</f>
        <v>0</v>
      </c>
      <c r="BD5" s="567">
        <f>'TAB 7-Audit Sample'!I83</f>
        <v>0</v>
      </c>
      <c r="BE5" s="567">
        <f>'TAB 7-Audit Sample'!I74</f>
        <v>0</v>
      </c>
      <c r="BF5" s="567">
        <f>'TAB 7-Audit Sample'!I84</f>
        <v>0</v>
      </c>
      <c r="BG5" s="567">
        <f>'TAB 7-Audit Sample'!I77</f>
        <v>0</v>
      </c>
      <c r="BH5" s="567">
        <f>'TAB 7-Audit Sample'!I78</f>
        <v>0</v>
      </c>
      <c r="BI5" s="567">
        <f>'TAB 7-Audit Sample'!I79</f>
        <v>0</v>
      </c>
      <c r="BJ5" s="567">
        <f>'TAB 7-Audit Sample'!I80</f>
        <v>0</v>
      </c>
      <c r="BK5" s="567">
        <f>'TAB 7-Audit Sample'!I86</f>
        <v>0</v>
      </c>
      <c r="BL5" s="567">
        <f>'TAB 7-Audit Sample'!I87</f>
        <v>0</v>
      </c>
      <c r="BM5" s="567">
        <f>'TAB 7-Audit Sample'!I88</f>
        <v>0</v>
      </c>
      <c r="BN5" s="567">
        <f>'TAB 7-Audit Sample'!I89</f>
        <v>0</v>
      </c>
      <c r="BO5" s="565" t="str">
        <f>'Tab 6-Marketing HCV Lease '!F11</f>
        <v>Select One</v>
      </c>
      <c r="BP5" s="565" t="str">
        <f>'Tab 6-Marketing HCV Lease '!F13</f>
        <v>Select One</v>
      </c>
      <c r="BQ5" s="565" t="str">
        <f>'Tab 6-Marketing HCV Lease '!F15</f>
        <v>Select One</v>
      </c>
      <c r="BR5" s="565" t="str">
        <f>'Tab 6-Marketing HCV Lease '!F19</f>
        <v>Select One</v>
      </c>
      <c r="BS5" s="565" t="str">
        <f>'Tab 6-Marketing HCV Lease '!F21</f>
        <v>Select One</v>
      </c>
      <c r="BT5" s="565" t="str">
        <f>'Tab 6-Marketing HCV Lease '!F23</f>
        <v>Select One</v>
      </c>
      <c r="BU5" s="565" t="str">
        <f>'Tab 6-Marketing HCV Lease '!F29</f>
        <v>Select One</v>
      </c>
      <c r="BV5" s="565" t="str">
        <f>'Tab 6-Marketing HCV Lease '!F31</f>
        <v>Select One</v>
      </c>
      <c r="BW5" s="565" t="str">
        <f>'Tab 6-Marketing HCV Lease '!F33</f>
        <v>Select One</v>
      </c>
      <c r="BX5" s="565" t="str">
        <f>'Tab 6-Marketing HCV Lease '!F35</f>
        <v>Select One</v>
      </c>
      <c r="BY5" s="565" t="str">
        <f>'Tab 6-Marketing HCV Lease '!F37</f>
        <v>Select One</v>
      </c>
      <c r="BZ5" s="565" t="str">
        <f>'Tab 6-Marketing HCV Lease '!F39</f>
        <v>Select One</v>
      </c>
      <c r="CA5" s="571">
        <f>'TDHCA USE ONLY Summary'!J344</f>
        <v>0</v>
      </c>
      <c r="CB5" s="569">
        <f>'TDHCA USE ONLY Summary'!J338</f>
        <v>0</v>
      </c>
      <c r="CC5" s="569">
        <f>'Tab 1-Development Info'!E5</f>
        <v>46174</v>
      </c>
      <c r="CD5" s="565">
        <f>'Tab 1-Development Info'!H5</f>
        <v>2026</v>
      </c>
      <c r="CE5" s="570">
        <f>'Tab 1-Development Info'!K5</f>
        <v>0</v>
      </c>
      <c r="CF5" s="570">
        <f>'Tab 1-Development Info'!K6</f>
        <v>0</v>
      </c>
      <c r="CG5" s="565">
        <f>'TDHCA USE ONLY Summary'!J401</f>
        <v>0</v>
      </c>
    </row>
    <row r="6" spans="1:85" x14ac:dyDescent="0.25">
      <c r="AK6" s="80"/>
    </row>
    <row r="7" spans="1:85" x14ac:dyDescent="0.25">
      <c r="AK7" s="80"/>
    </row>
    <row r="8" spans="1:85" x14ac:dyDescent="0.25">
      <c r="AK8" s="80"/>
    </row>
    <row r="9" spans="1:85" x14ac:dyDescent="0.25">
      <c r="AK9" s="80"/>
    </row>
  </sheetData>
  <sheetProtection algorithmName="SHA-512" hashValue="kCNHcv0gIwwltu8QXStR1/OwAquIHQgAe7Yjap5mkFuyWYy5m5Jdc/NCYmuT0hZD4PCldMtQCNtZtnBd8zp+Yg==" saltValue="CDJOFjbguiC3wDGuWM7Z3Q==" spinCount="100000" sheet="1" objects="1" scenarios="1" selectLockedCells="1" selectUnlockedCells="1"/>
  <mergeCells count="2">
    <mergeCell ref="A3:CG3"/>
    <mergeCell ref="A2:C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1665A-6576-4590-B1F2-421203007966}">
  <dimension ref="B1:AB73"/>
  <sheetViews>
    <sheetView showGridLines="0" topLeftCell="D1" zoomScale="80" zoomScaleNormal="80" workbookViewId="0">
      <selection activeCell="N18" sqref="N18"/>
    </sheetView>
  </sheetViews>
  <sheetFormatPr defaultRowHeight="15" x14ac:dyDescent="0.25"/>
  <cols>
    <col min="1" max="1" width="14.5703125" style="80" customWidth="1"/>
    <col min="2" max="2" width="10.7109375" style="80" customWidth="1"/>
    <col min="3" max="3" width="30.7109375" style="80" customWidth="1"/>
    <col min="4" max="4" width="33.42578125" style="80" customWidth="1"/>
    <col min="5" max="7" width="38.7109375" style="80" customWidth="1"/>
    <col min="8" max="11" width="30.7109375" style="80" customWidth="1"/>
    <col min="12" max="12" width="30.7109375" style="81" customWidth="1"/>
    <col min="13" max="13" width="10.7109375" style="81" customWidth="1"/>
    <col min="14" max="16384" width="9.140625" style="80"/>
  </cols>
  <sheetData>
    <row r="1" spans="2:14" s="129" customFormat="1" ht="21.95" customHeight="1" thickBot="1" x14ac:dyDescent="0.3">
      <c r="B1" s="619" t="s">
        <v>494</v>
      </c>
      <c r="C1" s="620"/>
      <c r="D1" s="620"/>
      <c r="E1" s="620"/>
      <c r="F1" s="620"/>
      <c r="G1" s="620"/>
      <c r="H1" s="620"/>
      <c r="I1" s="620"/>
      <c r="J1" s="620"/>
      <c r="K1" s="620"/>
      <c r="L1" s="620"/>
      <c r="M1" s="621"/>
      <c r="N1" s="86"/>
    </row>
    <row r="2" spans="2:14" s="129" customFormat="1" ht="21" customHeight="1" x14ac:dyDescent="0.25">
      <c r="B2" s="130"/>
      <c r="C2" s="625" t="s">
        <v>208</v>
      </c>
      <c r="D2" s="626"/>
      <c r="E2" s="626"/>
      <c r="F2" s="626"/>
      <c r="G2" s="626"/>
      <c r="H2" s="626"/>
      <c r="I2" s="626"/>
      <c r="J2" s="626"/>
      <c r="K2" s="626"/>
      <c r="L2" s="626"/>
      <c r="M2" s="131"/>
      <c r="N2" s="86"/>
    </row>
    <row r="3" spans="2:14" s="129" customFormat="1" ht="18" customHeight="1" x14ac:dyDescent="0.25">
      <c r="B3" s="606" t="s">
        <v>157</v>
      </c>
      <c r="C3" s="607"/>
      <c r="D3" s="607"/>
      <c r="E3" s="607"/>
      <c r="F3" s="607"/>
      <c r="G3" s="607"/>
      <c r="H3" s="607"/>
      <c r="I3" s="607"/>
      <c r="J3" s="607"/>
      <c r="K3" s="607"/>
      <c r="L3" s="607"/>
      <c r="M3" s="608"/>
      <c r="N3" s="86"/>
    </row>
    <row r="4" spans="2:14" s="129" customFormat="1" x14ac:dyDescent="0.25">
      <c r="B4" s="132"/>
      <c r="C4" s="4"/>
      <c r="D4" s="4"/>
      <c r="E4" s="4"/>
      <c r="F4" s="4"/>
      <c r="G4" s="133"/>
      <c r="H4" s="4"/>
      <c r="I4" s="4"/>
      <c r="J4" s="4"/>
      <c r="K4" s="133"/>
      <c r="L4" s="4"/>
      <c r="M4" s="66"/>
      <c r="N4" s="86"/>
    </row>
    <row r="5" spans="2:14" x14ac:dyDescent="0.25">
      <c r="B5" s="132"/>
      <c r="C5" s="4"/>
      <c r="D5" s="182" t="s">
        <v>158</v>
      </c>
      <c r="E5" s="574">
        <v>46174</v>
      </c>
      <c r="F5" s="86"/>
      <c r="G5" s="182" t="s">
        <v>150</v>
      </c>
      <c r="H5" s="575">
        <v>2026</v>
      </c>
      <c r="I5" s="4"/>
      <c r="J5" s="182" t="s">
        <v>148</v>
      </c>
      <c r="K5" s="99"/>
      <c r="L5" s="135"/>
      <c r="M5" s="184"/>
      <c r="N5" s="81"/>
    </row>
    <row r="6" spans="2:14" s="129" customFormat="1" x14ac:dyDescent="0.25">
      <c r="B6" s="132"/>
      <c r="C6" s="4"/>
      <c r="D6" s="4"/>
      <c r="E6" s="135"/>
      <c r="F6" s="86"/>
      <c r="G6" s="4"/>
      <c r="H6" s="135"/>
      <c r="I6" s="4"/>
      <c r="J6" s="182" t="s">
        <v>149</v>
      </c>
      <c r="K6" s="183"/>
      <c r="L6" s="135"/>
      <c r="M6" s="184"/>
      <c r="N6" s="86"/>
    </row>
    <row r="7" spans="2:14" s="129" customFormat="1" ht="15" customHeight="1" x14ac:dyDescent="0.25">
      <c r="B7" s="132"/>
      <c r="C7" s="4"/>
      <c r="D7" s="4"/>
      <c r="E7" s="4"/>
      <c r="F7" s="4"/>
      <c r="G7" s="4"/>
      <c r="H7" s="4"/>
      <c r="I7" s="4"/>
      <c r="J7" s="133"/>
      <c r="K7" s="134" t="s">
        <v>61</v>
      </c>
      <c r="L7" s="135"/>
      <c r="M7" s="136"/>
      <c r="N7" s="86"/>
    </row>
    <row r="8" spans="2:14" s="129" customFormat="1" ht="18" customHeight="1" x14ac:dyDescent="0.25">
      <c r="B8" s="606" t="s">
        <v>80</v>
      </c>
      <c r="C8" s="607"/>
      <c r="D8" s="607"/>
      <c r="E8" s="607"/>
      <c r="F8" s="607"/>
      <c r="G8" s="607"/>
      <c r="H8" s="607"/>
      <c r="I8" s="607"/>
      <c r="J8" s="607"/>
      <c r="K8" s="607"/>
      <c r="L8" s="607"/>
      <c r="M8" s="608"/>
      <c r="N8" s="86"/>
    </row>
    <row r="9" spans="2:14" s="129" customFormat="1" x14ac:dyDescent="0.25">
      <c r="B9" s="132"/>
      <c r="C9" s="4"/>
      <c r="D9" s="4"/>
      <c r="E9" s="4"/>
      <c r="F9" s="4"/>
      <c r="G9" s="133"/>
      <c r="H9" s="4"/>
      <c r="I9" s="4"/>
      <c r="J9" s="4"/>
      <c r="K9" s="133"/>
      <c r="L9" s="4"/>
      <c r="M9" s="66"/>
      <c r="N9" s="86"/>
    </row>
    <row r="10" spans="2:14" x14ac:dyDescent="0.25">
      <c r="B10" s="132"/>
      <c r="C10" s="4"/>
      <c r="D10" s="182" t="s">
        <v>227</v>
      </c>
      <c r="E10" s="100"/>
      <c r="F10" s="86"/>
      <c r="G10" s="201" t="s">
        <v>298</v>
      </c>
      <c r="H10" s="101"/>
      <c r="I10" s="86"/>
      <c r="J10" s="182" t="s">
        <v>301</v>
      </c>
      <c r="K10" s="102"/>
      <c r="L10" s="86"/>
      <c r="M10" s="66"/>
      <c r="N10" s="81"/>
    </row>
    <row r="11" spans="2:14" s="129" customFormat="1" ht="15" customHeight="1" x14ac:dyDescent="0.25">
      <c r="B11" s="132"/>
      <c r="C11" s="4"/>
      <c r="D11" s="4"/>
      <c r="E11" s="4"/>
      <c r="F11" s="86"/>
      <c r="G11" s="133"/>
      <c r="H11" s="4"/>
      <c r="I11" s="86"/>
      <c r="J11" s="4"/>
      <c r="K11" s="133"/>
      <c r="L11" s="86"/>
      <c r="M11" s="66"/>
      <c r="N11" s="86"/>
    </row>
    <row r="12" spans="2:14" x14ac:dyDescent="0.25">
      <c r="B12" s="132"/>
      <c r="C12" s="4"/>
      <c r="D12" s="182" t="s">
        <v>254</v>
      </c>
      <c r="E12" s="100"/>
      <c r="F12" s="86"/>
      <c r="G12" s="182" t="s">
        <v>299</v>
      </c>
      <c r="H12" s="103"/>
      <c r="I12" s="86"/>
      <c r="J12" s="182" t="s">
        <v>302</v>
      </c>
      <c r="K12" s="104"/>
      <c r="L12" s="86"/>
      <c r="M12" s="66"/>
      <c r="N12" s="81"/>
    </row>
    <row r="13" spans="2:14" s="129" customFormat="1" x14ac:dyDescent="0.25">
      <c r="B13" s="132"/>
      <c r="C13" s="4"/>
      <c r="D13" s="182"/>
      <c r="E13" s="4"/>
      <c r="F13" s="86"/>
      <c r="G13" s="133"/>
      <c r="H13" s="185" t="s">
        <v>472</v>
      </c>
      <c r="I13" s="86"/>
      <c r="J13" s="86"/>
      <c r="K13" s="86"/>
      <c r="L13" s="86"/>
      <c r="M13" s="66"/>
      <c r="N13" s="86"/>
    </row>
    <row r="14" spans="2:14" x14ac:dyDescent="0.25">
      <c r="B14" s="132"/>
      <c r="C14" s="4"/>
      <c r="D14" s="182" t="s">
        <v>256</v>
      </c>
      <c r="E14" s="100"/>
      <c r="F14" s="86"/>
      <c r="G14" s="182" t="s">
        <v>300</v>
      </c>
      <c r="H14" s="105"/>
      <c r="I14" s="86"/>
      <c r="J14" s="182" t="s">
        <v>230</v>
      </c>
      <c r="K14" s="104"/>
      <c r="L14" s="86"/>
      <c r="M14" s="66"/>
      <c r="N14" s="81"/>
    </row>
    <row r="15" spans="2:14" s="129" customFormat="1" x14ac:dyDescent="0.25">
      <c r="B15" s="132"/>
      <c r="C15" s="4"/>
      <c r="D15" s="4"/>
      <c r="E15" s="4"/>
      <c r="F15" s="4"/>
      <c r="G15" s="133"/>
      <c r="H15" s="4"/>
      <c r="I15" s="4"/>
      <c r="J15" s="86"/>
      <c r="K15" s="86"/>
      <c r="L15" s="86"/>
      <c r="M15" s="136"/>
      <c r="N15" s="86"/>
    </row>
    <row r="16" spans="2:14" s="129" customFormat="1" ht="18" customHeight="1" x14ac:dyDescent="0.25">
      <c r="B16" s="606" t="s">
        <v>154</v>
      </c>
      <c r="C16" s="607"/>
      <c r="D16" s="607"/>
      <c r="E16" s="607"/>
      <c r="F16" s="607"/>
      <c r="G16" s="607"/>
      <c r="H16" s="607"/>
      <c r="I16" s="607"/>
      <c r="J16" s="607"/>
      <c r="K16" s="607"/>
      <c r="L16" s="607"/>
      <c r="M16" s="608"/>
      <c r="N16" s="86"/>
    </row>
    <row r="17" spans="2:28" s="129" customFormat="1" ht="15" customHeight="1" x14ac:dyDescent="0.25">
      <c r="B17" s="132"/>
      <c r="C17" s="4"/>
      <c r="D17" s="4"/>
      <c r="E17" s="4"/>
      <c r="F17" s="4"/>
      <c r="G17" s="133"/>
      <c r="H17" s="4"/>
      <c r="I17" s="4"/>
      <c r="J17" s="86"/>
      <c r="K17" s="86"/>
      <c r="L17" s="86"/>
      <c r="M17" s="87"/>
      <c r="N17" s="86"/>
    </row>
    <row r="18" spans="2:28" ht="15" customHeight="1" x14ac:dyDescent="0.25">
      <c r="B18" s="132"/>
      <c r="C18" s="617" t="s">
        <v>64</v>
      </c>
      <c r="D18" s="617"/>
      <c r="E18" s="99" t="s">
        <v>53</v>
      </c>
      <c r="F18" s="616" t="s">
        <v>67</v>
      </c>
      <c r="G18" s="616"/>
      <c r="H18" s="106" t="s">
        <v>53</v>
      </c>
      <c r="I18" s="618" t="s">
        <v>159</v>
      </c>
      <c r="J18" s="618"/>
      <c r="K18" s="204" t="s">
        <v>470</v>
      </c>
      <c r="L18" s="203" t="s">
        <v>471</v>
      </c>
      <c r="M18" s="66"/>
      <c r="N18" s="81"/>
      <c r="O18" s="615"/>
      <c r="P18" s="615"/>
    </row>
    <row r="19" spans="2:28" s="129" customFormat="1" x14ac:dyDescent="0.25">
      <c r="B19" s="132"/>
      <c r="C19" s="186"/>
      <c r="D19" s="186"/>
      <c r="E19" s="186"/>
      <c r="F19" s="86"/>
      <c r="G19" s="179"/>
      <c r="H19" s="187"/>
      <c r="I19" s="86"/>
      <c r="L19" s="86"/>
      <c r="M19" s="66"/>
      <c r="N19" s="86"/>
    </row>
    <row r="20" spans="2:28" x14ac:dyDescent="0.25">
      <c r="B20" s="132"/>
      <c r="C20" s="617" t="s">
        <v>161</v>
      </c>
      <c r="D20" s="617"/>
      <c r="E20" s="107"/>
      <c r="F20" s="86"/>
      <c r="G20" s="143" t="s">
        <v>263</v>
      </c>
      <c r="H20" s="103"/>
      <c r="I20" s="86"/>
      <c r="J20" s="200" t="s">
        <v>330</v>
      </c>
      <c r="K20" s="106" t="s">
        <v>53</v>
      </c>
      <c r="L20" s="86"/>
      <c r="M20" s="66"/>
      <c r="N20" s="81"/>
    </row>
    <row r="21" spans="2:28" s="129" customFormat="1" x14ac:dyDescent="0.25">
      <c r="B21" s="132"/>
      <c r="C21" s="4"/>
      <c r="D21" s="4"/>
      <c r="E21" s="135" t="s">
        <v>61</v>
      </c>
      <c r="I21" s="4"/>
      <c r="J21" s="182"/>
      <c r="K21" s="182"/>
      <c r="L21" s="86"/>
      <c r="M21" s="66"/>
      <c r="N21" s="86"/>
    </row>
    <row r="22" spans="2:28" ht="15" customHeight="1" x14ac:dyDescent="0.25">
      <c r="B22" s="132"/>
      <c r="C22" s="616" t="s">
        <v>160</v>
      </c>
      <c r="D22" s="616"/>
      <c r="E22" s="99"/>
      <c r="F22" s="129"/>
      <c r="G22" s="129"/>
      <c r="I22" s="202"/>
      <c r="J22" s="200" t="s">
        <v>417</v>
      </c>
      <c r="K22" s="108"/>
      <c r="L22" s="95"/>
      <c r="M22" s="66"/>
      <c r="N22" s="81"/>
    </row>
    <row r="23" spans="2:28" s="142" customFormat="1" ht="15" customHeight="1" x14ac:dyDescent="0.25">
      <c r="B23" s="137"/>
      <c r="C23" s="138"/>
      <c r="D23" s="138"/>
      <c r="E23" s="135" t="s">
        <v>61</v>
      </c>
      <c r="F23" s="139"/>
      <c r="G23" s="139"/>
      <c r="H23" s="139"/>
      <c r="I23" s="139"/>
      <c r="J23" s="140"/>
      <c r="K23" s="135" t="s">
        <v>418</v>
      </c>
      <c r="L23" s="95"/>
      <c r="M23" s="141"/>
      <c r="N23" s="86"/>
      <c r="O23" s="129"/>
      <c r="P23" s="129"/>
      <c r="Q23" s="129"/>
      <c r="R23" s="129"/>
      <c r="S23" s="129"/>
      <c r="T23" s="129"/>
      <c r="U23" s="129"/>
      <c r="V23" s="129"/>
      <c r="W23" s="129"/>
      <c r="X23" s="129"/>
      <c r="Y23" s="129"/>
      <c r="Z23" s="129"/>
      <c r="AA23" s="129"/>
      <c r="AB23" s="129"/>
    </row>
    <row r="24" spans="2:28" s="129" customFormat="1" ht="18" customHeight="1" x14ac:dyDescent="0.25">
      <c r="B24" s="606" t="s">
        <v>323</v>
      </c>
      <c r="C24" s="607"/>
      <c r="D24" s="607"/>
      <c r="E24" s="607"/>
      <c r="F24" s="607"/>
      <c r="G24" s="607"/>
      <c r="H24" s="607"/>
      <c r="I24" s="607"/>
      <c r="J24" s="607"/>
      <c r="K24" s="607"/>
      <c r="L24" s="607"/>
      <c r="M24" s="608"/>
      <c r="N24" s="86"/>
    </row>
    <row r="25" spans="2:28" s="129" customFormat="1" x14ac:dyDescent="0.25">
      <c r="B25" s="132"/>
      <c r="C25" s="4"/>
      <c r="D25" s="4"/>
      <c r="E25" s="4"/>
      <c r="F25" s="4"/>
      <c r="G25" s="133"/>
      <c r="H25" s="4"/>
      <c r="I25" s="4"/>
      <c r="J25" s="4"/>
      <c r="K25" s="133"/>
      <c r="L25" s="4"/>
      <c r="M25" s="66"/>
      <c r="N25" s="86"/>
    </row>
    <row r="26" spans="2:28" x14ac:dyDescent="0.25">
      <c r="B26" s="627" t="s">
        <v>68</v>
      </c>
      <c r="C26" s="628"/>
      <c r="D26" s="628"/>
      <c r="E26" s="109" t="s">
        <v>53</v>
      </c>
      <c r="F26" s="182" t="s">
        <v>259</v>
      </c>
      <c r="G26" s="200" t="s">
        <v>324</v>
      </c>
      <c r="H26" s="110"/>
      <c r="I26" s="86"/>
      <c r="J26" s="200" t="s">
        <v>327</v>
      </c>
      <c r="K26" s="110"/>
      <c r="L26" s="86"/>
      <c r="M26" s="87"/>
      <c r="N26" s="81"/>
    </row>
    <row r="27" spans="2:28" x14ac:dyDescent="0.25">
      <c r="B27" s="132"/>
      <c r="C27" s="191"/>
      <c r="D27" s="191"/>
      <c r="E27" s="98"/>
      <c r="F27" s="4"/>
      <c r="G27" s="200" t="s">
        <v>325</v>
      </c>
      <c r="H27" s="110"/>
      <c r="I27" s="86"/>
      <c r="J27" s="200" t="s">
        <v>328</v>
      </c>
      <c r="K27" s="110"/>
      <c r="L27" s="86"/>
      <c r="M27" s="87"/>
      <c r="N27" s="81"/>
    </row>
    <row r="28" spans="2:28" x14ac:dyDescent="0.25">
      <c r="B28" s="132"/>
      <c r="C28" s="191"/>
      <c r="D28" s="191"/>
      <c r="E28" s="98"/>
      <c r="F28" s="4"/>
      <c r="G28" s="200" t="s">
        <v>326</v>
      </c>
      <c r="H28" s="110"/>
      <c r="I28" s="86"/>
      <c r="J28" s="200" t="s">
        <v>329</v>
      </c>
      <c r="K28" s="110"/>
      <c r="L28" s="86"/>
      <c r="M28" s="87"/>
      <c r="N28" s="81"/>
    </row>
    <row r="29" spans="2:28" s="129" customFormat="1" ht="15" customHeight="1" x14ac:dyDescent="0.25">
      <c r="B29" s="132"/>
      <c r="C29" s="143"/>
      <c r="D29" s="143"/>
      <c r="E29" s="143"/>
      <c r="F29" s="86"/>
      <c r="G29" s="86"/>
      <c r="H29" s="86"/>
      <c r="I29" s="86"/>
      <c r="J29" s="86"/>
      <c r="K29" s="86"/>
      <c r="L29" s="86"/>
      <c r="M29" s="144"/>
      <c r="N29" s="86"/>
    </row>
    <row r="30" spans="2:28" s="129" customFormat="1" ht="18" customHeight="1" x14ac:dyDescent="0.25">
      <c r="B30" s="606" t="s">
        <v>415</v>
      </c>
      <c r="C30" s="607"/>
      <c r="D30" s="607"/>
      <c r="E30" s="607"/>
      <c r="F30" s="607"/>
      <c r="G30" s="607"/>
      <c r="H30" s="607"/>
      <c r="I30" s="607"/>
      <c r="J30" s="607"/>
      <c r="K30" s="607"/>
      <c r="L30" s="607"/>
      <c r="M30" s="608"/>
      <c r="N30" s="86"/>
    </row>
    <row r="31" spans="2:28" s="129" customFormat="1" ht="50.25" customHeight="1" x14ac:dyDescent="0.25">
      <c r="B31" s="622" t="s">
        <v>567</v>
      </c>
      <c r="C31" s="623"/>
      <c r="D31" s="623"/>
      <c r="E31" s="623"/>
      <c r="F31" s="623"/>
      <c r="G31" s="623"/>
      <c r="H31" s="623"/>
      <c r="I31" s="623"/>
      <c r="J31" s="623"/>
      <c r="K31" s="623"/>
      <c r="L31" s="623"/>
      <c r="M31" s="624"/>
      <c r="N31" s="86"/>
    </row>
    <row r="32" spans="2:28" s="129" customFormat="1" ht="15" customHeight="1" x14ac:dyDescent="0.25">
      <c r="B32" s="132"/>
      <c r="C32" s="143"/>
      <c r="D32" s="86"/>
      <c r="E32" s="86"/>
      <c r="F32" s="86"/>
      <c r="G32" s="86"/>
      <c r="H32" s="86"/>
      <c r="I32" s="86"/>
      <c r="J32" s="86"/>
      <c r="K32" s="86"/>
      <c r="L32" s="86"/>
      <c r="M32" s="87"/>
      <c r="N32" s="86"/>
    </row>
    <row r="33" spans="2:14" s="129" customFormat="1" ht="15" customHeight="1" x14ac:dyDescent="0.25">
      <c r="B33" s="132"/>
      <c r="C33" s="86"/>
      <c r="D33" s="612" t="s">
        <v>336</v>
      </c>
      <c r="E33" s="613"/>
      <c r="F33" s="613"/>
      <c r="G33" s="613"/>
      <c r="H33" s="613"/>
      <c r="I33" s="613"/>
      <c r="J33" s="614"/>
      <c r="K33" s="86"/>
      <c r="L33" s="86"/>
      <c r="M33" s="87"/>
      <c r="N33" s="86"/>
    </row>
    <row r="34" spans="2:14" s="129" customFormat="1" ht="15" customHeight="1" x14ac:dyDescent="0.25">
      <c r="B34" s="132"/>
      <c r="C34" s="86"/>
      <c r="D34" s="145" t="s">
        <v>374</v>
      </c>
      <c r="E34" s="146" t="s">
        <v>125</v>
      </c>
      <c r="F34" s="146" t="s">
        <v>126</v>
      </c>
      <c r="G34" s="146" t="s">
        <v>127</v>
      </c>
      <c r="H34" s="146" t="s">
        <v>128</v>
      </c>
      <c r="I34" s="146" t="s">
        <v>129</v>
      </c>
      <c r="J34" s="147" t="s">
        <v>349</v>
      </c>
      <c r="K34" s="86"/>
      <c r="L34" s="86"/>
      <c r="M34" s="87"/>
      <c r="N34" s="86"/>
    </row>
    <row r="35" spans="2:14" ht="15" customHeight="1" x14ac:dyDescent="0.25">
      <c r="B35" s="97"/>
      <c r="C35" s="81"/>
      <c r="D35" s="192" t="s">
        <v>337</v>
      </c>
      <c r="E35" s="111"/>
      <c r="F35" s="111"/>
      <c r="G35" s="111"/>
      <c r="H35" s="111"/>
      <c r="I35" s="111"/>
      <c r="J35" s="196">
        <f>SUM(E35:I35)</f>
        <v>0</v>
      </c>
      <c r="K35" s="86"/>
      <c r="L35" s="86"/>
      <c r="M35" s="82"/>
      <c r="N35" s="81"/>
    </row>
    <row r="36" spans="2:14" ht="15" customHeight="1" x14ac:dyDescent="0.25">
      <c r="B36" s="97"/>
      <c r="C36" s="81"/>
      <c r="D36" s="193" t="s">
        <v>338</v>
      </c>
      <c r="E36" s="111"/>
      <c r="F36" s="111"/>
      <c r="G36" s="111"/>
      <c r="H36" s="111"/>
      <c r="I36" s="111"/>
      <c r="J36" s="197">
        <f>SUM(E36:I36)</f>
        <v>0</v>
      </c>
      <c r="K36" s="86"/>
      <c r="L36" s="86"/>
      <c r="M36" s="82"/>
      <c r="N36" s="81"/>
    </row>
    <row r="37" spans="2:14" ht="15" customHeight="1" x14ac:dyDescent="0.25">
      <c r="B37" s="97"/>
      <c r="C37" s="81"/>
      <c r="D37" s="193" t="s">
        <v>339</v>
      </c>
      <c r="E37" s="111"/>
      <c r="F37" s="111"/>
      <c r="G37" s="111"/>
      <c r="H37" s="111"/>
      <c r="I37" s="111"/>
      <c r="J37" s="197">
        <f t="shared" ref="J37:J46" si="0">SUM(E37:I37)</f>
        <v>0</v>
      </c>
      <c r="K37" s="86"/>
      <c r="L37" s="86"/>
      <c r="M37" s="82"/>
      <c r="N37" s="81"/>
    </row>
    <row r="38" spans="2:14" ht="15" customHeight="1" x14ac:dyDescent="0.25">
      <c r="B38" s="97"/>
      <c r="C38" s="81"/>
      <c r="D38" s="194" t="s">
        <v>340</v>
      </c>
      <c r="E38" s="111"/>
      <c r="F38" s="111"/>
      <c r="G38" s="111"/>
      <c r="H38" s="111"/>
      <c r="I38" s="111"/>
      <c r="J38" s="197">
        <f t="shared" si="0"/>
        <v>0</v>
      </c>
      <c r="K38" s="86"/>
      <c r="L38" s="86"/>
      <c r="M38" s="82"/>
      <c r="N38" s="81"/>
    </row>
    <row r="39" spans="2:14" ht="15" customHeight="1" x14ac:dyDescent="0.25">
      <c r="B39" s="97"/>
      <c r="C39" s="81"/>
      <c r="D39" s="194" t="s">
        <v>341</v>
      </c>
      <c r="E39" s="111"/>
      <c r="F39" s="111"/>
      <c r="G39" s="111"/>
      <c r="H39" s="111"/>
      <c r="I39" s="111"/>
      <c r="J39" s="197">
        <f>SUM(E39:I39)</f>
        <v>0</v>
      </c>
      <c r="K39" s="86"/>
      <c r="L39" s="86"/>
      <c r="M39" s="82"/>
      <c r="N39" s="81"/>
    </row>
    <row r="40" spans="2:14" ht="15" customHeight="1" x14ac:dyDescent="0.25">
      <c r="B40" s="97"/>
      <c r="C40" s="81"/>
      <c r="D40" s="194" t="s">
        <v>342</v>
      </c>
      <c r="E40" s="111"/>
      <c r="F40" s="111"/>
      <c r="G40" s="111"/>
      <c r="H40" s="111"/>
      <c r="I40" s="111"/>
      <c r="J40" s="197">
        <f>SUM(E40:I40)</f>
        <v>0</v>
      </c>
      <c r="K40" s="86"/>
      <c r="L40" s="86"/>
      <c r="M40" s="82"/>
      <c r="N40" s="81"/>
    </row>
    <row r="41" spans="2:14" ht="15" customHeight="1" x14ac:dyDescent="0.25">
      <c r="B41" s="97"/>
      <c r="C41" s="81"/>
      <c r="D41" s="194" t="s">
        <v>343</v>
      </c>
      <c r="E41" s="111"/>
      <c r="F41" s="111"/>
      <c r="G41" s="111"/>
      <c r="H41" s="111"/>
      <c r="I41" s="111"/>
      <c r="J41" s="197">
        <f>SUM(E41:I41)</f>
        <v>0</v>
      </c>
      <c r="K41" s="95"/>
      <c r="L41" s="86"/>
      <c r="M41" s="82"/>
      <c r="N41" s="81"/>
    </row>
    <row r="42" spans="2:14" ht="15" customHeight="1" x14ac:dyDescent="0.25">
      <c r="B42" s="97"/>
      <c r="C42" s="81"/>
      <c r="D42" s="194" t="s">
        <v>344</v>
      </c>
      <c r="E42" s="111"/>
      <c r="F42" s="111"/>
      <c r="G42" s="111"/>
      <c r="H42" s="111"/>
      <c r="I42" s="111"/>
      <c r="J42" s="197">
        <f>SUM(E42:I42)</f>
        <v>0</v>
      </c>
      <c r="K42" s="86"/>
      <c r="L42" s="86"/>
      <c r="M42" s="82"/>
      <c r="N42" s="81"/>
    </row>
    <row r="43" spans="2:14" ht="15" customHeight="1" x14ac:dyDescent="0.25">
      <c r="B43" s="97"/>
      <c r="C43" s="81"/>
      <c r="D43" s="194" t="s">
        <v>345</v>
      </c>
      <c r="E43" s="111"/>
      <c r="F43" s="111"/>
      <c r="G43" s="111"/>
      <c r="H43" s="111"/>
      <c r="I43" s="111"/>
      <c r="J43" s="197">
        <f>SUM(E43:I43)</f>
        <v>0</v>
      </c>
      <c r="K43" s="86"/>
      <c r="L43" s="86"/>
      <c r="M43" s="82"/>
      <c r="N43" s="81"/>
    </row>
    <row r="44" spans="2:14" ht="15" customHeight="1" x14ac:dyDescent="0.25">
      <c r="B44" s="97"/>
      <c r="C44" s="81"/>
      <c r="D44" s="194" t="s">
        <v>346</v>
      </c>
      <c r="E44" s="111"/>
      <c r="F44" s="111"/>
      <c r="G44" s="111"/>
      <c r="H44" s="111"/>
      <c r="I44" s="111"/>
      <c r="J44" s="197">
        <f t="shared" si="0"/>
        <v>0</v>
      </c>
      <c r="K44" s="86"/>
      <c r="L44" s="86"/>
      <c r="M44" s="82"/>
      <c r="N44" s="81"/>
    </row>
    <row r="45" spans="2:14" ht="15" customHeight="1" x14ac:dyDescent="0.25">
      <c r="B45" s="97"/>
      <c r="C45" s="81"/>
      <c r="D45" s="194" t="s">
        <v>347</v>
      </c>
      <c r="E45" s="111"/>
      <c r="F45" s="111"/>
      <c r="G45" s="111"/>
      <c r="H45" s="111"/>
      <c r="I45" s="111"/>
      <c r="J45" s="197">
        <f t="shared" si="0"/>
        <v>0</v>
      </c>
      <c r="K45" s="86"/>
      <c r="L45" s="86"/>
      <c r="M45" s="82"/>
      <c r="N45" s="81"/>
    </row>
    <row r="46" spans="2:14" ht="15" customHeight="1" thickBot="1" x14ac:dyDescent="0.3">
      <c r="B46" s="97"/>
      <c r="C46" s="81"/>
      <c r="D46" s="112" t="s">
        <v>532</v>
      </c>
      <c r="E46" s="112"/>
      <c r="F46" s="112"/>
      <c r="G46" s="112"/>
      <c r="H46" s="112"/>
      <c r="I46" s="112"/>
      <c r="J46" s="198">
        <f t="shared" si="0"/>
        <v>0</v>
      </c>
      <c r="K46" s="86"/>
      <c r="L46" s="86"/>
      <c r="M46" s="82"/>
      <c r="N46" s="81"/>
    </row>
    <row r="47" spans="2:14" ht="15" customHeight="1" thickTop="1" thickBot="1" x14ac:dyDescent="0.3">
      <c r="B47" s="97"/>
      <c r="C47" s="81"/>
      <c r="D47" s="195" t="s">
        <v>310</v>
      </c>
      <c r="E47" s="113"/>
      <c r="F47" s="113"/>
      <c r="G47" s="113"/>
      <c r="H47" s="113"/>
      <c r="I47" s="113"/>
      <c r="J47" s="199">
        <f>SUM(E47:I47)</f>
        <v>0</v>
      </c>
      <c r="K47" s="86"/>
      <c r="L47" s="86"/>
      <c r="M47" s="82"/>
      <c r="N47" s="81"/>
    </row>
    <row r="48" spans="2:14" s="129" customFormat="1" ht="15" customHeight="1" x14ac:dyDescent="0.25">
      <c r="B48" s="132"/>
      <c r="C48" s="86"/>
      <c r="D48" s="148" t="s">
        <v>166</v>
      </c>
      <c r="E48" s="149">
        <f>SUM(E35:E46)</f>
        <v>0</v>
      </c>
      <c r="F48" s="149">
        <f>SUM(F35:F46)</f>
        <v>0</v>
      </c>
      <c r="G48" s="149">
        <f t="shared" ref="G48:I48" si="1">SUM(G35:G46)</f>
        <v>0</v>
      </c>
      <c r="H48" s="149">
        <f t="shared" si="1"/>
        <v>0</v>
      </c>
      <c r="I48" s="149">
        <f t="shared" si="1"/>
        <v>0</v>
      </c>
      <c r="J48" s="150">
        <f>SUM(J35:J46)</f>
        <v>0</v>
      </c>
      <c r="K48" s="86"/>
      <c r="L48" s="86"/>
      <c r="M48" s="87"/>
      <c r="N48" s="86"/>
    </row>
    <row r="49" spans="2:14" s="129" customFormat="1" ht="15" customHeight="1" thickBot="1" x14ac:dyDescent="0.3">
      <c r="B49" s="132"/>
      <c r="C49" s="86"/>
      <c r="D49" s="151" t="s">
        <v>348</v>
      </c>
      <c r="E49" s="152">
        <f t="shared" ref="E49:J49" si="2">SUM(E47:E48)</f>
        <v>0</v>
      </c>
      <c r="F49" s="152">
        <f t="shared" si="2"/>
        <v>0</v>
      </c>
      <c r="G49" s="152">
        <f t="shared" si="2"/>
        <v>0</v>
      </c>
      <c r="H49" s="152">
        <f t="shared" si="2"/>
        <v>0</v>
      </c>
      <c r="I49" s="152">
        <f t="shared" si="2"/>
        <v>0</v>
      </c>
      <c r="J49" s="153">
        <f t="shared" si="2"/>
        <v>0</v>
      </c>
      <c r="K49" s="86"/>
      <c r="L49" s="86"/>
      <c r="M49" s="87"/>
      <c r="N49" s="86"/>
    </row>
    <row r="50" spans="2:14" s="129" customFormat="1" x14ac:dyDescent="0.25">
      <c r="B50" s="132"/>
      <c r="C50" s="4"/>
      <c r="D50" s="4"/>
      <c r="E50" s="4"/>
      <c r="F50" s="86"/>
      <c r="G50" s="86"/>
      <c r="H50" s="143"/>
      <c r="I50" s="86"/>
      <c r="J50" s="86"/>
      <c r="K50" s="86"/>
      <c r="L50" s="86"/>
      <c r="M50" s="87"/>
      <c r="N50" s="86"/>
    </row>
    <row r="51" spans="2:14" s="129" customFormat="1" ht="18" customHeight="1" x14ac:dyDescent="0.25">
      <c r="B51" s="606" t="s">
        <v>69</v>
      </c>
      <c r="C51" s="607"/>
      <c r="D51" s="607"/>
      <c r="E51" s="607"/>
      <c r="F51" s="607"/>
      <c r="G51" s="607"/>
      <c r="H51" s="607"/>
      <c r="I51" s="607"/>
      <c r="J51" s="607"/>
      <c r="K51" s="607"/>
      <c r="L51" s="607"/>
      <c r="M51" s="608"/>
      <c r="N51" s="86"/>
    </row>
    <row r="52" spans="2:14" s="129" customFormat="1" ht="18" customHeight="1" x14ac:dyDescent="0.25">
      <c r="B52" s="609" t="s">
        <v>530</v>
      </c>
      <c r="C52" s="610"/>
      <c r="D52" s="610"/>
      <c r="E52" s="610"/>
      <c r="F52" s="610"/>
      <c r="G52" s="610"/>
      <c r="H52" s="610"/>
      <c r="I52" s="610"/>
      <c r="J52" s="610"/>
      <c r="K52" s="610"/>
      <c r="L52" s="610"/>
      <c r="M52" s="611"/>
      <c r="N52" s="86"/>
    </row>
    <row r="53" spans="2:14" s="129" customFormat="1" ht="15.95" customHeight="1" x14ac:dyDescent="0.25">
      <c r="B53" s="132"/>
      <c r="C53" s="154" t="s">
        <v>70</v>
      </c>
      <c r="D53" s="155" t="s">
        <v>71</v>
      </c>
      <c r="E53" s="156" t="s">
        <v>260</v>
      </c>
      <c r="F53" s="156" t="s">
        <v>261</v>
      </c>
      <c r="G53" s="156" t="s">
        <v>72</v>
      </c>
      <c r="H53" s="155" t="s">
        <v>257</v>
      </c>
      <c r="I53" s="157" t="s">
        <v>73</v>
      </c>
      <c r="J53" s="157" t="s">
        <v>74</v>
      </c>
      <c r="K53" s="158" t="s">
        <v>75</v>
      </c>
      <c r="L53" s="158" t="s">
        <v>76</v>
      </c>
      <c r="M53" s="159"/>
      <c r="N53" s="86"/>
    </row>
    <row r="54" spans="2:14" x14ac:dyDescent="0.25">
      <c r="B54" s="97"/>
      <c r="C54" s="160" t="s">
        <v>80</v>
      </c>
      <c r="D54" s="161" t="s">
        <v>255</v>
      </c>
      <c r="E54" s="164">
        <f>E10</f>
        <v>0</v>
      </c>
      <c r="F54" s="114"/>
      <c r="G54" s="165">
        <f>E12</f>
        <v>0</v>
      </c>
      <c r="H54" s="165">
        <f>E14</f>
        <v>0</v>
      </c>
      <c r="I54" s="166">
        <f>K14</f>
        <v>0</v>
      </c>
      <c r="J54" s="167">
        <f>H10</f>
        <v>0</v>
      </c>
      <c r="K54" s="168">
        <f>H12</f>
        <v>0</v>
      </c>
      <c r="L54" s="169">
        <f>H14</f>
        <v>0</v>
      </c>
      <c r="M54" s="159"/>
      <c r="N54" s="81"/>
    </row>
    <row r="55" spans="2:14" x14ac:dyDescent="0.25">
      <c r="B55" s="97"/>
      <c r="C55" s="160" t="s">
        <v>77</v>
      </c>
      <c r="D55" s="160" t="s">
        <v>78</v>
      </c>
      <c r="E55" s="115"/>
      <c r="F55" s="116"/>
      <c r="G55" s="169" t="s">
        <v>459</v>
      </c>
      <c r="H55" s="169" t="s">
        <v>209</v>
      </c>
      <c r="I55" s="170" t="s">
        <v>34</v>
      </c>
      <c r="J55" s="117"/>
      <c r="K55" s="118"/>
      <c r="L55" s="119"/>
      <c r="M55" s="87"/>
      <c r="N55" s="81"/>
    </row>
    <row r="56" spans="2:14" x14ac:dyDescent="0.25">
      <c r="B56" s="97"/>
      <c r="C56" s="160" t="s">
        <v>79</v>
      </c>
      <c r="D56" s="160" t="s">
        <v>79</v>
      </c>
      <c r="E56" s="115"/>
      <c r="F56" s="120"/>
      <c r="G56" s="120"/>
      <c r="H56" s="120"/>
      <c r="I56" s="170" t="s">
        <v>34</v>
      </c>
      <c r="J56" s="121"/>
      <c r="K56" s="122"/>
      <c r="L56" s="119"/>
      <c r="M56" s="87"/>
      <c r="N56" s="81"/>
    </row>
    <row r="57" spans="2:14" x14ac:dyDescent="0.25">
      <c r="B57" s="97"/>
      <c r="C57" s="160" t="s">
        <v>211</v>
      </c>
      <c r="D57" s="162" t="s">
        <v>210</v>
      </c>
      <c r="E57" s="115"/>
      <c r="F57" s="120"/>
      <c r="G57" s="120"/>
      <c r="H57" s="120"/>
      <c r="I57" s="170" t="s">
        <v>34</v>
      </c>
      <c r="J57" s="121"/>
      <c r="K57" s="122"/>
      <c r="L57" s="119"/>
      <c r="M57" s="87"/>
      <c r="N57" s="81"/>
    </row>
    <row r="58" spans="2:14" x14ac:dyDescent="0.25">
      <c r="B58" s="97"/>
      <c r="C58" s="160" t="s">
        <v>81</v>
      </c>
      <c r="D58" s="160" t="s">
        <v>262</v>
      </c>
      <c r="E58" s="123"/>
      <c r="F58" s="114"/>
      <c r="G58" s="120"/>
      <c r="H58" s="120"/>
      <c r="I58" s="170" t="s">
        <v>34</v>
      </c>
      <c r="J58" s="121"/>
      <c r="K58" s="119"/>
      <c r="L58" s="124"/>
      <c r="M58" s="87"/>
      <c r="N58" s="81"/>
    </row>
    <row r="59" spans="2:14" x14ac:dyDescent="0.25">
      <c r="B59" s="97"/>
      <c r="C59" s="163" t="s">
        <v>146</v>
      </c>
      <c r="D59" s="163" t="s">
        <v>147</v>
      </c>
      <c r="E59" s="115"/>
      <c r="F59" s="120"/>
      <c r="G59" s="120"/>
      <c r="H59" s="120"/>
      <c r="I59" s="125"/>
      <c r="J59" s="121"/>
      <c r="K59" s="122"/>
      <c r="L59" s="119"/>
      <c r="M59" s="87"/>
      <c r="N59" s="81"/>
    </row>
    <row r="60" spans="2:14" x14ac:dyDescent="0.25">
      <c r="B60" s="97"/>
      <c r="C60" s="160" t="s">
        <v>82</v>
      </c>
      <c r="D60" s="160" t="s">
        <v>83</v>
      </c>
      <c r="E60" s="115"/>
      <c r="F60" s="120"/>
      <c r="G60" s="120"/>
      <c r="H60" s="120"/>
      <c r="I60" s="125"/>
      <c r="J60" s="121"/>
      <c r="K60" s="119"/>
      <c r="L60" s="119"/>
      <c r="M60" s="87"/>
      <c r="N60" s="81"/>
    </row>
    <row r="61" spans="2:14" x14ac:dyDescent="0.25">
      <c r="B61" s="97"/>
      <c r="C61" s="163" t="s">
        <v>84</v>
      </c>
      <c r="D61" s="126" t="s">
        <v>53</v>
      </c>
      <c r="E61" s="115"/>
      <c r="F61" s="120"/>
      <c r="G61" s="120"/>
      <c r="H61" s="120"/>
      <c r="I61" s="127"/>
      <c r="J61" s="122"/>
      <c r="K61" s="119"/>
      <c r="L61" s="119"/>
      <c r="M61" s="87"/>
      <c r="N61" s="81"/>
    </row>
    <row r="62" spans="2:14" x14ac:dyDescent="0.25">
      <c r="B62" s="97"/>
      <c r="C62" s="160" t="s">
        <v>84</v>
      </c>
      <c r="D62" s="128" t="s">
        <v>53</v>
      </c>
      <c r="E62" s="115"/>
      <c r="F62" s="120"/>
      <c r="G62" s="120"/>
      <c r="H62" s="120"/>
      <c r="I62" s="125"/>
      <c r="J62" s="121"/>
      <c r="K62" s="119"/>
      <c r="L62" s="119"/>
      <c r="M62" s="87"/>
      <c r="N62" s="81"/>
    </row>
    <row r="63" spans="2:14" x14ac:dyDescent="0.25">
      <c r="B63" s="97"/>
      <c r="C63" s="160" t="s">
        <v>84</v>
      </c>
      <c r="D63" s="128" t="s">
        <v>53</v>
      </c>
      <c r="E63" s="115"/>
      <c r="F63" s="120"/>
      <c r="G63" s="120"/>
      <c r="H63" s="120"/>
      <c r="I63" s="125"/>
      <c r="J63" s="121"/>
      <c r="K63" s="119"/>
      <c r="L63" s="119"/>
      <c r="M63" s="87"/>
      <c r="N63" s="81"/>
    </row>
    <row r="64" spans="2:14" x14ac:dyDescent="0.25">
      <c r="B64" s="97"/>
      <c r="C64" s="160" t="s">
        <v>84</v>
      </c>
      <c r="D64" s="128" t="s">
        <v>53</v>
      </c>
      <c r="E64" s="115"/>
      <c r="F64" s="120"/>
      <c r="G64" s="120"/>
      <c r="H64" s="120"/>
      <c r="I64" s="125"/>
      <c r="J64" s="121"/>
      <c r="K64" s="119"/>
      <c r="L64" s="119"/>
      <c r="M64" s="87"/>
      <c r="N64" s="81"/>
    </row>
    <row r="65" spans="2:14" x14ac:dyDescent="0.25">
      <c r="B65" s="97"/>
      <c r="C65" s="160" t="s">
        <v>84</v>
      </c>
      <c r="D65" s="128" t="s">
        <v>53</v>
      </c>
      <c r="E65" s="115"/>
      <c r="F65" s="120"/>
      <c r="G65" s="120"/>
      <c r="H65" s="120"/>
      <c r="I65" s="125"/>
      <c r="J65" s="121"/>
      <c r="K65" s="119"/>
      <c r="L65" s="119"/>
      <c r="M65" s="87"/>
      <c r="N65" s="81"/>
    </row>
    <row r="66" spans="2:14" x14ac:dyDescent="0.25">
      <c r="B66" s="97"/>
      <c r="C66" s="160" t="s">
        <v>84</v>
      </c>
      <c r="D66" s="128" t="s">
        <v>53</v>
      </c>
      <c r="E66" s="115"/>
      <c r="F66" s="120"/>
      <c r="G66" s="120"/>
      <c r="H66" s="120"/>
      <c r="I66" s="125"/>
      <c r="J66" s="121"/>
      <c r="K66" s="119"/>
      <c r="L66" s="119"/>
      <c r="M66" s="87"/>
      <c r="N66" s="81"/>
    </row>
    <row r="67" spans="2:14" x14ac:dyDescent="0.25">
      <c r="B67" s="97"/>
      <c r="C67" s="160" t="s">
        <v>84</v>
      </c>
      <c r="D67" s="128" t="s">
        <v>53</v>
      </c>
      <c r="E67" s="115"/>
      <c r="F67" s="120"/>
      <c r="G67" s="120"/>
      <c r="H67" s="120"/>
      <c r="I67" s="125"/>
      <c r="J67" s="121"/>
      <c r="K67" s="119"/>
      <c r="L67" s="119"/>
      <c r="M67" s="87"/>
      <c r="N67" s="81"/>
    </row>
    <row r="68" spans="2:14" x14ac:dyDescent="0.25">
      <c r="B68" s="97"/>
      <c r="C68" s="160" t="s">
        <v>84</v>
      </c>
      <c r="D68" s="128" t="s">
        <v>53</v>
      </c>
      <c r="E68" s="115"/>
      <c r="F68" s="120"/>
      <c r="G68" s="120"/>
      <c r="H68" s="120"/>
      <c r="I68" s="125"/>
      <c r="J68" s="121"/>
      <c r="K68" s="119"/>
      <c r="L68" s="119"/>
      <c r="M68" s="87"/>
      <c r="N68" s="81"/>
    </row>
    <row r="69" spans="2:14" x14ac:dyDescent="0.25">
      <c r="B69" s="97"/>
      <c r="C69" s="160" t="s">
        <v>84</v>
      </c>
      <c r="D69" s="128" t="s">
        <v>53</v>
      </c>
      <c r="E69" s="115"/>
      <c r="F69" s="120"/>
      <c r="G69" s="120"/>
      <c r="H69" s="120"/>
      <c r="I69" s="125"/>
      <c r="J69" s="121"/>
      <c r="K69" s="119"/>
      <c r="L69" s="119"/>
      <c r="M69" s="87"/>
      <c r="N69" s="81"/>
    </row>
    <row r="70" spans="2:14" x14ac:dyDescent="0.25">
      <c r="B70" s="97"/>
      <c r="C70" s="160" t="s">
        <v>84</v>
      </c>
      <c r="D70" s="128" t="s">
        <v>53</v>
      </c>
      <c r="E70" s="115"/>
      <c r="F70" s="120"/>
      <c r="G70" s="120"/>
      <c r="H70" s="120"/>
      <c r="I70" s="125"/>
      <c r="J70" s="121"/>
      <c r="K70" s="119"/>
      <c r="L70" s="119"/>
      <c r="M70" s="87"/>
      <c r="N70" s="81"/>
    </row>
    <row r="71" spans="2:14" x14ac:dyDescent="0.25">
      <c r="B71" s="97"/>
      <c r="C71" s="160" t="s">
        <v>84</v>
      </c>
      <c r="D71" s="128" t="s">
        <v>53</v>
      </c>
      <c r="E71" s="115"/>
      <c r="F71" s="120"/>
      <c r="G71" s="120"/>
      <c r="H71" s="120"/>
      <c r="I71" s="125"/>
      <c r="J71" s="121"/>
      <c r="K71" s="119"/>
      <c r="L71" s="119"/>
      <c r="M71" s="87"/>
      <c r="N71" s="81"/>
    </row>
    <row r="72" spans="2:14" x14ac:dyDescent="0.25">
      <c r="B72" s="97"/>
      <c r="C72" s="160" t="s">
        <v>84</v>
      </c>
      <c r="D72" s="128" t="s">
        <v>53</v>
      </c>
      <c r="E72" s="115"/>
      <c r="F72" s="120"/>
      <c r="G72" s="120"/>
      <c r="H72" s="120"/>
      <c r="I72" s="125"/>
      <c r="J72" s="121"/>
      <c r="K72" s="119"/>
      <c r="L72" s="119"/>
      <c r="M72" s="87"/>
      <c r="N72" s="81"/>
    </row>
    <row r="73" spans="2:14" s="129" customFormat="1" ht="9.9499999999999993" customHeight="1" thickBot="1" x14ac:dyDescent="0.3">
      <c r="B73" s="188"/>
      <c r="C73" s="14"/>
      <c r="D73" s="14"/>
      <c r="E73" s="14"/>
      <c r="F73" s="14"/>
      <c r="G73" s="189"/>
      <c r="H73" s="14"/>
      <c r="I73" s="14"/>
      <c r="J73" s="14"/>
      <c r="K73" s="189"/>
      <c r="L73" s="14"/>
      <c r="M73" s="190"/>
      <c r="N73" s="86"/>
    </row>
  </sheetData>
  <sheetProtection algorithmName="SHA-512" hashValue="dxeXFkDsNMzbBTR5KWoxKMnmfYU67URxkMyRTuVN2/qaXWbcE3AWd9f0SI3sEv8PH3sC/Joixa9L/i3TMuyPJQ==" saltValue="aO9lzBCM5UOe5fvIDRp0Fw==" spinCount="100000" sheet="1" objects="1" scenarios="1" selectLockedCells="1"/>
  <mergeCells count="18">
    <mergeCell ref="B8:M8"/>
    <mergeCell ref="B3:M3"/>
    <mergeCell ref="B1:M1"/>
    <mergeCell ref="B31:M31"/>
    <mergeCell ref="B24:M24"/>
    <mergeCell ref="B30:M30"/>
    <mergeCell ref="C2:L2"/>
    <mergeCell ref="B16:M16"/>
    <mergeCell ref="B26:D26"/>
    <mergeCell ref="B51:M51"/>
    <mergeCell ref="B52:M52"/>
    <mergeCell ref="D33:J33"/>
    <mergeCell ref="O18:P18"/>
    <mergeCell ref="C22:D22"/>
    <mergeCell ref="C20:D20"/>
    <mergeCell ref="C18:D18"/>
    <mergeCell ref="F18:G18"/>
    <mergeCell ref="I18:J18"/>
  </mergeCells>
  <dataValidations count="5">
    <dataValidation type="list" allowBlank="1" showInputMessage="1" showErrorMessage="1" sqref="K20" xr:uid="{856C6810-ACD8-42C7-99A3-6F3810DE4DC9}">
      <formula1>"Select One, Traveling, Non-Traveling"</formula1>
    </dataValidation>
    <dataValidation type="list" showErrorMessage="1" sqref="K18" xr:uid="{62176CF6-B0F4-421C-8BDF-9EB3D734C054}">
      <formula1>"Select One, PRE, POST"</formula1>
    </dataValidation>
    <dataValidation type="list" allowBlank="1" showInputMessage="1" showErrorMessage="1" sqref="E26" xr:uid="{9AC30A22-D53B-46C2-8FDD-C3E0499017FE}">
      <formula1>"Select One, Yes, No, N/A"</formula1>
    </dataValidation>
    <dataValidation type="list" allowBlank="1" showInputMessage="1" showErrorMessage="1" sqref="E18 H18" xr:uid="{B5B3E111-7B3C-427F-B4A9-72A886F40DA0}">
      <formula1>"Select One, Yes, No"</formula1>
    </dataValidation>
    <dataValidation type="list" allowBlank="1" showInputMessage="1" showErrorMessage="1" sqref="E73 D61:D72" xr:uid="{E5BA21BE-98E3-4375-9096-0D68825234EE}">
      <formula1>"Select One, Board, Elected Official, Housing Authority, Government, Public Entity, Developer, Non-Profit, Special District, Other"</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5F72-B7F4-4A38-812A-514EEE83578B}">
  <dimension ref="B1:I20"/>
  <sheetViews>
    <sheetView showGridLines="0" zoomScale="120" zoomScaleNormal="120" workbookViewId="0">
      <selection activeCell="H14" sqref="H14"/>
    </sheetView>
  </sheetViews>
  <sheetFormatPr defaultRowHeight="15" x14ac:dyDescent="0.25"/>
  <cols>
    <col min="1" max="2" width="0.85546875" style="80" customWidth="1"/>
    <col min="3" max="3" width="1.42578125" style="80" customWidth="1"/>
    <col min="4" max="4" width="9.140625" style="80"/>
    <col min="5" max="5" width="2.140625" style="80" customWidth="1"/>
    <col min="6" max="6" width="52.28515625" style="80" customWidth="1"/>
    <col min="7" max="7" width="54.42578125" style="80" customWidth="1"/>
    <col min="8" max="8" width="15.28515625" style="80" customWidth="1"/>
    <col min="9" max="10" width="1.42578125" style="80" customWidth="1"/>
    <col min="11" max="16384" width="9.140625" style="80"/>
  </cols>
  <sheetData>
    <row r="1" spans="2:9" s="129" customFormat="1" ht="21.95" customHeight="1" x14ac:dyDescent="0.25">
      <c r="B1" s="629" t="s">
        <v>258</v>
      </c>
      <c r="C1" s="577"/>
      <c r="D1" s="577"/>
      <c r="E1" s="577"/>
      <c r="F1" s="577"/>
      <c r="G1" s="577"/>
      <c r="H1" s="577"/>
      <c r="I1" s="578"/>
    </row>
    <row r="2" spans="2:9" s="129" customFormat="1" x14ac:dyDescent="0.25">
      <c r="B2" s="630" t="s">
        <v>264</v>
      </c>
      <c r="C2" s="631"/>
      <c r="D2" s="631"/>
      <c r="E2" s="631"/>
      <c r="F2" s="631"/>
      <c r="G2" s="631"/>
      <c r="H2" s="631"/>
      <c r="I2" s="632"/>
    </row>
    <row r="3" spans="2:9" s="129" customFormat="1" x14ac:dyDescent="0.25">
      <c r="B3" s="3"/>
      <c r="C3" s="4"/>
      <c r="D3" s="4"/>
      <c r="E3" s="212"/>
      <c r="F3" s="143"/>
      <c r="G3" s="213"/>
      <c r="H3" s="221"/>
      <c r="I3" s="87"/>
    </row>
    <row r="4" spans="2:9" ht="15.75" thickBot="1" x14ac:dyDescent="0.3">
      <c r="B4" s="205"/>
      <c r="C4" s="4"/>
      <c r="D4" s="4"/>
      <c r="E4" s="34"/>
      <c r="F4" s="618" t="s">
        <v>52</v>
      </c>
      <c r="G4" s="618"/>
      <c r="H4" s="206" t="s">
        <v>53</v>
      </c>
      <c r="I4" s="87"/>
    </row>
    <row r="5" spans="2:9" s="129" customFormat="1" x14ac:dyDescent="0.25">
      <c r="B5" s="3"/>
      <c r="C5" s="4"/>
      <c r="D5" s="4"/>
      <c r="E5" s="35"/>
      <c r="F5" s="86"/>
      <c r="G5" s="214"/>
      <c r="H5" s="220"/>
      <c r="I5" s="87"/>
    </row>
    <row r="6" spans="2:9" ht="15.75" thickBot="1" x14ac:dyDescent="0.3">
      <c r="B6" s="205"/>
      <c r="C6" s="4"/>
      <c r="D6" s="4"/>
      <c r="E6" s="35"/>
      <c r="F6" s="618" t="s">
        <v>54</v>
      </c>
      <c r="G6" s="618"/>
      <c r="H6" s="206" t="s">
        <v>53</v>
      </c>
      <c r="I6" s="87"/>
    </row>
    <row r="7" spans="2:9" s="129" customFormat="1" x14ac:dyDescent="0.25">
      <c r="B7" s="3"/>
      <c r="C7" s="4"/>
      <c r="D7" s="4"/>
      <c r="E7" s="35"/>
      <c r="F7" s="86"/>
      <c r="G7" s="214"/>
      <c r="H7" s="220"/>
      <c r="I7" s="87"/>
    </row>
    <row r="8" spans="2:9" ht="15.75" thickBot="1" x14ac:dyDescent="0.3">
      <c r="B8" s="205"/>
      <c r="C8" s="4"/>
      <c r="D8" s="182"/>
      <c r="E8" s="182"/>
      <c r="F8" s="618" t="s">
        <v>55</v>
      </c>
      <c r="G8" s="618"/>
      <c r="H8" s="206" t="s">
        <v>53</v>
      </c>
      <c r="I8" s="87"/>
    </row>
    <row r="9" spans="2:9" s="129" customFormat="1" x14ac:dyDescent="0.25">
      <c r="B9" s="3"/>
      <c r="C9" s="4"/>
      <c r="D9" s="4"/>
      <c r="E9" s="35"/>
      <c r="F9" s="86"/>
      <c r="G9" s="214"/>
      <c r="H9" s="220"/>
      <c r="I9" s="87"/>
    </row>
    <row r="10" spans="2:9" ht="15.75" thickBot="1" x14ac:dyDescent="0.3">
      <c r="B10" s="205"/>
      <c r="C10" s="4"/>
      <c r="D10" s="4"/>
      <c r="E10" s="35"/>
      <c r="F10" s="618" t="s">
        <v>56</v>
      </c>
      <c r="G10" s="618"/>
      <c r="H10" s="206" t="s">
        <v>53</v>
      </c>
      <c r="I10" s="87"/>
    </row>
    <row r="11" spans="2:9" s="129" customFormat="1" x14ac:dyDescent="0.25">
      <c r="B11" s="3"/>
      <c r="C11" s="4"/>
      <c r="D11" s="4"/>
      <c r="E11" s="35"/>
      <c r="F11" s="86"/>
      <c r="G11" s="214"/>
      <c r="H11" s="220"/>
      <c r="I11" s="87"/>
    </row>
    <row r="12" spans="2:9" ht="15.75" thickBot="1" x14ac:dyDescent="0.3">
      <c r="B12" s="205"/>
      <c r="C12" s="4"/>
      <c r="D12" s="4"/>
      <c r="E12" s="34"/>
      <c r="F12" s="618" t="s">
        <v>57</v>
      </c>
      <c r="G12" s="618"/>
      <c r="H12" s="206" t="s">
        <v>53</v>
      </c>
      <c r="I12" s="87"/>
    </row>
    <row r="13" spans="2:9" s="129" customFormat="1" x14ac:dyDescent="0.25">
      <c r="B13" s="3"/>
      <c r="C13" s="4"/>
      <c r="D13" s="4"/>
      <c r="E13" s="34"/>
      <c r="F13" s="182"/>
      <c r="G13" s="182"/>
      <c r="H13" s="220"/>
      <c r="I13" s="87"/>
    </row>
    <row r="14" spans="2:9" ht="15.75" thickBot="1" x14ac:dyDescent="0.3">
      <c r="B14" s="205"/>
      <c r="C14" s="4"/>
      <c r="D14" s="4"/>
      <c r="E14" s="35"/>
      <c r="F14" s="618" t="s">
        <v>217</v>
      </c>
      <c r="G14" s="618"/>
      <c r="H14" s="210"/>
      <c r="I14" s="87"/>
    </row>
    <row r="15" spans="2:9" s="129" customFormat="1" ht="15.75" thickBot="1" x14ac:dyDescent="0.3">
      <c r="B15" s="13"/>
      <c r="C15" s="14"/>
      <c r="D15" s="215"/>
      <c r="E15" s="216"/>
      <c r="F15" s="217"/>
      <c r="G15" s="218"/>
      <c r="H15" s="219"/>
      <c r="I15" s="190"/>
    </row>
    <row r="16" spans="2:9" x14ac:dyDescent="0.25">
      <c r="B16" s="81"/>
      <c r="C16" s="81"/>
      <c r="D16" s="81"/>
    </row>
    <row r="17" spans="2:7" x14ac:dyDescent="0.25">
      <c r="B17" s="81"/>
      <c r="C17" s="81"/>
      <c r="D17" s="81"/>
    </row>
    <row r="18" spans="2:7" x14ac:dyDescent="0.25">
      <c r="B18" s="81"/>
      <c r="C18" s="81"/>
      <c r="D18" s="81"/>
    </row>
    <row r="20" spans="2:7" x14ac:dyDescent="0.25">
      <c r="G20" s="211"/>
    </row>
  </sheetData>
  <sheetProtection algorithmName="SHA-512" hashValue="jU02KjHCNxRmwdECdHRtTl1ETT+Hw93CDRXjk2Ak2rcyp1iAF0GgfS5/30+5+EeAS9yldu6cGwtFF2QfDR78Iw==" saltValue="Rl7oN2ogv6G+7hnjvjd5pA==" spinCount="100000" sheet="1" objects="1" scenarios="1" selectLockedCells="1"/>
  <mergeCells count="8">
    <mergeCell ref="B1:I1"/>
    <mergeCell ref="F14:G14"/>
    <mergeCell ref="F4:G4"/>
    <mergeCell ref="F6:G6"/>
    <mergeCell ref="F8:G8"/>
    <mergeCell ref="F10:G10"/>
    <mergeCell ref="F12:G12"/>
    <mergeCell ref="B2:I2"/>
  </mergeCells>
  <dataValidations count="1">
    <dataValidation type="list" allowBlank="1" showInputMessage="1" showErrorMessage="1" sqref="H4 H6 H8 H10 H12" xr:uid="{1BD9D427-A1FA-4323-818B-BFFD50C46D52}">
      <formula1>"Select One, Yes, No"</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41"/>
  <sheetViews>
    <sheetView topLeftCell="A3" workbookViewId="0">
      <selection activeCell="U50" sqref="U50"/>
    </sheetView>
  </sheetViews>
  <sheetFormatPr defaultColWidth="9.140625" defaultRowHeight="12.75" x14ac:dyDescent="0.2"/>
  <cols>
    <col min="1" max="2" width="0.85546875" style="2" customWidth="1"/>
    <col min="3" max="4" width="1.42578125" style="2" customWidth="1"/>
    <col min="5" max="5" width="2.85546875" style="2" customWidth="1"/>
    <col min="6" max="6" width="5.7109375" style="2" customWidth="1"/>
    <col min="7" max="7" width="4.28515625" style="2" customWidth="1"/>
    <col min="8" max="11" width="2.28515625" style="2" customWidth="1"/>
    <col min="12" max="12" width="1.28515625" style="2" customWidth="1"/>
    <col min="13" max="13" width="4.28515625" style="2" customWidth="1"/>
    <col min="14" max="14" width="4.42578125" style="2" customWidth="1"/>
    <col min="15" max="18" width="2.28515625" style="2" customWidth="1"/>
    <col min="19" max="19" width="3.42578125" style="2" customWidth="1"/>
    <col min="20" max="20" width="4" style="2" customWidth="1"/>
    <col min="21" max="21" width="9.5703125" style="2" customWidth="1"/>
    <col min="22" max="22" width="2.28515625" style="2" customWidth="1"/>
    <col min="23" max="23" width="3.140625" style="2" customWidth="1"/>
    <col min="24" max="24" width="4.5703125" style="2" customWidth="1"/>
    <col min="25" max="25" width="1.5703125" style="2" customWidth="1"/>
    <col min="26" max="26" width="1.42578125" style="2" customWidth="1"/>
    <col min="27" max="27" width="2.28515625" style="2" customWidth="1"/>
    <col min="28" max="35" width="1.42578125" style="2" customWidth="1"/>
    <col min="36" max="36" width="9.5703125" style="2" customWidth="1"/>
    <col min="37" max="37" width="1.42578125" style="2" customWidth="1"/>
    <col min="38" max="39" width="0.85546875" style="2" customWidth="1"/>
    <col min="40" max="41" width="2.28515625" style="2" customWidth="1"/>
    <col min="42" max="42" width="3.85546875" style="2" customWidth="1"/>
    <col min="43" max="49" width="2.28515625" style="2" customWidth="1"/>
    <col min="50" max="52" width="9.140625" style="2" customWidth="1"/>
    <col min="53" max="16384" width="9.140625" style="2"/>
  </cols>
  <sheetData>
    <row r="1" spans="1:39" ht="12.75" customHeight="1" x14ac:dyDescent="0.2">
      <c r="A1" s="53"/>
      <c r="B1" s="54"/>
      <c r="C1" s="633" t="s">
        <v>0</v>
      </c>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3"/>
      <c r="AL1" s="55"/>
      <c r="AM1" s="53"/>
    </row>
    <row r="2" spans="1:39" ht="13.5" customHeight="1" thickBot="1" x14ac:dyDescent="0.25">
      <c r="A2" s="53"/>
      <c r="B2" s="54"/>
      <c r="C2" s="634"/>
      <c r="D2" s="634"/>
      <c r="E2" s="634"/>
      <c r="F2" s="634"/>
      <c r="G2" s="634"/>
      <c r="H2" s="634"/>
      <c r="I2" s="634"/>
      <c r="J2" s="634"/>
      <c r="K2" s="634"/>
      <c r="L2" s="634"/>
      <c r="M2" s="634"/>
      <c r="N2" s="634"/>
      <c r="O2" s="634"/>
      <c r="P2" s="634"/>
      <c r="Q2" s="634"/>
      <c r="R2" s="634"/>
      <c r="S2" s="634"/>
      <c r="T2" s="634"/>
      <c r="U2" s="634"/>
      <c r="V2" s="634"/>
      <c r="W2" s="634"/>
      <c r="X2" s="634"/>
      <c r="Y2" s="634"/>
      <c r="Z2" s="634"/>
      <c r="AA2" s="634"/>
      <c r="AB2" s="634"/>
      <c r="AC2" s="634"/>
      <c r="AD2" s="634"/>
      <c r="AE2" s="634"/>
      <c r="AF2" s="634"/>
      <c r="AG2" s="634"/>
      <c r="AH2" s="634"/>
      <c r="AI2" s="634"/>
      <c r="AJ2" s="634"/>
      <c r="AK2" s="634"/>
      <c r="AL2" s="55"/>
      <c r="AM2" s="53"/>
    </row>
    <row r="3" spans="1:39" ht="15" customHeight="1" x14ac:dyDescent="0.2">
      <c r="A3" s="23"/>
      <c r="B3" s="23"/>
      <c r="C3" s="640" t="s">
        <v>14</v>
      </c>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1"/>
      <c r="AM3" s="641"/>
    </row>
    <row r="4" spans="1:39" s="24" customFormat="1" ht="12.75" hidden="1" customHeight="1" x14ac:dyDescent="0.2">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9" s="24" customFormat="1" ht="12.75" hidden="1" customHeight="1" x14ac:dyDescent="0.2">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row>
    <row r="6" spans="1:39" s="24" customFormat="1" ht="12.75" hidden="1" customHeight="1" x14ac:dyDescent="0.2">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9" s="24" customFormat="1" ht="12.75" hidden="1" customHeight="1" x14ac:dyDescent="0.2">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9" s="24" customFormat="1" ht="12.75" hidden="1" customHeight="1" x14ac:dyDescent="0.2">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9" ht="12.75" hidden="1" customHeight="1" x14ac:dyDescent="0.2">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row>
    <row r="10" spans="1:39" ht="6.75" customHeight="1" thickBot="1" x14ac:dyDescent="0.25">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row>
    <row r="11" spans="1:39" s="47" customFormat="1" ht="6" customHeight="1" x14ac:dyDescent="0.25">
      <c r="C11" s="48"/>
      <c r="E11" s="49"/>
      <c r="F11"/>
      <c r="G11"/>
      <c r="H11" s="50"/>
      <c r="I11" s="50"/>
      <c r="J11" s="50"/>
      <c r="K11" s="50"/>
      <c r="L11" s="50"/>
      <c r="M11" s="50"/>
      <c r="N11" s="50"/>
      <c r="O11" s="50"/>
      <c r="P11" s="50"/>
      <c r="Q11"/>
      <c r="R11"/>
      <c r="S11" s="49"/>
      <c r="T11"/>
      <c r="U11" s="51"/>
      <c r="V11" s="50"/>
      <c r="W11" s="50"/>
      <c r="X11" s="50"/>
      <c r="Y11" s="50"/>
      <c r="Z11" s="1"/>
      <c r="AA11" s="1"/>
      <c r="AB11"/>
      <c r="AC11" s="1"/>
      <c r="AD11" s="1"/>
      <c r="AE11" s="1"/>
      <c r="AF11" s="1"/>
      <c r="AG11" s="1"/>
      <c r="AH11" s="1"/>
      <c r="AI11" s="1"/>
      <c r="AJ11" s="1"/>
      <c r="AK11" s="52"/>
    </row>
    <row r="12" spans="1:39" s="47" customFormat="1" ht="13.5" customHeight="1" thickBot="1" x14ac:dyDescent="0.3">
      <c r="C12" s="48"/>
      <c r="E12" s="46"/>
      <c r="F12" t="s">
        <v>36</v>
      </c>
      <c r="G12"/>
      <c r="H12" s="50"/>
      <c r="I12" s="50"/>
      <c r="J12" s="50"/>
      <c r="K12" s="50"/>
      <c r="L12" s="50"/>
      <c r="M12" s="50"/>
      <c r="N12" s="50"/>
      <c r="O12" s="50"/>
      <c r="P12" s="50"/>
      <c r="Q12"/>
      <c r="R12"/>
      <c r="S12" s="49"/>
      <c r="T12"/>
      <c r="U12" s="51"/>
      <c r="V12" s="635"/>
      <c r="W12" s="635"/>
      <c r="X12" s="635"/>
      <c r="Y12" s="635"/>
      <c r="Z12" s="635"/>
      <c r="AA12" s="635"/>
      <c r="AB12" s="635"/>
      <c r="AC12" s="635"/>
      <c r="AD12" s="635"/>
      <c r="AE12" s="635"/>
      <c r="AF12" s="635"/>
      <c r="AG12" s="1"/>
      <c r="AH12" s="1"/>
      <c r="AI12" s="1"/>
      <c r="AJ12" s="1"/>
      <c r="AK12" s="52"/>
    </row>
    <row r="13" spans="1:39" s="47" customFormat="1" ht="5.25" customHeight="1" x14ac:dyDescent="0.25">
      <c r="C13" s="48"/>
      <c r="E13" s="46"/>
      <c r="F13"/>
      <c r="G13"/>
      <c r="H13" s="50"/>
      <c r="I13" s="50"/>
      <c r="J13" s="50"/>
      <c r="K13" s="50"/>
      <c r="L13" s="50"/>
      <c r="M13" s="50"/>
      <c r="N13" s="50"/>
      <c r="O13" s="50"/>
      <c r="P13" s="50"/>
      <c r="Q13"/>
      <c r="R13"/>
      <c r="S13" s="49"/>
      <c r="T13"/>
      <c r="U13" s="51"/>
      <c r="V13" s="50"/>
      <c r="W13" s="50"/>
      <c r="X13" s="50"/>
      <c r="Y13" s="50"/>
      <c r="Z13" s="1"/>
      <c r="AA13" s="1"/>
      <c r="AB13"/>
      <c r="AC13" s="1"/>
      <c r="AD13" s="1"/>
      <c r="AE13" s="1"/>
      <c r="AF13" s="1"/>
      <c r="AG13" s="1"/>
      <c r="AH13" s="1"/>
      <c r="AI13" s="1"/>
      <c r="AJ13" s="1"/>
      <c r="AK13" s="52"/>
    </row>
    <row r="14" spans="1:39" ht="15" customHeight="1" x14ac:dyDescent="0.25">
      <c r="C14" s="3"/>
      <c r="D14" s="4"/>
      <c r="E14" s="35"/>
      <c r="F14" s="5" t="s">
        <v>2</v>
      </c>
      <c r="G14" s="5"/>
      <c r="H14" s="8"/>
      <c r="I14" s="8"/>
      <c r="J14" s="8"/>
      <c r="K14" s="8"/>
      <c r="L14" s="8"/>
      <c r="M14" s="8" t="s">
        <v>3</v>
      </c>
      <c r="R14" s="37" t="s">
        <v>4</v>
      </c>
      <c r="Y14" s="37" t="s">
        <v>5</v>
      </c>
      <c r="AB14" s="10"/>
      <c r="AC14" s="9"/>
      <c r="AD14" s="9"/>
      <c r="AE14" s="9"/>
      <c r="AF14" s="9"/>
      <c r="AG14" s="9"/>
      <c r="AH14" s="9"/>
      <c r="AI14" s="9"/>
      <c r="AJ14" s="9"/>
      <c r="AK14" s="11"/>
    </row>
    <row r="15" spans="1:39" ht="9.9499999999999993" customHeight="1" x14ac:dyDescent="0.25">
      <c r="C15" s="3"/>
      <c r="D15" s="4"/>
      <c r="E15" s="35"/>
      <c r="F15" s="5"/>
      <c r="G15" s="5"/>
      <c r="H15" s="8"/>
      <c r="I15" s="8"/>
      <c r="J15" s="8"/>
      <c r="K15" s="8"/>
      <c r="L15" s="8"/>
      <c r="M15" s="8"/>
      <c r="N15" s="8"/>
      <c r="O15" s="8"/>
      <c r="P15" s="8"/>
      <c r="Q15" s="6"/>
      <c r="R15" s="6"/>
      <c r="S15" s="12"/>
      <c r="T15" s="6"/>
      <c r="U15" s="7"/>
      <c r="V15" s="8"/>
      <c r="W15" s="8"/>
      <c r="X15" s="8"/>
      <c r="Y15" s="8"/>
      <c r="Z15" s="9"/>
      <c r="AA15" s="9"/>
      <c r="AB15" s="10"/>
      <c r="AC15" s="9"/>
      <c r="AD15" s="9"/>
      <c r="AE15" s="9"/>
      <c r="AF15" s="9"/>
      <c r="AG15" s="9"/>
      <c r="AH15" s="9"/>
      <c r="AI15" s="9"/>
      <c r="AJ15" s="9"/>
      <c r="AK15" s="11"/>
    </row>
    <row r="16" spans="1:39" ht="15" customHeight="1" x14ac:dyDescent="0.25">
      <c r="C16" s="3"/>
      <c r="D16" s="4"/>
      <c r="E16" s="35"/>
      <c r="F16" s="43" t="s">
        <v>6</v>
      </c>
      <c r="G16" s="43"/>
      <c r="H16" s="44"/>
      <c r="I16" s="44"/>
      <c r="J16" s="44"/>
      <c r="K16" s="8"/>
      <c r="L16" s="8"/>
      <c r="M16" s="8"/>
      <c r="AB16" s="10"/>
      <c r="AC16" s="9"/>
      <c r="AD16" s="9"/>
      <c r="AE16" s="9"/>
      <c r="AF16" s="9"/>
      <c r="AG16" s="9"/>
      <c r="AH16" s="9"/>
      <c r="AI16" s="9"/>
      <c r="AJ16" s="9"/>
      <c r="AK16" s="11"/>
    </row>
    <row r="17" spans="3:60" ht="3.95" customHeight="1" x14ac:dyDescent="0.25">
      <c r="C17" s="3"/>
      <c r="D17" s="4"/>
      <c r="E17" s="35"/>
      <c r="F17" s="5"/>
      <c r="G17" s="5"/>
      <c r="H17" s="8"/>
      <c r="I17" s="8"/>
      <c r="J17" s="8"/>
      <c r="K17" s="8"/>
      <c r="L17" s="8"/>
      <c r="M17" s="8"/>
      <c r="AB17" s="10"/>
      <c r="AC17" s="9"/>
      <c r="AD17" s="9"/>
      <c r="AE17" s="9"/>
      <c r="AF17" s="9"/>
      <c r="AG17" s="9"/>
      <c r="AH17" s="9"/>
      <c r="AI17" s="9"/>
      <c r="AJ17" s="9"/>
      <c r="AK17" s="11"/>
    </row>
    <row r="18" spans="3:60" ht="15" customHeight="1" thickBot="1" x14ac:dyDescent="0.3">
      <c r="C18" s="3"/>
      <c r="D18" s="4"/>
      <c r="E18" s="35"/>
      <c r="F18" s="5"/>
      <c r="G18" s="5" t="s">
        <v>15</v>
      </c>
      <c r="H18" s="8"/>
      <c r="I18" s="8"/>
      <c r="J18" s="8"/>
      <c r="K18" s="8"/>
      <c r="L18" s="8"/>
      <c r="M18" s="8"/>
      <c r="AB18" s="639"/>
      <c r="AC18" s="639"/>
      <c r="AD18" s="639"/>
      <c r="AE18" s="639"/>
      <c r="AF18" s="639"/>
      <c r="AG18" s="639"/>
      <c r="AH18" s="639"/>
      <c r="AI18" s="639"/>
      <c r="AJ18" s="639"/>
      <c r="AK18" s="11"/>
    </row>
    <row r="19" spans="3:60" ht="9.9499999999999993" customHeight="1" x14ac:dyDescent="0.25">
      <c r="C19" s="3"/>
      <c r="D19" s="4"/>
      <c r="E19" s="34"/>
      <c r="F19" s="5"/>
      <c r="G19" s="5"/>
      <c r="H19" s="8"/>
      <c r="I19" s="8"/>
      <c r="J19" s="8"/>
      <c r="K19" s="8"/>
      <c r="L19" s="8"/>
      <c r="M19" s="8"/>
      <c r="AB19" s="10"/>
      <c r="AC19" s="9"/>
      <c r="AD19" s="9"/>
      <c r="AE19" s="9"/>
      <c r="AF19" s="9"/>
      <c r="AG19" s="9"/>
      <c r="AH19" s="9"/>
      <c r="AI19" s="9"/>
      <c r="AJ19" s="9"/>
      <c r="AK19" s="11"/>
    </row>
    <row r="20" spans="3:60" ht="15" customHeight="1" x14ac:dyDescent="0.25">
      <c r="C20" s="3"/>
      <c r="D20" s="4"/>
      <c r="E20" s="35"/>
      <c r="F20" s="43" t="s">
        <v>7</v>
      </c>
      <c r="G20" s="43"/>
      <c r="H20" s="44"/>
      <c r="I20" s="44"/>
      <c r="J20" s="44"/>
      <c r="K20" s="8"/>
      <c r="L20" s="8"/>
      <c r="M20" s="8"/>
      <c r="AB20" s="10"/>
      <c r="AC20" s="9"/>
      <c r="AD20" s="9"/>
      <c r="AE20" s="9"/>
      <c r="AF20" s="9"/>
      <c r="AG20" s="9"/>
      <c r="AH20" s="9"/>
      <c r="AI20" s="9"/>
      <c r="AJ20" s="9"/>
      <c r="AK20" s="11"/>
    </row>
    <row r="21" spans="3:60" ht="3.95" customHeight="1" x14ac:dyDescent="0.25">
      <c r="C21" s="3"/>
      <c r="D21" s="4"/>
      <c r="E21" s="35"/>
      <c r="F21" s="5"/>
      <c r="G21" s="5"/>
      <c r="H21" s="8"/>
      <c r="I21" s="8"/>
      <c r="J21" s="8"/>
      <c r="K21" s="8"/>
      <c r="L21" s="8"/>
      <c r="M21" s="8"/>
      <c r="V21" s="38"/>
      <c r="W21" s="38"/>
      <c r="X21" s="38"/>
      <c r="Y21" s="38"/>
      <c r="Z21" s="38"/>
      <c r="AA21" s="38"/>
      <c r="AB21" s="39"/>
      <c r="AC21" s="40"/>
      <c r="AD21" s="40"/>
      <c r="AE21" s="9"/>
      <c r="AF21" s="9"/>
      <c r="AG21" s="9"/>
      <c r="AH21" s="9"/>
      <c r="AI21" s="9"/>
      <c r="AJ21" s="9"/>
      <c r="AK21" s="11"/>
    </row>
    <row r="22" spans="3:60" ht="15" customHeight="1" thickBot="1" x14ac:dyDescent="0.3">
      <c r="C22" s="3"/>
      <c r="D22" s="4"/>
      <c r="E22" s="35"/>
      <c r="F22" s="5"/>
      <c r="G22" s="5" t="s">
        <v>28</v>
      </c>
      <c r="H22" s="8"/>
      <c r="I22" s="8"/>
      <c r="J22" s="8"/>
      <c r="K22" s="8"/>
      <c r="L22" s="8"/>
      <c r="M22" s="8"/>
      <c r="N22" s="8"/>
      <c r="O22" s="8"/>
      <c r="P22" s="8"/>
      <c r="Q22" s="6"/>
      <c r="R22" s="6"/>
      <c r="S22" s="12"/>
      <c r="T22" s="6"/>
      <c r="U22" s="7"/>
      <c r="V22" s="639"/>
      <c r="W22" s="639"/>
      <c r="X22" s="639"/>
      <c r="Y22" s="639"/>
      <c r="Z22" s="639"/>
      <c r="AA22" s="639"/>
      <c r="AB22" s="639"/>
      <c r="AC22" s="639"/>
      <c r="AD22" s="639"/>
      <c r="AE22" s="9"/>
      <c r="AF22" s="9"/>
      <c r="AG22" s="9"/>
      <c r="AH22" s="9"/>
      <c r="AI22" s="9"/>
      <c r="AJ22" s="9"/>
      <c r="AK22" s="11"/>
    </row>
    <row r="23" spans="3:60" ht="3.95" customHeight="1" x14ac:dyDescent="0.25">
      <c r="C23" s="3"/>
      <c r="D23" s="4"/>
      <c r="E23" s="35"/>
      <c r="F23" s="5"/>
      <c r="G23" s="5"/>
      <c r="H23" s="8"/>
      <c r="I23" s="8"/>
      <c r="J23" s="8"/>
      <c r="K23" s="36"/>
      <c r="L23" s="36"/>
      <c r="N23" s="8"/>
      <c r="O23" s="8"/>
      <c r="P23" s="8"/>
      <c r="Q23" s="8"/>
      <c r="R23" s="6"/>
      <c r="S23" s="12"/>
      <c r="T23" s="6"/>
      <c r="U23" s="7"/>
      <c r="V23" s="8"/>
      <c r="W23" s="8"/>
      <c r="X23" s="8"/>
      <c r="Y23" s="8"/>
      <c r="Z23" s="9"/>
      <c r="AA23" s="9"/>
      <c r="AB23" s="10"/>
      <c r="AC23" s="9"/>
      <c r="AD23" s="9"/>
      <c r="AE23" s="9"/>
      <c r="AF23" s="9"/>
      <c r="AG23" s="9"/>
      <c r="AH23" s="9"/>
      <c r="AI23" s="9"/>
      <c r="AJ23" s="9"/>
      <c r="AK23" s="11"/>
    </row>
    <row r="24" spans="3:60" ht="15" customHeight="1" thickBot="1" x14ac:dyDescent="0.3">
      <c r="C24" s="3"/>
      <c r="D24" s="4"/>
      <c r="E24" s="35"/>
      <c r="F24" s="5"/>
      <c r="G24" s="5" t="s">
        <v>29</v>
      </c>
      <c r="H24" s="8"/>
      <c r="I24" s="8"/>
      <c r="J24" s="8"/>
      <c r="K24" s="8"/>
      <c r="L24" s="8"/>
      <c r="M24" s="8"/>
      <c r="N24" s="8"/>
      <c r="O24" s="8"/>
      <c r="P24" s="8"/>
      <c r="Q24" s="6"/>
      <c r="R24" s="6"/>
      <c r="S24" s="12"/>
      <c r="T24" s="6"/>
      <c r="U24" s="7"/>
      <c r="V24" s="639"/>
      <c r="W24" s="639"/>
      <c r="X24" s="639"/>
      <c r="Y24" s="639"/>
      <c r="Z24" s="639"/>
      <c r="AA24" s="639"/>
      <c r="AB24" s="639"/>
      <c r="AC24" s="639"/>
      <c r="AD24" s="639"/>
      <c r="AE24" s="9"/>
      <c r="AF24" s="9"/>
      <c r="AG24" s="9"/>
      <c r="AH24" s="9"/>
      <c r="AI24" s="9"/>
      <c r="AJ24" s="9"/>
      <c r="AK24" s="11"/>
    </row>
    <row r="25" spans="3:60" ht="9.9499999999999993" customHeight="1" x14ac:dyDescent="0.25">
      <c r="C25" s="3"/>
      <c r="D25" s="4"/>
      <c r="E25" s="35"/>
      <c r="F25" s="5"/>
      <c r="G25" s="5"/>
      <c r="H25" s="8"/>
      <c r="I25" s="8"/>
      <c r="J25" s="8"/>
      <c r="K25" s="8"/>
      <c r="L25" s="8"/>
      <c r="M25" s="8"/>
      <c r="N25" s="8"/>
      <c r="O25" s="8"/>
      <c r="P25" s="8"/>
      <c r="Q25" s="6"/>
      <c r="R25" s="6"/>
      <c r="S25" s="12"/>
      <c r="T25" s="6"/>
      <c r="U25" s="7"/>
      <c r="V25" s="8"/>
      <c r="W25" s="8"/>
      <c r="X25" s="8"/>
      <c r="Y25" s="8"/>
      <c r="Z25" s="9"/>
      <c r="AA25" s="9"/>
      <c r="AB25" s="10"/>
      <c r="AC25" s="9"/>
      <c r="AD25" s="9"/>
      <c r="AE25" s="9"/>
      <c r="AF25" s="9"/>
      <c r="AG25" s="9"/>
      <c r="AH25" s="9"/>
      <c r="AI25" s="9"/>
      <c r="AJ25" s="9"/>
      <c r="AK25" s="11"/>
    </row>
    <row r="26" spans="3:60" ht="15" customHeight="1" thickBot="1" x14ac:dyDescent="0.3">
      <c r="C26" s="3"/>
      <c r="D26" s="4"/>
      <c r="E26" s="35"/>
      <c r="F26" s="27" t="s">
        <v>16</v>
      </c>
      <c r="G26" s="27"/>
      <c r="H26" s="31"/>
      <c r="I26" s="31"/>
      <c r="J26" s="31"/>
      <c r="K26" s="31"/>
      <c r="L26" s="31"/>
      <c r="M26" s="31"/>
      <c r="N26" s="31" t="s">
        <v>8</v>
      </c>
      <c r="O26" s="31"/>
      <c r="P26" s="31"/>
      <c r="Q26" s="27"/>
      <c r="R26" s="27" t="s">
        <v>13</v>
      </c>
      <c r="S26" s="32"/>
      <c r="T26" s="27"/>
      <c r="U26" s="45"/>
      <c r="V26" s="638"/>
      <c r="W26" s="638"/>
      <c r="X26" s="638"/>
      <c r="Y26" s="638"/>
      <c r="Z26" s="638"/>
      <c r="AA26" s="638"/>
      <c r="AB26" s="638"/>
      <c r="AC26" s="638"/>
      <c r="AD26" s="638"/>
      <c r="AE26" s="638"/>
      <c r="AF26" s="638"/>
      <c r="AG26" s="638"/>
      <c r="AH26" s="638"/>
      <c r="AI26" s="638"/>
      <c r="AJ26" s="9"/>
      <c r="AK26" s="11"/>
    </row>
    <row r="27" spans="3:60" ht="9.9499999999999993" customHeight="1" x14ac:dyDescent="0.25">
      <c r="C27" s="3"/>
      <c r="D27" s="4"/>
      <c r="E27" s="35"/>
      <c r="F27" s="5"/>
      <c r="G27" s="5"/>
      <c r="H27" s="8"/>
      <c r="I27" s="8"/>
      <c r="J27" s="8"/>
      <c r="K27" s="8"/>
      <c r="L27" s="8"/>
      <c r="M27" s="8"/>
      <c r="N27" s="8"/>
      <c r="O27" s="8"/>
      <c r="P27" s="8"/>
      <c r="Q27" s="6"/>
      <c r="R27" s="6"/>
      <c r="S27" s="12"/>
      <c r="T27" s="6"/>
      <c r="U27" s="7"/>
      <c r="V27" s="8"/>
      <c r="W27" s="8"/>
      <c r="X27" s="8"/>
      <c r="Y27" s="8"/>
      <c r="Z27" s="9"/>
      <c r="AA27" s="9"/>
      <c r="AB27" s="10"/>
      <c r="AC27" s="9"/>
      <c r="AD27" s="9"/>
      <c r="AE27" s="9"/>
      <c r="AF27" s="9"/>
      <c r="AG27" s="9"/>
      <c r="AH27" s="9"/>
      <c r="AI27" s="9"/>
      <c r="AJ27" s="9"/>
      <c r="AK27" s="11"/>
    </row>
    <row r="28" spans="3:60" ht="15" customHeight="1" x14ac:dyDescent="0.25">
      <c r="C28" s="3"/>
      <c r="D28" s="4"/>
      <c r="E28" s="35"/>
      <c r="F28" s="27" t="s">
        <v>12</v>
      </c>
      <c r="G28" s="27"/>
      <c r="H28" s="31"/>
      <c r="I28" s="31"/>
      <c r="J28" s="31"/>
      <c r="K28" s="31"/>
      <c r="L28" s="31"/>
      <c r="M28" s="31"/>
      <c r="N28" s="31"/>
      <c r="O28" s="31"/>
      <c r="P28" s="31"/>
      <c r="Q28" s="27"/>
      <c r="R28" s="27"/>
      <c r="S28" s="32"/>
      <c r="T28" s="27"/>
      <c r="U28" s="29"/>
      <c r="V28" s="31"/>
      <c r="W28" s="31"/>
      <c r="X28" s="31"/>
      <c r="Y28" s="31"/>
      <c r="Z28" s="30"/>
      <c r="AA28" s="30"/>
      <c r="AB28" s="28"/>
      <c r="AC28" s="30"/>
      <c r="AD28" s="30"/>
      <c r="AE28" s="30"/>
      <c r="AF28" s="30"/>
      <c r="AG28" s="30"/>
      <c r="AH28" s="30"/>
      <c r="AI28" s="30"/>
      <c r="AJ28" s="30"/>
      <c r="AK28" s="11"/>
      <c r="AY28" s="9"/>
      <c r="AZ28" s="9"/>
      <c r="BA28" s="10"/>
      <c r="BB28" s="9"/>
      <c r="BC28" s="9"/>
      <c r="BD28" s="9"/>
      <c r="BE28" s="9"/>
      <c r="BF28" s="9"/>
      <c r="BG28" s="9"/>
      <c r="BH28" s="9"/>
    </row>
    <row r="29" spans="3:60" ht="3.95" customHeight="1" x14ac:dyDescent="0.25">
      <c r="C29" s="3"/>
      <c r="D29" s="4"/>
      <c r="E29" s="35"/>
      <c r="F29" s="5"/>
      <c r="G29" s="5"/>
      <c r="H29" s="8"/>
      <c r="I29" s="8"/>
      <c r="J29" s="8"/>
      <c r="K29" s="8"/>
      <c r="L29" s="8"/>
      <c r="M29" s="8"/>
      <c r="N29" s="8"/>
      <c r="O29" s="8"/>
      <c r="P29" s="8"/>
      <c r="Q29" s="6"/>
      <c r="R29" s="6"/>
      <c r="S29" s="12"/>
      <c r="T29" s="6"/>
      <c r="U29" s="7"/>
      <c r="V29" s="8"/>
      <c r="W29" s="8"/>
      <c r="X29" s="8"/>
      <c r="Y29" s="8"/>
      <c r="Z29" s="9"/>
      <c r="AA29" s="9"/>
      <c r="AB29" s="10"/>
      <c r="AC29" s="9"/>
      <c r="AD29" s="9"/>
      <c r="AE29" s="9"/>
      <c r="AF29" s="9"/>
      <c r="AG29" s="9"/>
      <c r="AH29" s="9"/>
      <c r="AI29" s="9"/>
      <c r="AJ29" s="9"/>
      <c r="AK29" s="11"/>
      <c r="AY29" s="9"/>
      <c r="AZ29" s="9"/>
      <c r="BA29" s="10"/>
      <c r="BB29" s="9"/>
      <c r="BC29" s="9"/>
      <c r="BD29" s="9"/>
      <c r="BE29" s="9"/>
      <c r="BF29" s="9"/>
      <c r="BG29" s="9"/>
      <c r="BH29" s="9"/>
    </row>
    <row r="30" spans="3:60" ht="15" customHeight="1" x14ac:dyDescent="0.25">
      <c r="C30" s="3"/>
      <c r="D30" s="4"/>
      <c r="E30" s="35"/>
      <c r="F30" s="5"/>
      <c r="G30" s="5" t="s">
        <v>17</v>
      </c>
      <c r="H30" s="8"/>
      <c r="I30" s="8"/>
      <c r="J30" s="8"/>
      <c r="K30" s="8"/>
      <c r="L30" s="8"/>
      <c r="M30" s="8"/>
      <c r="N30" s="8"/>
      <c r="O30" s="8"/>
      <c r="P30" s="8"/>
      <c r="Q30" s="6"/>
      <c r="R30" s="6"/>
      <c r="S30" s="12"/>
      <c r="T30" s="6"/>
      <c r="U30" s="7"/>
      <c r="V30" s="8"/>
      <c r="W30" s="8"/>
      <c r="X30" s="8"/>
      <c r="Y30" s="8"/>
      <c r="Z30" s="9"/>
      <c r="AA30" s="9"/>
      <c r="AB30" s="10"/>
      <c r="AC30" s="9"/>
      <c r="AD30" s="9"/>
      <c r="AE30" s="9"/>
      <c r="AF30" s="9"/>
      <c r="AG30" s="9"/>
      <c r="AH30" s="9"/>
      <c r="AI30" s="9"/>
      <c r="AJ30" s="9"/>
      <c r="AK30" s="11"/>
      <c r="AY30" s="9"/>
      <c r="AZ30" s="9"/>
      <c r="BA30" s="10"/>
      <c r="BB30" s="9"/>
      <c r="BC30" s="9"/>
      <c r="BD30" s="9"/>
      <c r="BE30" s="9"/>
      <c r="BF30" s="9"/>
      <c r="BG30" s="9"/>
      <c r="BH30" s="9"/>
    </row>
    <row r="31" spans="3:60" ht="3.95" customHeight="1" x14ac:dyDescent="0.25">
      <c r="C31" s="3"/>
      <c r="D31" s="4"/>
      <c r="E31" s="35"/>
      <c r="F31" s="5"/>
      <c r="G31" s="5"/>
      <c r="H31" s="8"/>
      <c r="I31" s="8"/>
      <c r="J31" s="8"/>
      <c r="K31" s="8"/>
      <c r="L31" s="8"/>
      <c r="M31" s="8"/>
      <c r="N31" s="8"/>
      <c r="O31" s="8"/>
      <c r="P31" s="8"/>
      <c r="Q31" s="6"/>
      <c r="R31" s="6"/>
      <c r="S31" s="12"/>
      <c r="T31" s="6"/>
      <c r="U31" s="7"/>
      <c r="V31" s="8"/>
      <c r="W31" s="8"/>
      <c r="X31" s="8"/>
      <c r="Y31" s="8"/>
      <c r="Z31" s="9"/>
      <c r="AA31" s="9"/>
      <c r="AB31" s="10"/>
      <c r="AC31" s="9"/>
      <c r="AD31" s="9"/>
      <c r="AE31" s="9"/>
      <c r="AF31" s="9"/>
      <c r="AG31" s="9"/>
      <c r="AH31" s="9"/>
      <c r="AI31" s="9"/>
      <c r="AJ31" s="9"/>
      <c r="AK31" s="11"/>
      <c r="AY31" s="9"/>
      <c r="AZ31" s="9"/>
      <c r="BA31" s="10"/>
      <c r="BB31" s="9"/>
      <c r="BC31" s="9"/>
      <c r="BD31" s="9"/>
      <c r="BE31" s="9"/>
      <c r="BF31" s="9"/>
      <c r="BG31" s="9"/>
      <c r="BH31" s="9"/>
    </row>
    <row r="32" spans="3:60" ht="15" customHeight="1" thickBot="1" x14ac:dyDescent="0.3">
      <c r="C32" s="3"/>
      <c r="D32" s="4"/>
      <c r="E32" s="35"/>
      <c r="F32" s="5"/>
      <c r="G32" s="5" t="s">
        <v>9</v>
      </c>
      <c r="H32" s="8"/>
      <c r="I32" s="8"/>
      <c r="J32" s="8"/>
      <c r="K32" s="636"/>
      <c r="L32" s="636"/>
      <c r="M32" s="636"/>
      <c r="N32" s="636"/>
      <c r="O32" s="636"/>
      <c r="P32" s="636"/>
      <c r="Q32" s="636"/>
      <c r="R32" s="636"/>
      <c r="S32" s="636"/>
      <c r="T32" s="6"/>
      <c r="U32" s="6" t="s">
        <v>10</v>
      </c>
      <c r="V32" s="8"/>
      <c r="W32" s="8"/>
      <c r="X32" s="637"/>
      <c r="Y32" s="637"/>
      <c r="Z32" s="637"/>
      <c r="AA32" s="637"/>
      <c r="AB32" s="637"/>
      <c r="AC32" s="637"/>
      <c r="AD32" s="637"/>
      <c r="AE32" s="637"/>
      <c r="AF32" s="637"/>
      <c r="AG32" s="637"/>
      <c r="AH32" s="637"/>
      <c r="AI32" s="637"/>
      <c r="AJ32" s="637"/>
      <c r="AK32" s="11"/>
      <c r="AY32" s="9"/>
      <c r="AZ32" s="9"/>
      <c r="BA32" s="10"/>
      <c r="BB32" s="9"/>
      <c r="BC32" s="9"/>
      <c r="BD32" s="9"/>
      <c r="BE32" s="9"/>
      <c r="BF32" s="9"/>
      <c r="BG32" s="9"/>
      <c r="BH32" s="9"/>
    </row>
    <row r="33" spans="3:60" ht="6" customHeight="1" x14ac:dyDescent="0.25">
      <c r="C33" s="3"/>
      <c r="D33" s="4"/>
      <c r="E33" s="35"/>
      <c r="F33" s="5"/>
      <c r="G33" s="5"/>
      <c r="H33" s="8"/>
      <c r="I33" s="8"/>
      <c r="J33" s="8"/>
      <c r="K33" s="8"/>
      <c r="L33" s="8"/>
      <c r="M33" s="8"/>
      <c r="N33" s="8"/>
      <c r="O33" s="8"/>
      <c r="P33" s="8"/>
      <c r="Q33" s="6"/>
      <c r="R33" s="6"/>
      <c r="S33" s="12"/>
      <c r="T33" s="6"/>
      <c r="U33" s="6"/>
      <c r="V33" s="8"/>
      <c r="W33" s="8"/>
      <c r="X33" s="8"/>
      <c r="Y33" s="8"/>
      <c r="Z33" s="8"/>
      <c r="AA33" s="8"/>
      <c r="AB33" s="8"/>
      <c r="AC33" s="8"/>
      <c r="AD33" s="6"/>
      <c r="AE33" s="6"/>
      <c r="AF33" s="12"/>
      <c r="AG33" s="8"/>
      <c r="AH33" s="8"/>
      <c r="AI33" s="8"/>
      <c r="AJ33" s="8"/>
      <c r="AK33" s="11"/>
    </row>
    <row r="34" spans="3:60" ht="15" customHeight="1" thickBot="1" x14ac:dyDescent="0.3">
      <c r="C34" s="3"/>
      <c r="D34" s="4"/>
      <c r="E34" s="35"/>
      <c r="F34" s="5"/>
      <c r="G34" s="5" t="s">
        <v>9</v>
      </c>
      <c r="H34" s="8"/>
      <c r="I34" s="8"/>
      <c r="J34" s="8"/>
      <c r="K34" s="636"/>
      <c r="L34" s="636"/>
      <c r="M34" s="636"/>
      <c r="N34" s="636"/>
      <c r="O34" s="636"/>
      <c r="P34" s="636"/>
      <c r="Q34" s="636"/>
      <c r="R34" s="636"/>
      <c r="S34" s="636"/>
      <c r="T34" s="6"/>
      <c r="U34" s="6" t="s">
        <v>10</v>
      </c>
      <c r="V34" s="8"/>
      <c r="W34" s="8"/>
      <c r="X34" s="636"/>
      <c r="Y34" s="636"/>
      <c r="Z34" s="636"/>
      <c r="AA34" s="636"/>
      <c r="AB34" s="636"/>
      <c r="AC34" s="636"/>
      <c r="AD34" s="636"/>
      <c r="AE34" s="636"/>
      <c r="AF34" s="636"/>
      <c r="AG34" s="636"/>
      <c r="AH34" s="636"/>
      <c r="AI34" s="636"/>
      <c r="AJ34" s="636"/>
      <c r="AK34" s="11"/>
      <c r="AY34" s="9"/>
      <c r="AZ34" s="9"/>
      <c r="BA34" s="10"/>
      <c r="BB34" s="9"/>
      <c r="BC34" s="9"/>
      <c r="BD34" s="9"/>
      <c r="BE34" s="9"/>
      <c r="BF34" s="9"/>
      <c r="BG34" s="9"/>
      <c r="BH34" s="9"/>
    </row>
    <row r="35" spans="3:60" ht="6" customHeight="1" x14ac:dyDescent="0.25">
      <c r="C35" s="3"/>
      <c r="D35" s="4"/>
      <c r="E35" s="35"/>
      <c r="F35" s="5"/>
      <c r="G35" s="5"/>
      <c r="H35" s="8"/>
      <c r="I35" s="8"/>
      <c r="J35" s="8"/>
      <c r="K35" s="8"/>
      <c r="L35" s="8"/>
      <c r="M35" s="8"/>
      <c r="N35" s="8"/>
      <c r="O35" s="8"/>
      <c r="P35" s="8"/>
      <c r="Q35" s="6"/>
      <c r="R35" s="6"/>
      <c r="S35" s="12"/>
      <c r="T35" s="6"/>
      <c r="U35" s="6"/>
      <c r="V35" s="8"/>
      <c r="W35" s="8"/>
      <c r="X35" s="8"/>
      <c r="Y35" s="8"/>
      <c r="Z35" s="8"/>
      <c r="AA35" s="8"/>
      <c r="AB35" s="8"/>
      <c r="AC35" s="8"/>
      <c r="AD35" s="6"/>
      <c r="AE35" s="6"/>
      <c r="AF35" s="12"/>
      <c r="AG35" s="8"/>
      <c r="AH35" s="8"/>
      <c r="AI35" s="8"/>
      <c r="AJ35" s="8"/>
      <c r="AK35" s="11"/>
    </row>
    <row r="36" spans="3:60" ht="15" customHeight="1" thickBot="1" x14ac:dyDescent="0.3">
      <c r="C36" s="3"/>
      <c r="D36" s="4"/>
      <c r="E36" s="35"/>
      <c r="F36" s="5"/>
      <c r="G36" s="5" t="s">
        <v>9</v>
      </c>
      <c r="H36" s="8"/>
      <c r="I36" s="8"/>
      <c r="J36" s="8"/>
      <c r="K36" s="636"/>
      <c r="L36" s="636"/>
      <c r="M36" s="636"/>
      <c r="N36" s="636"/>
      <c r="O36" s="636"/>
      <c r="P36" s="636"/>
      <c r="Q36" s="636"/>
      <c r="R36" s="636"/>
      <c r="S36" s="636"/>
      <c r="T36" s="6"/>
      <c r="U36" s="6" t="s">
        <v>10</v>
      </c>
      <c r="V36" s="8"/>
      <c r="W36" s="8"/>
      <c r="X36" s="636"/>
      <c r="Y36" s="636"/>
      <c r="Z36" s="636"/>
      <c r="AA36" s="636"/>
      <c r="AB36" s="636"/>
      <c r="AC36" s="636"/>
      <c r="AD36" s="636"/>
      <c r="AE36" s="636"/>
      <c r="AF36" s="636"/>
      <c r="AG36" s="636"/>
      <c r="AH36" s="636"/>
      <c r="AI36" s="636"/>
      <c r="AJ36" s="636"/>
      <c r="AK36" s="11"/>
      <c r="AY36" s="9"/>
      <c r="AZ36" s="9"/>
      <c r="BA36" s="10"/>
      <c r="BB36" s="9"/>
      <c r="BC36" s="9"/>
      <c r="BD36" s="9"/>
      <c r="BE36" s="9"/>
      <c r="BF36" s="9"/>
      <c r="BG36" s="9"/>
      <c r="BH36" s="9"/>
    </row>
    <row r="37" spans="3:60" ht="6" customHeight="1" x14ac:dyDescent="0.25">
      <c r="C37" s="3"/>
      <c r="D37" s="4"/>
      <c r="E37" s="35"/>
      <c r="F37" s="5"/>
      <c r="G37" s="5"/>
      <c r="H37" s="8"/>
      <c r="I37" s="8"/>
      <c r="J37" s="8"/>
      <c r="K37" s="8"/>
      <c r="L37" s="8"/>
      <c r="M37" s="8"/>
      <c r="N37" s="8"/>
      <c r="O37" s="8"/>
      <c r="P37" s="8"/>
      <c r="Q37" s="6"/>
      <c r="R37" s="6"/>
      <c r="S37" s="12"/>
      <c r="T37" s="6"/>
      <c r="U37" s="6"/>
      <c r="V37" s="8"/>
      <c r="W37" s="8"/>
      <c r="X37" s="8"/>
      <c r="Y37" s="8"/>
      <c r="Z37" s="8"/>
      <c r="AA37" s="8"/>
      <c r="AB37" s="8"/>
      <c r="AC37" s="8"/>
      <c r="AD37" s="6"/>
      <c r="AE37" s="6"/>
      <c r="AF37" s="12"/>
      <c r="AG37" s="8"/>
      <c r="AH37" s="8"/>
      <c r="AI37" s="8"/>
      <c r="AJ37" s="8"/>
      <c r="AK37" s="11"/>
    </row>
    <row r="38" spans="3:60" ht="15" customHeight="1" thickBot="1" x14ac:dyDescent="0.3">
      <c r="C38" s="3"/>
      <c r="D38" s="4"/>
      <c r="E38" s="35"/>
      <c r="F38" s="5"/>
      <c r="G38" s="5" t="s">
        <v>9</v>
      </c>
      <c r="H38" s="8"/>
      <c r="I38" s="8"/>
      <c r="J38" s="8"/>
      <c r="K38" s="636"/>
      <c r="L38" s="636"/>
      <c r="M38" s="636"/>
      <c r="N38" s="636"/>
      <c r="O38" s="636"/>
      <c r="P38" s="636"/>
      <c r="Q38" s="636"/>
      <c r="R38" s="636"/>
      <c r="S38" s="636"/>
      <c r="T38" s="6"/>
      <c r="U38" s="6" t="s">
        <v>10</v>
      </c>
      <c r="V38" s="8"/>
      <c r="W38" s="8"/>
      <c r="X38" s="33"/>
      <c r="Y38" s="33"/>
      <c r="Z38" s="33"/>
      <c r="AA38" s="33"/>
      <c r="AB38" s="33"/>
      <c r="AC38" s="33"/>
      <c r="AD38" s="33"/>
      <c r="AE38" s="33"/>
      <c r="AF38" s="33"/>
      <c r="AG38" s="33"/>
      <c r="AH38" s="33"/>
      <c r="AI38" s="33"/>
      <c r="AJ38" s="33"/>
      <c r="AK38" s="11"/>
      <c r="AY38" s="9"/>
      <c r="AZ38" s="9"/>
      <c r="BA38" s="10"/>
      <c r="BB38" s="9"/>
      <c r="BC38" s="9"/>
      <c r="BD38" s="9"/>
      <c r="BE38" s="9"/>
      <c r="BF38" s="9"/>
      <c r="BG38" s="9"/>
      <c r="BH38" s="9"/>
    </row>
    <row r="39" spans="3:60" ht="6" customHeight="1" x14ac:dyDescent="0.25">
      <c r="C39" s="3"/>
      <c r="D39" s="4"/>
      <c r="E39" s="35"/>
      <c r="F39" s="5"/>
      <c r="G39" s="5"/>
      <c r="H39" s="8"/>
      <c r="I39" s="8"/>
      <c r="J39" s="8"/>
      <c r="K39" s="8"/>
      <c r="L39" s="8"/>
      <c r="M39" s="8"/>
      <c r="N39" s="8"/>
      <c r="O39" s="8"/>
      <c r="P39" s="8"/>
      <c r="Q39" s="6"/>
      <c r="R39" s="6"/>
      <c r="S39" s="12"/>
      <c r="T39" s="6"/>
      <c r="U39" s="6"/>
      <c r="V39" s="8"/>
      <c r="W39" s="8"/>
      <c r="X39" s="8"/>
      <c r="Y39" s="8"/>
      <c r="Z39" s="8"/>
      <c r="AA39" s="8"/>
      <c r="AB39" s="8"/>
      <c r="AC39" s="8"/>
      <c r="AD39" s="6"/>
      <c r="AE39" s="6"/>
      <c r="AF39" s="12"/>
      <c r="AG39" s="8"/>
      <c r="AH39" s="8"/>
      <c r="AI39" s="8"/>
      <c r="AJ39" s="8"/>
      <c r="AK39" s="11"/>
    </row>
    <row r="40" spans="3:60" ht="15" customHeight="1" thickBot="1" x14ac:dyDescent="0.3">
      <c r="C40" s="3"/>
      <c r="D40" s="4"/>
      <c r="E40" s="35"/>
      <c r="F40" s="5"/>
      <c r="G40" s="5" t="s">
        <v>9</v>
      </c>
      <c r="H40" s="8"/>
      <c r="I40" s="8"/>
      <c r="J40" s="8"/>
      <c r="K40" s="636"/>
      <c r="L40" s="636"/>
      <c r="M40" s="636"/>
      <c r="N40" s="636"/>
      <c r="O40" s="636"/>
      <c r="P40" s="636"/>
      <c r="Q40" s="636"/>
      <c r="R40" s="636"/>
      <c r="S40" s="636"/>
      <c r="T40" s="6"/>
      <c r="U40" s="6" t="s">
        <v>10</v>
      </c>
      <c r="V40" s="8"/>
      <c r="W40" s="8"/>
      <c r="X40" s="636"/>
      <c r="Y40" s="636"/>
      <c r="Z40" s="636"/>
      <c r="AA40" s="636"/>
      <c r="AB40" s="636"/>
      <c r="AC40" s="636"/>
      <c r="AD40" s="636"/>
      <c r="AE40" s="636"/>
      <c r="AF40" s="636"/>
      <c r="AG40" s="636"/>
      <c r="AH40" s="636"/>
      <c r="AI40" s="636"/>
      <c r="AJ40" s="636"/>
      <c r="AK40" s="11"/>
      <c r="AY40" s="9"/>
      <c r="AZ40" s="9"/>
      <c r="BA40" s="10"/>
      <c r="BB40" s="9"/>
      <c r="BC40" s="9"/>
      <c r="BD40" s="9"/>
      <c r="BE40" s="9"/>
      <c r="BF40" s="9"/>
      <c r="BG40" s="9"/>
      <c r="BH40" s="9"/>
    </row>
    <row r="41" spans="3:60" ht="9.9499999999999993" customHeight="1" thickBot="1" x14ac:dyDescent="0.3">
      <c r="C41" s="13"/>
      <c r="D41" s="14"/>
      <c r="E41" s="41"/>
      <c r="F41" s="15"/>
      <c r="G41" s="15"/>
      <c r="H41" s="16"/>
      <c r="I41" s="16"/>
      <c r="J41" s="16"/>
      <c r="K41" s="16"/>
      <c r="L41" s="16"/>
      <c r="M41" s="16"/>
      <c r="N41" s="16"/>
      <c r="O41" s="16"/>
      <c r="P41" s="16"/>
      <c r="Q41" s="17"/>
      <c r="R41" s="17"/>
      <c r="S41" s="18"/>
      <c r="T41" s="17"/>
      <c r="U41" s="19"/>
      <c r="V41" s="16"/>
      <c r="W41" s="16"/>
      <c r="X41" s="16"/>
      <c r="Y41" s="16"/>
      <c r="Z41" s="20"/>
      <c r="AA41" s="20"/>
      <c r="AB41" s="21"/>
      <c r="AC41" s="20"/>
      <c r="AD41" s="20"/>
      <c r="AE41" s="20"/>
      <c r="AF41" s="20"/>
      <c r="AG41" s="20"/>
      <c r="AH41" s="20"/>
      <c r="AI41" s="20"/>
      <c r="AJ41" s="42"/>
      <c r="AK41" s="22"/>
    </row>
  </sheetData>
  <mergeCells count="16">
    <mergeCell ref="C1:AK2"/>
    <mergeCell ref="V12:AF12"/>
    <mergeCell ref="K38:S38"/>
    <mergeCell ref="K40:S40"/>
    <mergeCell ref="X40:AJ40"/>
    <mergeCell ref="K32:S32"/>
    <mergeCell ref="X32:AJ32"/>
    <mergeCell ref="K34:S34"/>
    <mergeCell ref="X34:AJ34"/>
    <mergeCell ref="K36:S36"/>
    <mergeCell ref="X36:AJ36"/>
    <mergeCell ref="V26:AI26"/>
    <mergeCell ref="AB18:AJ18"/>
    <mergeCell ref="V22:AD22"/>
    <mergeCell ref="V24:AD24"/>
    <mergeCell ref="C3:AM3"/>
  </mergeCells>
  <pageMargins left="0.7" right="0.7" top="0.75" bottom="0.75" header="0.3" footer="0.3"/>
  <pageSetup orientation="portrait" horizontalDpi="4294967293"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9</xdr:col>
                    <xdr:colOff>123825</xdr:colOff>
                    <xdr:row>13</xdr:row>
                    <xdr:rowOff>28575</xdr:rowOff>
                  </from>
                  <to>
                    <xdr:col>12</xdr:col>
                    <xdr:colOff>38100</xdr:colOff>
                    <xdr:row>13</xdr:row>
                    <xdr:rowOff>180975</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14</xdr:col>
                    <xdr:colOff>123825</xdr:colOff>
                    <xdr:row>13</xdr:row>
                    <xdr:rowOff>28575</xdr:rowOff>
                  </from>
                  <to>
                    <xdr:col>16</xdr:col>
                    <xdr:colOff>123825</xdr:colOff>
                    <xdr:row>13</xdr:row>
                    <xdr:rowOff>180975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23</xdr:col>
                    <xdr:colOff>38100</xdr:colOff>
                    <xdr:row>13</xdr:row>
                    <xdr:rowOff>28575</xdr:rowOff>
                  </from>
                  <to>
                    <xdr:col>24</xdr:col>
                    <xdr:colOff>38100</xdr:colOff>
                    <xdr:row>13</xdr:row>
                    <xdr:rowOff>180975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34</xdr:col>
                    <xdr:colOff>0</xdr:colOff>
                    <xdr:row>13</xdr:row>
                    <xdr:rowOff>28575</xdr:rowOff>
                  </from>
                  <to>
                    <xdr:col>35</xdr:col>
                    <xdr:colOff>209550</xdr:colOff>
                    <xdr:row>13</xdr:row>
                    <xdr:rowOff>180975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12</xdr:col>
                    <xdr:colOff>38100</xdr:colOff>
                    <xdr:row>25</xdr:row>
                    <xdr:rowOff>28575</xdr:rowOff>
                  </from>
                  <to>
                    <xdr:col>13</xdr:col>
                    <xdr:colOff>57150</xdr:colOff>
                    <xdr:row>25</xdr:row>
                    <xdr:rowOff>180975</xdr:rowOff>
                  </to>
                </anchor>
              </controlPr>
            </control>
          </mc:Choice>
        </mc:AlternateContent>
        <mc:AlternateContent xmlns:mc="http://schemas.openxmlformats.org/markup-compatibility/2006">
          <mc:Choice Requires="x14">
            <control shapeId="5130" r:id="rId9" name="Check Box 10">
              <controlPr defaultSize="0" autoFill="0" autoLine="0" autoPict="0">
                <anchor moveWithCells="1">
                  <from>
                    <xdr:col>15</xdr:col>
                    <xdr:colOff>0</xdr:colOff>
                    <xdr:row>25</xdr:row>
                    <xdr:rowOff>28575</xdr:rowOff>
                  </from>
                  <to>
                    <xdr:col>17</xdr:col>
                    <xdr:colOff>0</xdr:colOff>
                    <xdr:row>25</xdr:row>
                    <xdr:rowOff>180975</xdr:rowOff>
                  </to>
                </anchor>
              </controlPr>
            </control>
          </mc:Choice>
        </mc:AlternateContent>
        <mc:AlternateContent xmlns:mc="http://schemas.openxmlformats.org/markup-compatibility/2006">
          <mc:Choice Requires="x14">
            <control shapeId="5131" r:id="rId10" name="Check Box 11">
              <controlPr defaultSize="0" autoFill="0" autoLine="0" autoPict="0">
                <anchor moveWithCells="1">
                  <from>
                    <xdr:col>18</xdr:col>
                    <xdr:colOff>219075</xdr:colOff>
                    <xdr:row>25</xdr:row>
                    <xdr:rowOff>28575</xdr:rowOff>
                  </from>
                  <to>
                    <xdr:col>20</xdr:col>
                    <xdr:colOff>28575</xdr:colOff>
                    <xdr:row>25</xdr:row>
                    <xdr:rowOff>180975</xdr:rowOff>
                  </to>
                </anchor>
              </controlPr>
            </control>
          </mc:Choice>
        </mc:AlternateContent>
        <mc:AlternateContent xmlns:mc="http://schemas.openxmlformats.org/markup-compatibility/2006">
          <mc:Choice Requires="x14">
            <control shapeId="5132" r:id="rId11" name="Check Box 12">
              <controlPr defaultSize="0" autoFill="0" autoLine="0" autoPict="0">
                <anchor moveWithCells="1">
                  <from>
                    <xdr:col>32</xdr:col>
                    <xdr:colOff>19050</xdr:colOff>
                    <xdr:row>27</xdr:row>
                    <xdr:rowOff>0</xdr:rowOff>
                  </from>
                  <to>
                    <xdr:col>35</xdr:col>
                    <xdr:colOff>38100</xdr:colOff>
                    <xdr:row>28</xdr:row>
                    <xdr:rowOff>28575</xdr:rowOff>
                  </to>
                </anchor>
              </controlPr>
            </control>
          </mc:Choice>
        </mc:AlternateContent>
        <mc:AlternateContent xmlns:mc="http://schemas.openxmlformats.org/markup-compatibility/2006">
          <mc:Choice Requires="x14">
            <control shapeId="5133" r:id="rId12" name="Check Box 13">
              <controlPr defaultSize="0" autoFill="0" autoLine="0" autoPict="0">
                <anchor moveWithCells="1">
                  <from>
                    <xdr:col>35</xdr:col>
                    <xdr:colOff>123825</xdr:colOff>
                    <xdr:row>27</xdr:row>
                    <xdr:rowOff>0</xdr:rowOff>
                  </from>
                  <to>
                    <xdr:col>35</xdr:col>
                    <xdr:colOff>428625</xdr:colOff>
                    <xdr:row>28</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5923-34DC-4898-8346-C924AE90C2E5}">
  <dimension ref="C1:O41"/>
  <sheetViews>
    <sheetView showGridLines="0" topLeftCell="A41" workbookViewId="0">
      <selection activeCell="G56" sqref="G56"/>
    </sheetView>
  </sheetViews>
  <sheetFormatPr defaultRowHeight="15" x14ac:dyDescent="0.25"/>
  <cols>
    <col min="1" max="1" width="6.7109375" style="80" customWidth="1"/>
    <col min="2" max="3" width="6.42578125" style="80" customWidth="1"/>
    <col min="4" max="9" width="15.7109375" style="80" customWidth="1"/>
    <col min="10" max="10" width="32.140625" style="80" customWidth="1"/>
    <col min="11" max="11" width="15.7109375" style="80" customWidth="1"/>
    <col min="12" max="12" width="6.7109375" style="80" customWidth="1"/>
    <col min="13" max="16384" width="9.140625" style="80"/>
  </cols>
  <sheetData>
    <row r="1" spans="3:12" s="129" customFormat="1" ht="21.95" customHeight="1" thickBot="1" x14ac:dyDescent="0.3">
      <c r="C1" s="642" t="s">
        <v>92</v>
      </c>
      <c r="D1" s="633"/>
      <c r="E1" s="633"/>
      <c r="F1" s="633"/>
      <c r="G1" s="633"/>
      <c r="H1" s="633"/>
      <c r="I1" s="633"/>
      <c r="J1" s="633"/>
      <c r="K1" s="633"/>
      <c r="L1" s="643"/>
    </row>
    <row r="2" spans="3:12" s="129" customFormat="1" x14ac:dyDescent="0.25">
      <c r="C2" s="644" t="s">
        <v>331</v>
      </c>
      <c r="D2" s="645"/>
      <c r="E2" s="645"/>
      <c r="F2" s="645"/>
      <c r="G2" s="645"/>
      <c r="H2" s="645"/>
      <c r="I2" s="645"/>
      <c r="J2" s="645"/>
      <c r="K2" s="645"/>
      <c r="L2" s="646"/>
    </row>
    <row r="3" spans="3:12" s="129" customFormat="1" ht="9" customHeight="1" x14ac:dyDescent="0.25">
      <c r="C3" s="3"/>
      <c r="D3" s="4"/>
      <c r="E3" s="4"/>
      <c r="F3" s="4"/>
      <c r="G3" s="4"/>
      <c r="H3" s="4"/>
      <c r="I3" s="4"/>
      <c r="J3" s="4"/>
      <c r="K3" s="4"/>
      <c r="L3" s="66"/>
    </row>
    <row r="4" spans="3:12" s="129" customFormat="1" ht="15.75" x14ac:dyDescent="0.25">
      <c r="C4" s="3"/>
      <c r="D4" s="4"/>
      <c r="E4" s="647" t="s">
        <v>93</v>
      </c>
      <c r="F4" s="648"/>
      <c r="G4" s="648"/>
      <c r="H4" s="648"/>
      <c r="I4" s="648"/>
      <c r="J4" s="648"/>
      <c r="K4" s="649"/>
      <c r="L4" s="235"/>
    </row>
    <row r="5" spans="3:12" s="129" customFormat="1" ht="15.75" thickBot="1" x14ac:dyDescent="0.3">
      <c r="C5" s="236"/>
      <c r="D5" s="237"/>
      <c r="E5" s="238" t="s">
        <v>94</v>
      </c>
      <c r="F5" s="238">
        <v>1</v>
      </c>
      <c r="G5" s="238">
        <v>2</v>
      </c>
      <c r="H5" s="238">
        <v>3</v>
      </c>
      <c r="I5" s="238">
        <v>4</v>
      </c>
      <c r="J5" s="238">
        <v>5</v>
      </c>
      <c r="K5" s="238">
        <v>6</v>
      </c>
      <c r="L5" s="235"/>
    </row>
    <row r="6" spans="3:12" x14ac:dyDescent="0.25">
      <c r="C6" s="236"/>
      <c r="D6" s="237"/>
      <c r="E6" s="242">
        <v>0.8</v>
      </c>
      <c r="F6" s="223"/>
      <c r="G6" s="223"/>
      <c r="H6" s="223"/>
      <c r="I6" s="223"/>
      <c r="J6" s="223"/>
      <c r="K6" s="224"/>
      <c r="L6" s="235"/>
    </row>
    <row r="7" spans="3:12" x14ac:dyDescent="0.25">
      <c r="C7" s="236"/>
      <c r="D7" s="237"/>
      <c r="E7" s="243">
        <v>0.6</v>
      </c>
      <c r="F7" s="225"/>
      <c r="G7" s="225"/>
      <c r="H7" s="225"/>
      <c r="I7" s="225"/>
      <c r="J7" s="225"/>
      <c r="K7" s="226"/>
      <c r="L7" s="235"/>
    </row>
    <row r="8" spans="3:12" x14ac:dyDescent="0.25">
      <c r="C8" s="236"/>
      <c r="D8" s="240" t="s">
        <v>270</v>
      </c>
      <c r="E8" s="227"/>
      <c r="F8" s="225"/>
      <c r="G8" s="225"/>
      <c r="H8" s="225"/>
      <c r="I8" s="225"/>
      <c r="J8" s="225"/>
      <c r="K8" s="226"/>
      <c r="L8" s="235"/>
    </row>
    <row r="9" spans="3:12" x14ac:dyDescent="0.25">
      <c r="C9" s="236"/>
      <c r="D9" s="240" t="s">
        <v>270</v>
      </c>
      <c r="E9" s="227"/>
      <c r="F9" s="225"/>
      <c r="G9" s="225"/>
      <c r="H9" s="225"/>
      <c r="I9" s="225"/>
      <c r="J9" s="225"/>
      <c r="K9" s="226"/>
      <c r="L9" s="235"/>
    </row>
    <row r="10" spans="3:12" ht="15.75" thickBot="1" x14ac:dyDescent="0.3">
      <c r="C10" s="236"/>
      <c r="D10" s="240" t="s">
        <v>270</v>
      </c>
      <c r="E10" s="228"/>
      <c r="F10" s="229"/>
      <c r="G10" s="229"/>
      <c r="H10" s="229"/>
      <c r="I10" s="229"/>
      <c r="J10" s="229"/>
      <c r="K10" s="230"/>
      <c r="L10" s="235"/>
    </row>
    <row r="11" spans="3:12" s="129" customFormat="1" ht="9" customHeight="1" x14ac:dyDescent="0.25">
      <c r="C11" s="236"/>
      <c r="D11" s="239"/>
      <c r="E11" s="239"/>
      <c r="F11" s="86"/>
      <c r="G11" s="86"/>
      <c r="H11" s="214"/>
      <c r="I11" s="214"/>
      <c r="J11" s="214"/>
      <c r="K11" s="220"/>
      <c r="L11" s="235"/>
    </row>
    <row r="12" spans="3:12" ht="15" customHeight="1" x14ac:dyDescent="0.25">
      <c r="C12" s="236"/>
      <c r="D12" s="239"/>
      <c r="E12" s="231"/>
      <c r="F12" s="81"/>
      <c r="G12" s="86"/>
      <c r="H12" s="214"/>
      <c r="I12" s="653" t="s">
        <v>372</v>
      </c>
      <c r="J12" s="653"/>
      <c r="K12" s="232"/>
      <c r="L12" s="235"/>
    </row>
    <row r="13" spans="3:12" ht="9" customHeight="1" x14ac:dyDescent="0.25">
      <c r="C13" s="236"/>
      <c r="D13" s="239"/>
      <c r="E13" s="231"/>
      <c r="F13" s="81"/>
      <c r="G13" s="86"/>
      <c r="H13" s="214"/>
      <c r="I13" s="214"/>
      <c r="J13" s="214"/>
      <c r="K13" s="220"/>
      <c r="L13" s="235"/>
    </row>
    <row r="14" spans="3:12" x14ac:dyDescent="0.25">
      <c r="C14" s="3"/>
      <c r="D14" s="4"/>
      <c r="E14" s="98"/>
      <c r="F14" s="98"/>
      <c r="G14" s="618" t="s">
        <v>95</v>
      </c>
      <c r="H14" s="618"/>
      <c r="I14" s="618"/>
      <c r="J14" s="618"/>
      <c r="K14" s="233" t="s">
        <v>53</v>
      </c>
      <c r="L14" s="66"/>
    </row>
    <row r="15" spans="3:12" ht="9" customHeight="1" x14ac:dyDescent="0.25">
      <c r="C15" s="236"/>
      <c r="D15" s="239"/>
      <c r="E15" s="231"/>
      <c r="F15" s="81"/>
      <c r="G15" s="86"/>
      <c r="H15" s="214"/>
      <c r="I15" s="214"/>
      <c r="J15" s="214"/>
      <c r="K15" s="220"/>
      <c r="L15" s="235"/>
    </row>
    <row r="16" spans="3:12" x14ac:dyDescent="0.25">
      <c r="C16" s="3"/>
      <c r="D16" s="4"/>
      <c r="E16" s="98"/>
      <c r="F16" s="81"/>
      <c r="G16" s="86"/>
      <c r="H16" s="4"/>
      <c r="I16" s="4"/>
      <c r="J16" s="182" t="s">
        <v>213</v>
      </c>
      <c r="K16" s="233" t="s">
        <v>53</v>
      </c>
      <c r="L16" s="66"/>
    </row>
    <row r="17" spans="3:15" ht="9" customHeight="1" x14ac:dyDescent="0.25">
      <c r="C17" s="236"/>
      <c r="D17" s="239"/>
      <c r="E17" s="231"/>
      <c r="F17" s="81"/>
      <c r="G17" s="86"/>
      <c r="H17" s="214"/>
      <c r="I17" s="214"/>
      <c r="J17" s="214"/>
      <c r="K17" s="220"/>
      <c r="L17" s="235"/>
    </row>
    <row r="18" spans="3:15" x14ac:dyDescent="0.25">
      <c r="C18" s="241"/>
      <c r="D18" s="4"/>
      <c r="E18" s="98"/>
      <c r="F18" s="98"/>
      <c r="G18" s="182"/>
      <c r="H18" s="618" t="s">
        <v>214</v>
      </c>
      <c r="I18" s="618"/>
      <c r="J18" s="618"/>
      <c r="K18" s="233" t="s">
        <v>53</v>
      </c>
      <c r="L18" s="66"/>
    </row>
    <row r="19" spans="3:15" s="129" customFormat="1" x14ac:dyDescent="0.25">
      <c r="C19" s="3"/>
      <c r="D19" s="4"/>
      <c r="E19" s="4"/>
      <c r="F19" s="4"/>
      <c r="G19" s="4"/>
      <c r="H19" s="4"/>
      <c r="I19" s="86"/>
      <c r="J19" s="86"/>
      <c r="K19" s="86"/>
      <c r="L19" s="66"/>
    </row>
    <row r="20" spans="3:15" s="129" customFormat="1" ht="15.75" x14ac:dyDescent="0.25">
      <c r="C20" s="3"/>
      <c r="D20" s="4"/>
      <c r="E20" s="647" t="s">
        <v>96</v>
      </c>
      <c r="F20" s="648"/>
      <c r="G20" s="648"/>
      <c r="H20" s="648"/>
      <c r="I20" s="649"/>
      <c r="J20" s="237"/>
      <c r="K20" s="237"/>
      <c r="L20" s="235"/>
    </row>
    <row r="21" spans="3:15" s="129" customFormat="1" ht="15.75" thickBot="1" x14ac:dyDescent="0.3">
      <c r="C21" s="236"/>
      <c r="D21" s="237"/>
      <c r="E21" s="238" t="s">
        <v>94</v>
      </c>
      <c r="F21" s="238">
        <v>1</v>
      </c>
      <c r="G21" s="238">
        <v>2</v>
      </c>
      <c r="H21" s="238">
        <v>3</v>
      </c>
      <c r="I21" s="238">
        <v>4</v>
      </c>
      <c r="J21" s="237"/>
      <c r="K21" s="237"/>
      <c r="L21" s="235"/>
    </row>
    <row r="22" spans="3:15" x14ac:dyDescent="0.25">
      <c r="C22" s="236"/>
      <c r="D22" s="237"/>
      <c r="E22" s="242">
        <v>0.8</v>
      </c>
      <c r="F22" s="223"/>
      <c r="G22" s="223"/>
      <c r="H22" s="223"/>
      <c r="I22" s="223"/>
      <c r="J22" s="237"/>
      <c r="K22" s="237"/>
      <c r="L22" s="235"/>
      <c r="O22" s="211"/>
    </row>
    <row r="23" spans="3:15" x14ac:dyDescent="0.25">
      <c r="C23" s="236"/>
      <c r="D23" s="237"/>
      <c r="E23" s="243">
        <v>0.6</v>
      </c>
      <c r="F23" s="225"/>
      <c r="G23" s="225"/>
      <c r="H23" s="225"/>
      <c r="I23" s="225"/>
      <c r="J23" s="237"/>
      <c r="K23" s="237"/>
      <c r="L23" s="235"/>
    </row>
    <row r="24" spans="3:15" x14ac:dyDescent="0.25">
      <c r="C24" s="236"/>
      <c r="D24" s="240" t="s">
        <v>270</v>
      </c>
      <c r="E24" s="227"/>
      <c r="F24" s="225"/>
      <c r="G24" s="225"/>
      <c r="H24" s="225"/>
      <c r="I24" s="225"/>
      <c r="J24" s="237"/>
      <c r="K24" s="237"/>
      <c r="L24" s="235"/>
    </row>
    <row r="25" spans="3:15" x14ac:dyDescent="0.25">
      <c r="C25" s="236"/>
      <c r="D25" s="240" t="s">
        <v>270</v>
      </c>
      <c r="E25" s="227"/>
      <c r="F25" s="225"/>
      <c r="G25" s="225"/>
      <c r="H25" s="225"/>
      <c r="I25" s="225"/>
      <c r="J25" s="237"/>
      <c r="K25" s="237"/>
      <c r="L25" s="235"/>
    </row>
    <row r="26" spans="3:15" ht="15.75" thickBot="1" x14ac:dyDescent="0.3">
      <c r="C26" s="236"/>
      <c r="D26" s="240" t="s">
        <v>270</v>
      </c>
      <c r="E26" s="228"/>
      <c r="F26" s="229"/>
      <c r="G26" s="229"/>
      <c r="H26" s="229"/>
      <c r="I26" s="229"/>
      <c r="J26" s="237"/>
      <c r="K26" s="237"/>
      <c r="L26" s="235"/>
    </row>
    <row r="27" spans="3:15" s="129" customFormat="1" ht="9" customHeight="1" x14ac:dyDescent="0.25">
      <c r="C27" s="236"/>
      <c r="D27" s="239"/>
      <c r="E27" s="239"/>
      <c r="F27" s="86"/>
      <c r="G27" s="86"/>
      <c r="H27" s="214"/>
      <c r="I27" s="214"/>
      <c r="J27" s="214"/>
      <c r="K27" s="220"/>
      <c r="L27" s="235"/>
    </row>
    <row r="28" spans="3:15" x14ac:dyDescent="0.25">
      <c r="C28" s="236"/>
      <c r="D28" s="239"/>
      <c r="E28" s="239"/>
      <c r="F28" s="86"/>
      <c r="G28" s="86"/>
      <c r="H28" s="214"/>
      <c r="I28" s="653" t="s">
        <v>373</v>
      </c>
      <c r="J28" s="653"/>
      <c r="K28" s="232"/>
      <c r="L28" s="235"/>
    </row>
    <row r="29" spans="3:15" ht="9" customHeight="1" x14ac:dyDescent="0.25">
      <c r="C29" s="236"/>
      <c r="D29" s="239"/>
      <c r="E29" s="239"/>
      <c r="F29" s="86"/>
      <c r="G29" s="86"/>
      <c r="H29" s="214"/>
      <c r="I29" s="214"/>
      <c r="J29" s="214"/>
      <c r="K29" s="220"/>
      <c r="L29" s="235"/>
    </row>
    <row r="30" spans="3:15" x14ac:dyDescent="0.25">
      <c r="C30" s="3"/>
      <c r="D30" s="4"/>
      <c r="E30" s="4"/>
      <c r="F30" s="618" t="s">
        <v>265</v>
      </c>
      <c r="G30" s="618"/>
      <c r="H30" s="618"/>
      <c r="I30" s="618"/>
      <c r="J30" s="618"/>
      <c r="K30" s="233" t="s">
        <v>53</v>
      </c>
      <c r="L30" s="66"/>
    </row>
    <row r="31" spans="3:15" ht="9" customHeight="1" x14ac:dyDescent="0.25">
      <c r="C31" s="236"/>
      <c r="D31" s="239"/>
      <c r="E31" s="239"/>
      <c r="F31" s="86"/>
      <c r="G31" s="86"/>
      <c r="H31" s="214"/>
      <c r="I31" s="214"/>
      <c r="J31" s="214"/>
      <c r="K31" s="220"/>
      <c r="L31" s="235"/>
    </row>
    <row r="32" spans="3:15" x14ac:dyDescent="0.25">
      <c r="C32" s="3"/>
      <c r="D32" s="4"/>
      <c r="E32" s="4"/>
      <c r="F32" s="4"/>
      <c r="G32" s="182"/>
      <c r="H32" s="618" t="s">
        <v>215</v>
      </c>
      <c r="I32" s="618"/>
      <c r="J32" s="618"/>
      <c r="K32" s="233" t="s">
        <v>53</v>
      </c>
      <c r="L32" s="66"/>
    </row>
    <row r="33" spans="3:12" ht="9" customHeight="1" x14ac:dyDescent="0.25">
      <c r="C33" s="236"/>
      <c r="D33" s="239"/>
      <c r="E33" s="239"/>
      <c r="F33" s="86"/>
      <c r="G33" s="86"/>
      <c r="H33" s="214"/>
      <c r="I33" s="214"/>
      <c r="J33" s="214"/>
      <c r="K33" s="220"/>
      <c r="L33" s="235"/>
    </row>
    <row r="34" spans="3:12" x14ac:dyDescent="0.25">
      <c r="C34" s="3"/>
      <c r="D34" s="86"/>
      <c r="E34" s="4"/>
      <c r="F34" s="616" t="s">
        <v>453</v>
      </c>
      <c r="G34" s="616"/>
      <c r="H34" s="616"/>
      <c r="I34" s="616"/>
      <c r="J34" s="616"/>
      <c r="K34" s="233" t="s">
        <v>53</v>
      </c>
      <c r="L34" s="66"/>
    </row>
    <row r="35" spans="3:12" ht="9" customHeight="1" x14ac:dyDescent="0.25">
      <c r="C35" s="236"/>
      <c r="D35" s="239"/>
      <c r="E35" s="231"/>
      <c r="F35" s="81"/>
      <c r="G35" s="81"/>
      <c r="H35" s="208"/>
      <c r="I35" s="208"/>
      <c r="J35" s="208"/>
      <c r="K35" s="209"/>
      <c r="L35" s="222"/>
    </row>
    <row r="36" spans="3:12" ht="15.75" x14ac:dyDescent="0.25">
      <c r="C36" s="650" t="s">
        <v>97</v>
      </c>
      <c r="D36" s="651"/>
      <c r="E36" s="651"/>
      <c r="F36" s="651"/>
      <c r="G36" s="651"/>
      <c r="H36" s="651"/>
      <c r="I36" s="651"/>
      <c r="J36" s="651"/>
      <c r="K36" s="651"/>
      <c r="L36" s="652"/>
    </row>
    <row r="37" spans="3:12" s="129" customFormat="1" ht="9" customHeight="1" x14ac:dyDescent="0.25">
      <c r="C37" s="236"/>
      <c r="D37" s="239"/>
      <c r="E37" s="239"/>
      <c r="F37" s="86"/>
      <c r="G37" s="86"/>
      <c r="H37" s="214"/>
      <c r="I37" s="214"/>
      <c r="J37" s="214"/>
      <c r="K37" s="220"/>
      <c r="L37" s="235"/>
    </row>
    <row r="38" spans="3:12" x14ac:dyDescent="0.25">
      <c r="C38" s="132"/>
      <c r="D38" s="86"/>
      <c r="E38" s="616" t="s">
        <v>98</v>
      </c>
      <c r="F38" s="616"/>
      <c r="G38" s="616"/>
      <c r="H38" s="616"/>
      <c r="I38" s="616"/>
      <c r="J38" s="616"/>
      <c r="K38" s="233" t="s">
        <v>53</v>
      </c>
      <c r="L38" s="66"/>
    </row>
    <row r="39" spans="3:12" s="129" customFormat="1" ht="9" customHeight="1" x14ac:dyDescent="0.25">
      <c r="C39" s="236"/>
      <c r="D39" s="239"/>
      <c r="E39" s="239"/>
      <c r="F39" s="86"/>
      <c r="G39" s="86"/>
      <c r="H39" s="214"/>
      <c r="I39" s="214"/>
      <c r="J39" s="214"/>
      <c r="K39" s="220"/>
      <c r="L39" s="235"/>
    </row>
    <row r="40" spans="3:12" x14ac:dyDescent="0.25">
      <c r="C40" s="3"/>
      <c r="D40" s="4"/>
      <c r="E40" s="618" t="s">
        <v>216</v>
      </c>
      <c r="F40" s="618"/>
      <c r="G40" s="618"/>
      <c r="H40" s="618"/>
      <c r="I40" s="618"/>
      <c r="J40" s="618"/>
      <c r="K40" s="234"/>
      <c r="L40" s="66"/>
    </row>
    <row r="41" spans="3:12" s="129" customFormat="1" ht="15.75" thickBot="1" x14ac:dyDescent="0.3">
      <c r="C41" s="13"/>
      <c r="D41" s="14"/>
      <c r="E41" s="14"/>
      <c r="F41" s="14"/>
      <c r="G41" s="14"/>
      <c r="H41" s="14"/>
      <c r="I41" s="14"/>
      <c r="J41" s="14"/>
      <c r="K41" s="14"/>
      <c r="L41" s="190"/>
    </row>
  </sheetData>
  <sheetProtection algorithmName="SHA-512" hashValue="XR/Nbrw4tjFChMbX+POw+TrC6P0lQ6gpof4xICig8rhML0jKzljyaXWDnS22xiHW4ITrZLL60za1wzBUigrmwg==" saltValue="vn8KRS4axRuP0sl8wlR5rA==" spinCount="100000" sheet="1" objects="1" scenarios="1" selectLockedCells="1"/>
  <mergeCells count="14">
    <mergeCell ref="F34:J34"/>
    <mergeCell ref="C1:L1"/>
    <mergeCell ref="E38:J38"/>
    <mergeCell ref="C2:L2"/>
    <mergeCell ref="E40:J40"/>
    <mergeCell ref="G14:J14"/>
    <mergeCell ref="H18:J18"/>
    <mergeCell ref="E4:K4"/>
    <mergeCell ref="E20:I20"/>
    <mergeCell ref="F30:J30"/>
    <mergeCell ref="H32:J32"/>
    <mergeCell ref="C36:L36"/>
    <mergeCell ref="I28:J28"/>
    <mergeCell ref="I12:J12"/>
  </mergeCells>
  <dataValidations count="2">
    <dataValidation type="list" allowBlank="1" showInputMessage="1" showErrorMessage="1" sqref="K38 K34" xr:uid="{58A874B6-F471-4958-AB71-331CF3D7CBCB}">
      <formula1>"Select One, Yes, No,N/A"</formula1>
    </dataValidation>
    <dataValidation type="list" allowBlank="1" showInputMessage="1" showErrorMessage="1" sqref="K14 K16 K30 K32 K18" xr:uid="{7F29B687-1337-4610-9103-148823A1B3F4}">
      <formula1>"Select One, 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EC924-FB41-412B-8765-9BED26A87005}">
  <dimension ref="A1:G17"/>
  <sheetViews>
    <sheetView showGridLines="0" zoomScale="90" zoomScaleNormal="90" workbookViewId="0">
      <selection activeCell="H7" sqref="H7"/>
    </sheetView>
  </sheetViews>
  <sheetFormatPr defaultRowHeight="15" x14ac:dyDescent="0.25"/>
  <cols>
    <col min="1" max="1" width="4.7109375" style="129" customWidth="1"/>
    <col min="2" max="2" width="2.28515625" style="80" customWidth="1"/>
    <col min="3" max="3" width="9.28515625" style="80" customWidth="1"/>
    <col min="4" max="4" width="9.140625" style="80"/>
    <col min="5" max="5" width="78.140625" style="80" customWidth="1"/>
    <col min="6" max="6" width="31.140625" style="80" customWidth="1"/>
    <col min="7" max="7" width="3" style="80" customWidth="1"/>
    <col min="8" max="8" width="4.7109375" style="80" customWidth="1"/>
    <col min="9" max="16384" width="9.140625" style="80"/>
  </cols>
  <sheetData>
    <row r="1" spans="2:7" s="129" customFormat="1" ht="21.95" customHeight="1" thickBot="1" x14ac:dyDescent="0.3">
      <c r="B1" s="619" t="s">
        <v>176</v>
      </c>
      <c r="C1" s="665"/>
      <c r="D1" s="665"/>
      <c r="E1" s="665"/>
      <c r="F1" s="665"/>
      <c r="G1" s="666"/>
    </row>
    <row r="2" spans="2:7" s="129" customFormat="1" ht="46.5" customHeight="1" x14ac:dyDescent="0.25">
      <c r="B2" s="669" t="s">
        <v>568</v>
      </c>
      <c r="C2" s="670"/>
      <c r="D2" s="670"/>
      <c r="E2" s="670"/>
      <c r="F2" s="670"/>
      <c r="G2" s="671"/>
    </row>
    <row r="3" spans="2:7" s="129" customFormat="1" ht="9.9499999999999993" customHeight="1" x14ac:dyDescent="0.25">
      <c r="B3" s="132"/>
      <c r="C3" s="247"/>
      <c r="D3" s="248"/>
      <c r="E3" s="249"/>
      <c r="F3" s="249"/>
      <c r="G3" s="87"/>
    </row>
    <row r="4" spans="2:7" s="129" customFormat="1" ht="18" customHeight="1" x14ac:dyDescent="0.25">
      <c r="B4" s="132"/>
      <c r="C4" s="662" t="s">
        <v>169</v>
      </c>
      <c r="D4" s="662"/>
      <c r="E4" s="662"/>
      <c r="F4" s="662"/>
      <c r="G4" s="87"/>
    </row>
    <row r="5" spans="2:7" ht="30" customHeight="1" x14ac:dyDescent="0.25">
      <c r="B5" s="97"/>
      <c r="C5" s="247"/>
      <c r="D5" s="244"/>
      <c r="E5" s="667" t="s">
        <v>170</v>
      </c>
      <c r="F5" s="668"/>
      <c r="G5" s="252" t="b">
        <v>0</v>
      </c>
    </row>
    <row r="6" spans="2:7" ht="30" customHeight="1" x14ac:dyDescent="0.25">
      <c r="B6" s="97"/>
      <c r="C6" s="247"/>
      <c r="D6" s="245"/>
      <c r="E6" s="654" t="s">
        <v>171</v>
      </c>
      <c r="F6" s="655"/>
      <c r="G6" s="87"/>
    </row>
    <row r="7" spans="2:7" ht="30" customHeight="1" x14ac:dyDescent="0.25">
      <c r="B7" s="97"/>
      <c r="C7" s="247"/>
      <c r="D7" s="245"/>
      <c r="E7" s="654" t="s">
        <v>172</v>
      </c>
      <c r="F7" s="655"/>
      <c r="G7" s="87"/>
    </row>
    <row r="8" spans="2:7" ht="30" customHeight="1" x14ac:dyDescent="0.25">
      <c r="B8" s="97"/>
      <c r="C8" s="247"/>
      <c r="D8" s="245"/>
      <c r="E8" s="654" t="s">
        <v>173</v>
      </c>
      <c r="F8" s="655"/>
      <c r="G8" s="87"/>
    </row>
    <row r="9" spans="2:7" ht="33.75" customHeight="1" x14ac:dyDescent="0.25">
      <c r="B9" s="97"/>
      <c r="C9" s="247"/>
      <c r="D9" s="246"/>
      <c r="E9" s="660" t="s">
        <v>174</v>
      </c>
      <c r="F9" s="661"/>
      <c r="G9" s="87"/>
    </row>
    <row r="10" spans="2:7" s="129" customFormat="1" ht="9.9499999999999993" customHeight="1" x14ac:dyDescent="0.25">
      <c r="B10" s="132"/>
      <c r="C10" s="247"/>
      <c r="D10" s="248"/>
      <c r="E10" s="249"/>
      <c r="F10" s="249"/>
      <c r="G10" s="87"/>
    </row>
    <row r="11" spans="2:7" s="129" customFormat="1" ht="18" customHeight="1" x14ac:dyDescent="0.25">
      <c r="B11" s="132"/>
      <c r="C11" s="662" t="s">
        <v>175</v>
      </c>
      <c r="D11" s="662"/>
      <c r="E11" s="662"/>
      <c r="F11" s="662"/>
      <c r="G11" s="87"/>
    </row>
    <row r="12" spans="2:7" ht="30" customHeight="1" x14ac:dyDescent="0.25">
      <c r="B12" s="97"/>
      <c r="C12" s="247"/>
      <c r="D12" s="244"/>
      <c r="E12" s="663" t="s">
        <v>170</v>
      </c>
      <c r="F12" s="664"/>
      <c r="G12" s="87"/>
    </row>
    <row r="13" spans="2:7" ht="30" customHeight="1" x14ac:dyDescent="0.25">
      <c r="B13" s="97"/>
      <c r="C13" s="247"/>
      <c r="D13" s="245"/>
      <c r="E13" s="656" t="s">
        <v>171</v>
      </c>
      <c r="F13" s="657"/>
      <c r="G13" s="87"/>
    </row>
    <row r="14" spans="2:7" ht="30" customHeight="1" x14ac:dyDescent="0.25">
      <c r="B14" s="97"/>
      <c r="C14" s="247"/>
      <c r="D14" s="245"/>
      <c r="E14" s="656" t="s">
        <v>172</v>
      </c>
      <c r="F14" s="657"/>
      <c r="G14" s="87"/>
    </row>
    <row r="15" spans="2:7" ht="30" customHeight="1" x14ac:dyDescent="0.25">
      <c r="B15" s="97"/>
      <c r="C15" s="247"/>
      <c r="D15" s="245"/>
      <c r="E15" s="656" t="s">
        <v>173</v>
      </c>
      <c r="F15" s="657"/>
      <c r="G15" s="87"/>
    </row>
    <row r="16" spans="2:7" ht="30" customHeight="1" x14ac:dyDescent="0.25">
      <c r="B16" s="97"/>
      <c r="C16" s="247"/>
      <c r="D16" s="246"/>
      <c r="E16" s="658" t="s">
        <v>174</v>
      </c>
      <c r="F16" s="659"/>
      <c r="G16" s="87"/>
    </row>
    <row r="17" spans="2:7" s="129" customFormat="1" ht="16.5" thickBot="1" x14ac:dyDescent="0.3">
      <c r="B17" s="188"/>
      <c r="C17" s="250"/>
      <c r="D17" s="250"/>
      <c r="E17" s="250"/>
      <c r="F17" s="250"/>
      <c r="G17" s="251"/>
    </row>
  </sheetData>
  <sheetProtection algorithmName="SHA-512" hashValue="tn1CdRCUODGKFRvqQVvT4TkRYC8cc7uVa3kWksj+AExaX42OrpmHe+rNYbmHlpYYyu+m+J8027v1dKIkA8cneg==" saltValue="NvwXgX/AZl8erbO7eXMhVg==" spinCount="100000" sheet="1" objects="1" scenarios="1" selectLockedCells="1"/>
  <mergeCells count="14">
    <mergeCell ref="B1:G1"/>
    <mergeCell ref="E5:F5"/>
    <mergeCell ref="E6:F6"/>
    <mergeCell ref="B2:G2"/>
    <mergeCell ref="C4:F4"/>
    <mergeCell ref="E7:F7"/>
    <mergeCell ref="E13:F13"/>
    <mergeCell ref="E14:F14"/>
    <mergeCell ref="E15:F15"/>
    <mergeCell ref="E16:F16"/>
    <mergeCell ref="E8:F8"/>
    <mergeCell ref="E9:F9"/>
    <mergeCell ref="C11:F11"/>
    <mergeCell ref="E12:F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3009" r:id="rId3" name="Check Box 1">
              <controlPr defaultSize="0" autoFill="0" autoLine="0" autoPict="0">
                <anchor moveWithCells="1">
                  <from>
                    <xdr:col>3</xdr:col>
                    <xdr:colOff>152400</xdr:colOff>
                    <xdr:row>4</xdr:row>
                    <xdr:rowOff>47625</xdr:rowOff>
                  </from>
                  <to>
                    <xdr:col>4</xdr:col>
                    <xdr:colOff>314325</xdr:colOff>
                    <xdr:row>4</xdr:row>
                    <xdr:rowOff>342900</xdr:rowOff>
                  </to>
                </anchor>
              </controlPr>
            </control>
          </mc:Choice>
        </mc:AlternateContent>
        <mc:AlternateContent xmlns:mc="http://schemas.openxmlformats.org/markup-compatibility/2006">
          <mc:Choice Requires="x14">
            <control shapeId="43010" r:id="rId4" name="Check Box 2">
              <controlPr defaultSize="0" autoFill="0" autoLine="0" autoPict="0">
                <anchor moveWithCells="1">
                  <from>
                    <xdr:col>3</xdr:col>
                    <xdr:colOff>171450</xdr:colOff>
                    <xdr:row>5</xdr:row>
                    <xdr:rowOff>104775</xdr:rowOff>
                  </from>
                  <to>
                    <xdr:col>4</xdr:col>
                    <xdr:colOff>361950</xdr:colOff>
                    <xdr:row>5</xdr:row>
                    <xdr:rowOff>314325</xdr:rowOff>
                  </to>
                </anchor>
              </controlPr>
            </control>
          </mc:Choice>
        </mc:AlternateContent>
        <mc:AlternateContent xmlns:mc="http://schemas.openxmlformats.org/markup-compatibility/2006">
          <mc:Choice Requires="x14">
            <control shapeId="43012" r:id="rId5" name="Check Box 4">
              <controlPr defaultSize="0" autoFill="0" autoLine="0" autoPict="0">
                <anchor moveWithCells="1">
                  <from>
                    <xdr:col>3</xdr:col>
                    <xdr:colOff>190500</xdr:colOff>
                    <xdr:row>8</xdr:row>
                    <xdr:rowOff>123825</xdr:rowOff>
                  </from>
                  <to>
                    <xdr:col>4</xdr:col>
                    <xdr:colOff>342900</xdr:colOff>
                    <xdr:row>8</xdr:row>
                    <xdr:rowOff>342900</xdr:rowOff>
                  </to>
                </anchor>
              </controlPr>
            </control>
          </mc:Choice>
        </mc:AlternateContent>
        <mc:AlternateContent xmlns:mc="http://schemas.openxmlformats.org/markup-compatibility/2006">
          <mc:Choice Requires="x14">
            <control shapeId="43015" r:id="rId6" name="Check Box 7">
              <controlPr defaultSize="0" autoFill="0" autoLine="0" autoPict="0">
                <anchor moveWithCells="1">
                  <from>
                    <xdr:col>3</xdr:col>
                    <xdr:colOff>180975</xdr:colOff>
                    <xdr:row>6</xdr:row>
                    <xdr:rowOff>104775</xdr:rowOff>
                  </from>
                  <to>
                    <xdr:col>4</xdr:col>
                    <xdr:colOff>381000</xdr:colOff>
                    <xdr:row>6</xdr:row>
                    <xdr:rowOff>314325</xdr:rowOff>
                  </to>
                </anchor>
              </controlPr>
            </control>
          </mc:Choice>
        </mc:AlternateContent>
        <mc:AlternateContent xmlns:mc="http://schemas.openxmlformats.org/markup-compatibility/2006">
          <mc:Choice Requires="x14">
            <control shapeId="43017" r:id="rId7" name="Check Box 9">
              <controlPr defaultSize="0" autoFill="0" autoLine="0" autoPict="0">
                <anchor moveWithCells="1">
                  <from>
                    <xdr:col>3</xdr:col>
                    <xdr:colOff>180975</xdr:colOff>
                    <xdr:row>7</xdr:row>
                    <xdr:rowOff>85725</xdr:rowOff>
                  </from>
                  <to>
                    <xdr:col>4</xdr:col>
                    <xdr:colOff>371475</xdr:colOff>
                    <xdr:row>7</xdr:row>
                    <xdr:rowOff>304800</xdr:rowOff>
                  </to>
                </anchor>
              </controlPr>
            </control>
          </mc:Choice>
        </mc:AlternateContent>
        <mc:AlternateContent xmlns:mc="http://schemas.openxmlformats.org/markup-compatibility/2006">
          <mc:Choice Requires="x14">
            <control shapeId="43034" r:id="rId8" name="Check Box 26">
              <controlPr defaultSize="0" autoFill="0" autoLine="0" autoPict="0">
                <anchor moveWithCells="1">
                  <from>
                    <xdr:col>3</xdr:col>
                    <xdr:colOff>209550</xdr:colOff>
                    <xdr:row>11</xdr:row>
                    <xdr:rowOff>95250</xdr:rowOff>
                  </from>
                  <to>
                    <xdr:col>4</xdr:col>
                    <xdr:colOff>457200</xdr:colOff>
                    <xdr:row>11</xdr:row>
                    <xdr:rowOff>304800</xdr:rowOff>
                  </to>
                </anchor>
              </controlPr>
            </control>
          </mc:Choice>
        </mc:AlternateContent>
        <mc:AlternateContent xmlns:mc="http://schemas.openxmlformats.org/markup-compatibility/2006">
          <mc:Choice Requires="x14">
            <control shapeId="43035" r:id="rId9" name="Check Box 27">
              <controlPr defaultSize="0" autoFill="0" autoLine="0" autoPict="0">
                <anchor moveWithCells="1">
                  <from>
                    <xdr:col>3</xdr:col>
                    <xdr:colOff>200025</xdr:colOff>
                    <xdr:row>12</xdr:row>
                    <xdr:rowOff>85725</xdr:rowOff>
                  </from>
                  <to>
                    <xdr:col>4</xdr:col>
                    <xdr:colOff>447675</xdr:colOff>
                    <xdr:row>12</xdr:row>
                    <xdr:rowOff>295275</xdr:rowOff>
                  </to>
                </anchor>
              </controlPr>
            </control>
          </mc:Choice>
        </mc:AlternateContent>
        <mc:AlternateContent xmlns:mc="http://schemas.openxmlformats.org/markup-compatibility/2006">
          <mc:Choice Requires="x14">
            <control shapeId="43036" r:id="rId10" name="Check Box 28">
              <controlPr defaultSize="0" autoFill="0" autoLine="0" autoPict="0">
                <anchor moveWithCells="1">
                  <from>
                    <xdr:col>3</xdr:col>
                    <xdr:colOff>209550</xdr:colOff>
                    <xdr:row>13</xdr:row>
                    <xdr:rowOff>95250</xdr:rowOff>
                  </from>
                  <to>
                    <xdr:col>4</xdr:col>
                    <xdr:colOff>457200</xdr:colOff>
                    <xdr:row>13</xdr:row>
                    <xdr:rowOff>304800</xdr:rowOff>
                  </to>
                </anchor>
              </controlPr>
            </control>
          </mc:Choice>
        </mc:AlternateContent>
        <mc:AlternateContent xmlns:mc="http://schemas.openxmlformats.org/markup-compatibility/2006">
          <mc:Choice Requires="x14">
            <control shapeId="43037" r:id="rId11" name="Check Box 29">
              <controlPr defaultSize="0" autoFill="0" autoLine="0" autoPict="0">
                <anchor moveWithCells="1">
                  <from>
                    <xdr:col>3</xdr:col>
                    <xdr:colOff>200025</xdr:colOff>
                    <xdr:row>14</xdr:row>
                    <xdr:rowOff>95250</xdr:rowOff>
                  </from>
                  <to>
                    <xdr:col>4</xdr:col>
                    <xdr:colOff>447675</xdr:colOff>
                    <xdr:row>14</xdr:row>
                    <xdr:rowOff>304800</xdr:rowOff>
                  </to>
                </anchor>
              </controlPr>
            </control>
          </mc:Choice>
        </mc:AlternateContent>
        <mc:AlternateContent xmlns:mc="http://schemas.openxmlformats.org/markup-compatibility/2006">
          <mc:Choice Requires="x14">
            <control shapeId="43038" r:id="rId12" name="Check Box 30">
              <controlPr defaultSize="0" autoFill="0" autoLine="0" autoPict="0">
                <anchor moveWithCells="1">
                  <from>
                    <xdr:col>3</xdr:col>
                    <xdr:colOff>209550</xdr:colOff>
                    <xdr:row>15</xdr:row>
                    <xdr:rowOff>95250</xdr:rowOff>
                  </from>
                  <to>
                    <xdr:col>4</xdr:col>
                    <xdr:colOff>457200</xdr:colOff>
                    <xdr:row>15</xdr:row>
                    <xdr:rowOff>304800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7F399-3A62-409F-A01D-3F8AB871C551}">
  <dimension ref="A1:BF259"/>
  <sheetViews>
    <sheetView showGridLines="0" topLeftCell="A165" zoomScale="70" zoomScaleNormal="70" workbookViewId="0">
      <selection activeCell="Q191" sqref="Q191"/>
    </sheetView>
  </sheetViews>
  <sheetFormatPr defaultRowHeight="15" x14ac:dyDescent="0.25"/>
  <cols>
    <col min="1" max="1" width="10.28515625" style="80" customWidth="1"/>
    <col min="2" max="2" width="10.7109375" style="80" customWidth="1"/>
    <col min="3" max="3" width="28.28515625" style="80" customWidth="1"/>
    <col min="4" max="4" width="18.7109375" style="80" customWidth="1"/>
    <col min="5" max="5" width="20.140625" style="80" customWidth="1"/>
    <col min="6" max="9" width="18.7109375" style="80" customWidth="1"/>
    <col min="10" max="10" width="21.42578125" style="80" customWidth="1"/>
    <col min="11" max="11" width="18.7109375" style="80" customWidth="1"/>
    <col min="12" max="12" width="10.7109375" style="80" customWidth="1"/>
    <col min="13" max="13" width="14.28515625" style="80" customWidth="1"/>
    <col min="14" max="18" width="23.5703125" style="80" customWidth="1"/>
    <col min="19" max="19" width="15.7109375" style="80" customWidth="1"/>
    <col min="20" max="29" width="14.7109375" style="80" customWidth="1"/>
    <col min="30" max="16384" width="9.140625" style="80"/>
  </cols>
  <sheetData>
    <row r="1" spans="1:12" s="129" customFormat="1" ht="21.95" customHeight="1" thickBot="1" x14ac:dyDescent="0.4">
      <c r="A1" s="86"/>
      <c r="B1" s="683" t="s">
        <v>570</v>
      </c>
      <c r="C1" s="684"/>
      <c r="D1" s="684"/>
      <c r="E1" s="684"/>
      <c r="F1" s="684"/>
      <c r="G1" s="684"/>
      <c r="H1" s="684"/>
      <c r="I1" s="684"/>
      <c r="J1" s="684"/>
      <c r="K1" s="684"/>
      <c r="L1" s="685"/>
    </row>
    <row r="2" spans="1:12" s="129" customFormat="1" ht="17.25" customHeight="1" x14ac:dyDescent="0.25">
      <c r="A2" s="86"/>
      <c r="B2" s="686" t="s">
        <v>208</v>
      </c>
      <c r="C2" s="687"/>
      <c r="D2" s="687"/>
      <c r="E2" s="687"/>
      <c r="F2" s="687"/>
      <c r="G2" s="687"/>
      <c r="H2" s="687"/>
      <c r="I2" s="687"/>
      <c r="J2" s="687"/>
      <c r="K2" s="687"/>
      <c r="L2" s="688"/>
    </row>
    <row r="3" spans="1:12" s="129" customFormat="1" ht="18.75" x14ac:dyDescent="0.25">
      <c r="A3" s="86"/>
      <c r="B3" s="689" t="s">
        <v>107</v>
      </c>
      <c r="C3" s="607"/>
      <c r="D3" s="607"/>
      <c r="E3" s="607"/>
      <c r="F3" s="607"/>
      <c r="G3" s="607"/>
      <c r="H3" s="607"/>
      <c r="I3" s="607"/>
      <c r="J3" s="607"/>
      <c r="K3" s="607"/>
      <c r="L3" s="690"/>
    </row>
    <row r="4" spans="1:12" s="129" customFormat="1" ht="22.5" customHeight="1" x14ac:dyDescent="0.25">
      <c r="A4" s="86"/>
      <c r="B4" s="691" t="s">
        <v>271</v>
      </c>
      <c r="C4" s="692"/>
      <c r="D4" s="692"/>
      <c r="E4" s="692"/>
      <c r="F4" s="692"/>
      <c r="G4" s="692"/>
      <c r="H4" s="692"/>
      <c r="I4" s="692"/>
      <c r="J4" s="692"/>
      <c r="K4" s="692"/>
      <c r="L4" s="693"/>
    </row>
    <row r="5" spans="1:12" s="129" customFormat="1" ht="9.9499999999999993" customHeight="1" x14ac:dyDescent="0.25">
      <c r="A5" s="86"/>
      <c r="B5" s="694"/>
      <c r="C5" s="695"/>
      <c r="D5" s="695"/>
      <c r="E5" s="695"/>
      <c r="F5" s="695"/>
      <c r="G5" s="695"/>
      <c r="H5" s="695"/>
      <c r="I5" s="695"/>
      <c r="J5" s="695"/>
      <c r="K5" s="695"/>
      <c r="L5" s="696"/>
    </row>
    <row r="6" spans="1:12" s="282" customFormat="1" ht="21" customHeight="1" x14ac:dyDescent="0.25">
      <c r="A6" s="277"/>
      <c r="B6" s="278"/>
      <c r="C6" s="279" t="s">
        <v>320</v>
      </c>
      <c r="D6" s="280"/>
      <c r="E6" s="702" t="s">
        <v>317</v>
      </c>
      <c r="F6" s="701"/>
      <c r="G6" s="280"/>
      <c r="H6" s="700" t="s">
        <v>318</v>
      </c>
      <c r="I6" s="701"/>
      <c r="J6" s="280"/>
      <c r="K6" s="280"/>
      <c r="L6" s="281"/>
    </row>
    <row r="7" spans="1:12" ht="15" customHeight="1" x14ac:dyDescent="0.25">
      <c r="A7" s="81"/>
      <c r="B7" s="253"/>
      <c r="C7" s="572">
        <f>'Tab 1-Development Info'!K22</f>
        <v>0</v>
      </c>
      <c r="D7" s="287"/>
      <c r="E7" s="286" t="s">
        <v>319</v>
      </c>
      <c r="F7" s="286" t="s">
        <v>322</v>
      </c>
      <c r="G7" s="287"/>
      <c r="H7" s="288" t="s">
        <v>318</v>
      </c>
      <c r="I7" s="288" t="s">
        <v>322</v>
      </c>
      <c r="J7" s="287"/>
      <c r="K7" s="289"/>
      <c r="L7" s="290"/>
    </row>
    <row r="8" spans="1:12" ht="15" customHeight="1" x14ac:dyDescent="0.25">
      <c r="A8" s="81"/>
      <c r="B8" s="283"/>
      <c r="C8" s="135" t="s">
        <v>419</v>
      </c>
      <c r="D8" s="86"/>
      <c r="E8" s="284" t="s">
        <v>121</v>
      </c>
      <c r="F8" s="257"/>
      <c r="G8" s="209"/>
      <c r="H8" s="256" t="s">
        <v>132</v>
      </c>
      <c r="I8" s="257"/>
      <c r="J8" s="209"/>
      <c r="K8" s="255"/>
      <c r="L8" s="258"/>
    </row>
    <row r="9" spans="1:12" ht="15" customHeight="1" x14ac:dyDescent="0.25">
      <c r="A9" s="81"/>
      <c r="B9" s="132"/>
      <c r="C9" s="95"/>
      <c r="D9" s="86"/>
      <c r="E9" s="284" t="s">
        <v>316</v>
      </c>
      <c r="F9" s="257"/>
      <c r="G9" s="209"/>
      <c r="H9" s="256" t="s">
        <v>131</v>
      </c>
      <c r="I9" s="257"/>
      <c r="J9" s="209"/>
      <c r="K9" s="254"/>
      <c r="L9" s="258"/>
    </row>
    <row r="10" spans="1:12" s="129" customFormat="1" ht="15" customHeight="1" x14ac:dyDescent="0.25">
      <c r="A10" s="86"/>
      <c r="B10" s="132"/>
      <c r="C10" s="86"/>
      <c r="D10" s="86"/>
      <c r="E10" s="285" t="s">
        <v>320</v>
      </c>
      <c r="F10" s="292">
        <f>SUM(F8:F9)</f>
        <v>0</v>
      </c>
      <c r="G10" s="220"/>
      <c r="H10" s="285" t="s">
        <v>320</v>
      </c>
      <c r="I10" s="292">
        <f>SUM(I8:I9)</f>
        <v>0</v>
      </c>
      <c r="J10" s="220"/>
      <c r="K10" s="289"/>
      <c r="L10" s="293"/>
    </row>
    <row r="11" spans="1:12" s="129" customFormat="1" ht="9" customHeight="1" x14ac:dyDescent="0.25">
      <c r="A11" s="86"/>
      <c r="B11" s="132"/>
      <c r="C11" s="86"/>
      <c r="D11" s="291"/>
      <c r="E11" s="86"/>
      <c r="F11" s="291"/>
      <c r="G11" s="86"/>
      <c r="H11" s="291"/>
      <c r="I11" s="86"/>
      <c r="J11" s="86"/>
      <c r="K11" s="86"/>
      <c r="L11" s="87"/>
    </row>
    <row r="12" spans="1:12" s="129" customFormat="1" ht="18.75" x14ac:dyDescent="0.25">
      <c r="A12" s="86"/>
      <c r="B12" s="689" t="s">
        <v>272</v>
      </c>
      <c r="C12" s="607"/>
      <c r="D12" s="607"/>
      <c r="E12" s="607"/>
      <c r="F12" s="607"/>
      <c r="G12" s="607"/>
      <c r="H12" s="607"/>
      <c r="I12" s="607"/>
      <c r="J12" s="607"/>
      <c r="K12" s="607"/>
      <c r="L12" s="690"/>
    </row>
    <row r="13" spans="1:12" s="129" customFormat="1" ht="84.75" customHeight="1" x14ac:dyDescent="0.25">
      <c r="A13" s="86"/>
      <c r="B13" s="697" t="s">
        <v>531</v>
      </c>
      <c r="C13" s="698"/>
      <c r="D13" s="698"/>
      <c r="E13" s="698"/>
      <c r="F13" s="698"/>
      <c r="G13" s="698"/>
      <c r="H13" s="698"/>
      <c r="I13" s="698"/>
      <c r="J13" s="698"/>
      <c r="K13" s="698"/>
      <c r="L13" s="699"/>
    </row>
    <row r="14" spans="1:12" s="129" customFormat="1" ht="9.9499999999999993" customHeight="1" x14ac:dyDescent="0.25">
      <c r="A14" s="86"/>
      <c r="B14" s="132"/>
      <c r="C14" s="291"/>
      <c r="D14" s="291"/>
      <c r="E14" s="291"/>
      <c r="F14" s="294"/>
      <c r="G14" s="291"/>
      <c r="H14" s="295"/>
      <c r="I14" s="295"/>
      <c r="J14" s="296"/>
      <c r="K14" s="296"/>
      <c r="L14" s="297"/>
    </row>
    <row r="15" spans="1:12" ht="15.75" x14ac:dyDescent="0.25">
      <c r="A15" s="81"/>
      <c r="B15" s="97"/>
      <c r="C15" s="209"/>
      <c r="D15" s="81"/>
      <c r="E15" s="81"/>
      <c r="F15" s="81"/>
      <c r="G15" s="707" t="s">
        <v>133</v>
      </c>
      <c r="H15" s="707"/>
      <c r="I15" s="707"/>
      <c r="J15" s="707"/>
      <c r="K15" s="259"/>
      <c r="L15" s="293"/>
    </row>
    <row r="16" spans="1:12" s="129" customFormat="1" ht="15" customHeight="1" x14ac:dyDescent="0.25">
      <c r="A16" s="86"/>
      <c r="B16" s="132"/>
      <c r="C16" s="86"/>
      <c r="D16" s="86"/>
      <c r="E16" s="86"/>
      <c r="F16" s="291"/>
      <c r="G16" s="294"/>
      <c r="H16" s="291"/>
      <c r="I16" s="295"/>
      <c r="J16" s="295"/>
      <c r="K16" s="135" t="s">
        <v>61</v>
      </c>
      <c r="L16" s="136"/>
    </row>
    <row r="17" spans="1:13" s="129" customFormat="1" ht="15" customHeight="1" x14ac:dyDescent="0.25">
      <c r="A17" s="86"/>
      <c r="B17" s="132"/>
      <c r="C17" s="704" t="s">
        <v>321</v>
      </c>
      <c r="D17" s="705"/>
      <c r="E17" s="705"/>
      <c r="F17" s="705"/>
      <c r="G17" s="705"/>
      <c r="H17" s="705"/>
      <c r="I17" s="705"/>
      <c r="J17" s="705"/>
      <c r="K17" s="706"/>
      <c r="L17" s="136"/>
    </row>
    <row r="18" spans="1:13" s="129" customFormat="1" ht="70.5" customHeight="1" x14ac:dyDescent="0.25">
      <c r="A18" s="86"/>
      <c r="B18" s="298"/>
      <c r="C18" s="299" t="s">
        <v>122</v>
      </c>
      <c r="D18" s="299" t="s">
        <v>18</v>
      </c>
      <c r="E18" s="299" t="s">
        <v>108</v>
      </c>
      <c r="F18" s="300" t="s">
        <v>306</v>
      </c>
      <c r="G18" s="301" t="s">
        <v>305</v>
      </c>
      <c r="H18" s="302" t="s">
        <v>109</v>
      </c>
      <c r="I18" s="303" t="s">
        <v>307</v>
      </c>
      <c r="J18" s="304" t="s">
        <v>308</v>
      </c>
      <c r="K18" s="305" t="s">
        <v>407</v>
      </c>
      <c r="L18" s="293"/>
    </row>
    <row r="19" spans="1:13" s="129" customFormat="1" x14ac:dyDescent="0.25">
      <c r="A19" s="86"/>
      <c r="B19" s="132"/>
      <c r="C19" s="306" t="s">
        <v>130</v>
      </c>
      <c r="D19" s="306">
        <v>1102</v>
      </c>
      <c r="E19" s="306">
        <v>2</v>
      </c>
      <c r="F19" s="306" t="s">
        <v>123</v>
      </c>
      <c r="G19" s="306">
        <v>632</v>
      </c>
      <c r="H19" s="307">
        <v>0.6</v>
      </c>
      <c r="I19" s="308">
        <v>1499</v>
      </c>
      <c r="J19" s="309">
        <v>1150</v>
      </c>
      <c r="K19" s="308">
        <f t="shared" ref="K19" si="0">I19-J19</f>
        <v>349</v>
      </c>
      <c r="L19" s="293"/>
    </row>
    <row r="20" spans="1:13" x14ac:dyDescent="0.25">
      <c r="A20" s="81"/>
      <c r="B20" s="97"/>
      <c r="C20" s="316">
        <v>1</v>
      </c>
      <c r="D20" s="260"/>
      <c r="E20" s="260"/>
      <c r="F20" s="260"/>
      <c r="G20" s="260"/>
      <c r="H20" s="261"/>
      <c r="I20" s="262"/>
      <c r="J20" s="262"/>
      <c r="K20" s="315">
        <f>I20-J20</f>
        <v>0</v>
      </c>
      <c r="L20" s="293"/>
    </row>
    <row r="21" spans="1:13" x14ac:dyDescent="0.25">
      <c r="A21" s="81"/>
      <c r="B21" s="97"/>
      <c r="C21" s="317">
        <v>2</v>
      </c>
      <c r="D21" s="260"/>
      <c r="E21" s="260"/>
      <c r="F21" s="260"/>
      <c r="G21" s="260"/>
      <c r="H21" s="261"/>
      <c r="I21" s="262"/>
      <c r="J21" s="262"/>
      <c r="K21" s="315">
        <f>I21-J21</f>
        <v>0</v>
      </c>
      <c r="L21" s="293"/>
    </row>
    <row r="22" spans="1:13" x14ac:dyDescent="0.25">
      <c r="A22" s="81"/>
      <c r="B22" s="97"/>
      <c r="C22" s="317">
        <v>3</v>
      </c>
      <c r="D22" s="260"/>
      <c r="E22" s="260"/>
      <c r="F22" s="260"/>
      <c r="G22" s="260"/>
      <c r="H22" s="261"/>
      <c r="I22" s="262"/>
      <c r="J22" s="262"/>
      <c r="K22" s="315">
        <f t="shared" ref="K22:K85" si="1">I22-J22</f>
        <v>0</v>
      </c>
      <c r="L22" s="293"/>
    </row>
    <row r="23" spans="1:13" x14ac:dyDescent="0.25">
      <c r="A23" s="81"/>
      <c r="B23" s="97"/>
      <c r="C23" s="317">
        <v>4</v>
      </c>
      <c r="D23" s="260"/>
      <c r="E23" s="260"/>
      <c r="F23" s="260"/>
      <c r="G23" s="260"/>
      <c r="H23" s="261"/>
      <c r="I23" s="262"/>
      <c r="J23" s="262"/>
      <c r="K23" s="315">
        <f t="shared" si="1"/>
        <v>0</v>
      </c>
      <c r="L23" s="293"/>
      <c r="M23" s="211"/>
    </row>
    <row r="24" spans="1:13" x14ac:dyDescent="0.25">
      <c r="A24" s="81"/>
      <c r="B24" s="97"/>
      <c r="C24" s="317">
        <v>5</v>
      </c>
      <c r="D24" s="260"/>
      <c r="E24" s="260"/>
      <c r="F24" s="260"/>
      <c r="G24" s="260"/>
      <c r="H24" s="261"/>
      <c r="I24" s="262"/>
      <c r="J24" s="262"/>
      <c r="K24" s="315">
        <f t="shared" si="1"/>
        <v>0</v>
      </c>
      <c r="L24" s="293"/>
    </row>
    <row r="25" spans="1:13" x14ac:dyDescent="0.25">
      <c r="A25" s="81"/>
      <c r="B25" s="97"/>
      <c r="C25" s="317">
        <v>6</v>
      </c>
      <c r="D25" s="260"/>
      <c r="E25" s="260"/>
      <c r="F25" s="260"/>
      <c r="G25" s="260"/>
      <c r="H25" s="261"/>
      <c r="I25" s="262"/>
      <c r="J25" s="262"/>
      <c r="K25" s="315">
        <f t="shared" si="1"/>
        <v>0</v>
      </c>
      <c r="L25" s="293"/>
    </row>
    <row r="26" spans="1:13" x14ac:dyDescent="0.25">
      <c r="A26" s="81"/>
      <c r="B26" s="97"/>
      <c r="C26" s="317">
        <v>7</v>
      </c>
      <c r="D26" s="260"/>
      <c r="E26" s="260"/>
      <c r="F26" s="260"/>
      <c r="G26" s="260"/>
      <c r="H26" s="261"/>
      <c r="I26" s="262"/>
      <c r="J26" s="262"/>
      <c r="K26" s="315">
        <f t="shared" si="1"/>
        <v>0</v>
      </c>
      <c r="L26" s="293"/>
    </row>
    <row r="27" spans="1:13" x14ac:dyDescent="0.25">
      <c r="A27" s="81"/>
      <c r="B27" s="97"/>
      <c r="C27" s="317">
        <v>8</v>
      </c>
      <c r="D27" s="260"/>
      <c r="E27" s="260"/>
      <c r="F27" s="260"/>
      <c r="G27" s="260"/>
      <c r="H27" s="261"/>
      <c r="I27" s="262"/>
      <c r="J27" s="262"/>
      <c r="K27" s="315">
        <f t="shared" si="1"/>
        <v>0</v>
      </c>
      <c r="L27" s="293"/>
    </row>
    <row r="28" spans="1:13" x14ac:dyDescent="0.25">
      <c r="A28" s="81"/>
      <c r="B28" s="97"/>
      <c r="C28" s="317">
        <v>9</v>
      </c>
      <c r="D28" s="260"/>
      <c r="E28" s="260"/>
      <c r="F28" s="260"/>
      <c r="G28" s="260"/>
      <c r="H28" s="261"/>
      <c r="I28" s="262"/>
      <c r="J28" s="262"/>
      <c r="K28" s="315">
        <f t="shared" si="1"/>
        <v>0</v>
      </c>
      <c r="L28" s="293"/>
    </row>
    <row r="29" spans="1:13" x14ac:dyDescent="0.25">
      <c r="A29" s="81"/>
      <c r="B29" s="97"/>
      <c r="C29" s="317">
        <v>10</v>
      </c>
      <c r="D29" s="260"/>
      <c r="E29" s="260"/>
      <c r="F29" s="260"/>
      <c r="G29" s="260"/>
      <c r="H29" s="261"/>
      <c r="I29" s="262"/>
      <c r="J29" s="262"/>
      <c r="K29" s="315">
        <f t="shared" si="1"/>
        <v>0</v>
      </c>
      <c r="L29" s="293"/>
    </row>
    <row r="30" spans="1:13" x14ac:dyDescent="0.25">
      <c r="A30" s="81"/>
      <c r="B30" s="97"/>
      <c r="C30" s="317">
        <v>11</v>
      </c>
      <c r="D30" s="260"/>
      <c r="E30" s="260"/>
      <c r="F30" s="260"/>
      <c r="G30" s="260"/>
      <c r="H30" s="261"/>
      <c r="I30" s="262"/>
      <c r="J30" s="262"/>
      <c r="K30" s="315">
        <f t="shared" si="1"/>
        <v>0</v>
      </c>
      <c r="L30" s="293"/>
    </row>
    <row r="31" spans="1:13" x14ac:dyDescent="0.25">
      <c r="A31" s="81"/>
      <c r="B31" s="97"/>
      <c r="C31" s="317">
        <v>12</v>
      </c>
      <c r="D31" s="260"/>
      <c r="E31" s="260"/>
      <c r="F31" s="260"/>
      <c r="G31" s="260"/>
      <c r="H31" s="261"/>
      <c r="I31" s="262"/>
      <c r="J31" s="262"/>
      <c r="K31" s="315">
        <f t="shared" si="1"/>
        <v>0</v>
      </c>
      <c r="L31" s="293"/>
    </row>
    <row r="32" spans="1:13" x14ac:dyDescent="0.25">
      <c r="A32" s="81"/>
      <c r="B32" s="97"/>
      <c r="C32" s="317">
        <v>13</v>
      </c>
      <c r="D32" s="260"/>
      <c r="E32" s="260"/>
      <c r="F32" s="260"/>
      <c r="G32" s="260"/>
      <c r="H32" s="261"/>
      <c r="I32" s="262"/>
      <c r="J32" s="262"/>
      <c r="K32" s="315">
        <f t="shared" si="1"/>
        <v>0</v>
      </c>
      <c r="L32" s="293"/>
    </row>
    <row r="33" spans="1:58" x14ac:dyDescent="0.25">
      <c r="A33" s="81"/>
      <c r="B33" s="97"/>
      <c r="C33" s="317">
        <v>14</v>
      </c>
      <c r="D33" s="260"/>
      <c r="E33" s="260"/>
      <c r="F33" s="260"/>
      <c r="G33" s="260"/>
      <c r="H33" s="261"/>
      <c r="I33" s="262"/>
      <c r="J33" s="262"/>
      <c r="K33" s="315">
        <f t="shared" si="1"/>
        <v>0</v>
      </c>
      <c r="L33" s="293"/>
    </row>
    <row r="34" spans="1:58" x14ac:dyDescent="0.25">
      <c r="A34" s="81"/>
      <c r="B34" s="97"/>
      <c r="C34" s="317">
        <v>15</v>
      </c>
      <c r="D34" s="260"/>
      <c r="E34" s="260"/>
      <c r="F34" s="260"/>
      <c r="G34" s="260"/>
      <c r="H34" s="261"/>
      <c r="I34" s="262"/>
      <c r="J34" s="262"/>
      <c r="K34" s="315">
        <f t="shared" si="1"/>
        <v>0</v>
      </c>
      <c r="L34" s="293"/>
    </row>
    <row r="35" spans="1:58" x14ac:dyDescent="0.25">
      <c r="A35" s="81"/>
      <c r="B35" s="97"/>
      <c r="C35" s="317">
        <v>16</v>
      </c>
      <c r="D35" s="260"/>
      <c r="E35" s="260"/>
      <c r="F35" s="260"/>
      <c r="G35" s="260"/>
      <c r="H35" s="261"/>
      <c r="I35" s="262"/>
      <c r="J35" s="262"/>
      <c r="K35" s="315">
        <f t="shared" si="1"/>
        <v>0</v>
      </c>
      <c r="L35" s="293"/>
    </row>
    <row r="36" spans="1:58" x14ac:dyDescent="0.25">
      <c r="A36" s="81"/>
      <c r="B36" s="97"/>
      <c r="C36" s="317">
        <v>17</v>
      </c>
      <c r="D36" s="260"/>
      <c r="E36" s="260"/>
      <c r="F36" s="260"/>
      <c r="G36" s="260"/>
      <c r="H36" s="261"/>
      <c r="I36" s="262"/>
      <c r="J36" s="262"/>
      <c r="K36" s="315">
        <f t="shared" si="1"/>
        <v>0</v>
      </c>
      <c r="L36" s="293"/>
    </row>
    <row r="37" spans="1:58" x14ac:dyDescent="0.25">
      <c r="A37" s="81"/>
      <c r="B37" s="97"/>
      <c r="C37" s="317">
        <v>18</v>
      </c>
      <c r="D37" s="260"/>
      <c r="E37" s="260"/>
      <c r="F37" s="260"/>
      <c r="G37" s="260"/>
      <c r="H37" s="261"/>
      <c r="I37" s="262"/>
      <c r="J37" s="262"/>
      <c r="K37" s="315">
        <f t="shared" si="1"/>
        <v>0</v>
      </c>
      <c r="L37" s="293"/>
    </row>
    <row r="38" spans="1:58" x14ac:dyDescent="0.25">
      <c r="A38" s="81"/>
      <c r="B38" s="97"/>
      <c r="C38" s="317">
        <v>19</v>
      </c>
      <c r="D38" s="260"/>
      <c r="E38" s="260"/>
      <c r="F38" s="260"/>
      <c r="G38" s="260"/>
      <c r="H38" s="261"/>
      <c r="I38" s="262"/>
      <c r="J38" s="262"/>
      <c r="K38" s="315">
        <f t="shared" si="1"/>
        <v>0</v>
      </c>
      <c r="L38" s="293"/>
    </row>
    <row r="39" spans="1:58" x14ac:dyDescent="0.25">
      <c r="A39" s="81"/>
      <c r="B39" s="97"/>
      <c r="C39" s="317">
        <v>20</v>
      </c>
      <c r="D39" s="260"/>
      <c r="E39" s="260"/>
      <c r="F39" s="260"/>
      <c r="G39" s="260"/>
      <c r="H39" s="261"/>
      <c r="I39" s="262"/>
      <c r="J39" s="262"/>
      <c r="K39" s="315">
        <f t="shared" si="1"/>
        <v>0</v>
      </c>
      <c r="L39" s="293"/>
    </row>
    <row r="40" spans="1:58" x14ac:dyDescent="0.25">
      <c r="A40" s="81"/>
      <c r="B40" s="97"/>
      <c r="C40" s="317">
        <v>21</v>
      </c>
      <c r="D40" s="260"/>
      <c r="E40" s="260"/>
      <c r="F40" s="260"/>
      <c r="G40" s="260"/>
      <c r="H40" s="261"/>
      <c r="I40" s="262"/>
      <c r="J40" s="262"/>
      <c r="K40" s="315">
        <f t="shared" si="1"/>
        <v>0</v>
      </c>
      <c r="L40" s="293"/>
      <c r="AS40" s="263"/>
      <c r="AT40" s="263"/>
      <c r="AU40" s="263"/>
      <c r="AV40" s="263"/>
      <c r="AW40" s="263"/>
      <c r="AX40" s="263"/>
      <c r="AY40" s="263"/>
      <c r="AZ40" s="263"/>
      <c r="BA40" s="264"/>
      <c r="BB40" s="264"/>
      <c r="BC40" s="264"/>
      <c r="BD40" s="264"/>
      <c r="BE40" s="264"/>
      <c r="BF40" s="265"/>
    </row>
    <row r="41" spans="1:58" x14ac:dyDescent="0.25">
      <c r="A41" s="81"/>
      <c r="B41" s="97"/>
      <c r="C41" s="317">
        <v>22</v>
      </c>
      <c r="D41" s="260"/>
      <c r="E41" s="260"/>
      <c r="F41" s="260"/>
      <c r="G41" s="260"/>
      <c r="H41" s="261"/>
      <c r="I41" s="262"/>
      <c r="J41" s="262"/>
      <c r="K41" s="315">
        <f t="shared" si="1"/>
        <v>0</v>
      </c>
      <c r="L41" s="293"/>
      <c r="AS41" s="266"/>
      <c r="AT41" s="266"/>
      <c r="AU41" s="266"/>
      <c r="AV41" s="266"/>
      <c r="AW41" s="266"/>
      <c r="AX41" s="266"/>
      <c r="AY41" s="266"/>
      <c r="AZ41" s="266"/>
      <c r="BA41" s="267"/>
      <c r="BB41" s="267"/>
      <c r="BC41" s="267"/>
      <c r="BD41" s="267"/>
      <c r="BE41" s="267"/>
      <c r="BF41" s="267"/>
    </row>
    <row r="42" spans="1:58" x14ac:dyDescent="0.25">
      <c r="A42" s="81"/>
      <c r="B42" s="97"/>
      <c r="C42" s="317">
        <v>23</v>
      </c>
      <c r="D42" s="260"/>
      <c r="E42" s="260"/>
      <c r="F42" s="260"/>
      <c r="G42" s="260"/>
      <c r="H42" s="261"/>
      <c r="I42" s="262"/>
      <c r="J42" s="262"/>
      <c r="K42" s="315">
        <f t="shared" si="1"/>
        <v>0</v>
      </c>
      <c r="L42" s="293"/>
    </row>
    <row r="43" spans="1:58" x14ac:dyDescent="0.25">
      <c r="A43" s="81"/>
      <c r="B43" s="97"/>
      <c r="C43" s="317">
        <v>24</v>
      </c>
      <c r="D43" s="260"/>
      <c r="E43" s="260"/>
      <c r="F43" s="260"/>
      <c r="G43" s="260"/>
      <c r="H43" s="261"/>
      <c r="I43" s="262"/>
      <c r="J43" s="262"/>
      <c r="K43" s="315">
        <f t="shared" si="1"/>
        <v>0</v>
      </c>
      <c r="L43" s="293"/>
      <c r="AM43" s="267"/>
      <c r="AN43" s="267"/>
      <c r="AO43" s="267"/>
      <c r="AP43" s="268"/>
      <c r="AQ43" s="266"/>
      <c r="AR43" s="266"/>
    </row>
    <row r="44" spans="1:58" x14ac:dyDescent="0.25">
      <c r="A44" s="81"/>
      <c r="B44" s="97"/>
      <c r="C44" s="317">
        <v>25</v>
      </c>
      <c r="D44" s="260"/>
      <c r="E44" s="260"/>
      <c r="F44" s="260"/>
      <c r="G44" s="260"/>
      <c r="H44" s="261"/>
      <c r="I44" s="262"/>
      <c r="J44" s="262"/>
      <c r="K44" s="315">
        <f t="shared" si="1"/>
        <v>0</v>
      </c>
      <c r="L44" s="293"/>
    </row>
    <row r="45" spans="1:58" x14ac:dyDescent="0.25">
      <c r="A45" s="81"/>
      <c r="B45" s="97"/>
      <c r="C45" s="317">
        <v>26</v>
      </c>
      <c r="D45" s="260"/>
      <c r="E45" s="260"/>
      <c r="F45" s="260"/>
      <c r="G45" s="260"/>
      <c r="H45" s="261"/>
      <c r="I45" s="262"/>
      <c r="J45" s="262"/>
      <c r="K45" s="315">
        <f t="shared" si="1"/>
        <v>0</v>
      </c>
      <c r="L45" s="293"/>
    </row>
    <row r="46" spans="1:58" x14ac:dyDescent="0.25">
      <c r="A46" s="81"/>
      <c r="B46" s="97"/>
      <c r="C46" s="317">
        <v>27</v>
      </c>
      <c r="D46" s="260"/>
      <c r="E46" s="260"/>
      <c r="F46" s="260"/>
      <c r="G46" s="260"/>
      <c r="H46" s="261"/>
      <c r="I46" s="262"/>
      <c r="J46" s="262"/>
      <c r="K46" s="315">
        <f t="shared" si="1"/>
        <v>0</v>
      </c>
      <c r="L46" s="293"/>
    </row>
    <row r="47" spans="1:58" x14ac:dyDescent="0.25">
      <c r="A47" s="81"/>
      <c r="B47" s="97"/>
      <c r="C47" s="317">
        <v>28</v>
      </c>
      <c r="D47" s="260"/>
      <c r="E47" s="260"/>
      <c r="F47" s="260"/>
      <c r="G47" s="260"/>
      <c r="H47" s="261"/>
      <c r="I47" s="262"/>
      <c r="J47" s="262"/>
      <c r="K47" s="315">
        <f t="shared" si="1"/>
        <v>0</v>
      </c>
      <c r="L47" s="293"/>
    </row>
    <row r="48" spans="1:58" x14ac:dyDescent="0.25">
      <c r="A48" s="81"/>
      <c r="B48" s="97"/>
      <c r="C48" s="317">
        <v>29</v>
      </c>
      <c r="D48" s="260"/>
      <c r="E48" s="260"/>
      <c r="F48" s="260"/>
      <c r="G48" s="260"/>
      <c r="H48" s="261"/>
      <c r="I48" s="262"/>
      <c r="J48" s="262"/>
      <c r="K48" s="315">
        <f t="shared" si="1"/>
        <v>0</v>
      </c>
      <c r="L48" s="293"/>
    </row>
    <row r="49" spans="1:12" x14ac:dyDescent="0.25">
      <c r="A49" s="81"/>
      <c r="B49" s="97"/>
      <c r="C49" s="317">
        <v>30</v>
      </c>
      <c r="D49" s="260"/>
      <c r="E49" s="260"/>
      <c r="F49" s="260"/>
      <c r="G49" s="260"/>
      <c r="H49" s="261"/>
      <c r="I49" s="262"/>
      <c r="J49" s="262"/>
      <c r="K49" s="315">
        <f t="shared" si="1"/>
        <v>0</v>
      </c>
      <c r="L49" s="293"/>
    </row>
    <row r="50" spans="1:12" x14ac:dyDescent="0.25">
      <c r="A50" s="81"/>
      <c r="B50" s="97"/>
      <c r="C50" s="317">
        <v>31</v>
      </c>
      <c r="D50" s="260"/>
      <c r="E50" s="260"/>
      <c r="F50" s="260"/>
      <c r="G50" s="260"/>
      <c r="H50" s="261"/>
      <c r="I50" s="262"/>
      <c r="J50" s="262"/>
      <c r="K50" s="315">
        <f t="shared" si="1"/>
        <v>0</v>
      </c>
      <c r="L50" s="293"/>
    </row>
    <row r="51" spans="1:12" x14ac:dyDescent="0.25">
      <c r="A51" s="81"/>
      <c r="B51" s="97"/>
      <c r="C51" s="317">
        <v>32</v>
      </c>
      <c r="D51" s="260"/>
      <c r="E51" s="260"/>
      <c r="F51" s="260"/>
      <c r="G51" s="260"/>
      <c r="H51" s="261"/>
      <c r="I51" s="262"/>
      <c r="J51" s="262"/>
      <c r="K51" s="315">
        <f t="shared" si="1"/>
        <v>0</v>
      </c>
      <c r="L51" s="293"/>
    </row>
    <row r="52" spans="1:12" x14ac:dyDescent="0.25">
      <c r="A52" s="81"/>
      <c r="B52" s="97"/>
      <c r="C52" s="317">
        <v>33</v>
      </c>
      <c r="D52" s="260"/>
      <c r="E52" s="260"/>
      <c r="F52" s="260"/>
      <c r="G52" s="260"/>
      <c r="H52" s="261"/>
      <c r="I52" s="262"/>
      <c r="J52" s="262"/>
      <c r="K52" s="315">
        <f t="shared" si="1"/>
        <v>0</v>
      </c>
      <c r="L52" s="293"/>
    </row>
    <row r="53" spans="1:12" x14ac:dyDescent="0.25">
      <c r="A53" s="81"/>
      <c r="B53" s="97"/>
      <c r="C53" s="317">
        <v>34</v>
      </c>
      <c r="D53" s="260"/>
      <c r="E53" s="260"/>
      <c r="F53" s="260"/>
      <c r="G53" s="260"/>
      <c r="H53" s="261"/>
      <c r="I53" s="262"/>
      <c r="J53" s="262"/>
      <c r="K53" s="315">
        <f t="shared" si="1"/>
        <v>0</v>
      </c>
      <c r="L53" s="293"/>
    </row>
    <row r="54" spans="1:12" x14ac:dyDescent="0.25">
      <c r="A54" s="81"/>
      <c r="B54" s="97"/>
      <c r="C54" s="317">
        <v>35</v>
      </c>
      <c r="D54" s="260"/>
      <c r="E54" s="260"/>
      <c r="F54" s="260"/>
      <c r="G54" s="260"/>
      <c r="H54" s="261"/>
      <c r="I54" s="262"/>
      <c r="J54" s="262"/>
      <c r="K54" s="315">
        <f t="shared" si="1"/>
        <v>0</v>
      </c>
      <c r="L54" s="293"/>
    </row>
    <row r="55" spans="1:12" x14ac:dyDescent="0.25">
      <c r="A55" s="81"/>
      <c r="B55" s="97"/>
      <c r="C55" s="317">
        <v>36</v>
      </c>
      <c r="D55" s="260"/>
      <c r="E55" s="260"/>
      <c r="F55" s="260"/>
      <c r="G55" s="260"/>
      <c r="H55" s="261"/>
      <c r="I55" s="262"/>
      <c r="J55" s="262"/>
      <c r="K55" s="315">
        <f t="shared" si="1"/>
        <v>0</v>
      </c>
      <c r="L55" s="293"/>
    </row>
    <row r="56" spans="1:12" x14ac:dyDescent="0.25">
      <c r="A56" s="81"/>
      <c r="B56" s="97"/>
      <c r="C56" s="317">
        <v>37</v>
      </c>
      <c r="D56" s="260"/>
      <c r="E56" s="260"/>
      <c r="F56" s="260"/>
      <c r="G56" s="260"/>
      <c r="H56" s="261"/>
      <c r="I56" s="262"/>
      <c r="J56" s="262"/>
      <c r="K56" s="315">
        <f t="shared" si="1"/>
        <v>0</v>
      </c>
      <c r="L56" s="293"/>
    </row>
    <row r="57" spans="1:12" x14ac:dyDescent="0.25">
      <c r="A57" s="81"/>
      <c r="B57" s="97"/>
      <c r="C57" s="317">
        <v>38</v>
      </c>
      <c r="D57" s="260"/>
      <c r="E57" s="260"/>
      <c r="F57" s="260"/>
      <c r="G57" s="260"/>
      <c r="H57" s="261"/>
      <c r="I57" s="262"/>
      <c r="J57" s="262"/>
      <c r="K57" s="315">
        <f t="shared" si="1"/>
        <v>0</v>
      </c>
      <c r="L57" s="293"/>
    </row>
    <row r="58" spans="1:12" x14ac:dyDescent="0.25">
      <c r="A58" s="81"/>
      <c r="B58" s="97"/>
      <c r="C58" s="317">
        <v>39</v>
      </c>
      <c r="D58" s="260"/>
      <c r="E58" s="260"/>
      <c r="F58" s="260"/>
      <c r="G58" s="260"/>
      <c r="H58" s="261"/>
      <c r="I58" s="262"/>
      <c r="J58" s="262"/>
      <c r="K58" s="315">
        <f t="shared" si="1"/>
        <v>0</v>
      </c>
      <c r="L58" s="293"/>
    </row>
    <row r="59" spans="1:12" x14ac:dyDescent="0.25">
      <c r="A59" s="81"/>
      <c r="B59" s="97"/>
      <c r="C59" s="317">
        <v>40</v>
      </c>
      <c r="D59" s="260"/>
      <c r="E59" s="260"/>
      <c r="F59" s="260"/>
      <c r="G59" s="260"/>
      <c r="H59" s="261"/>
      <c r="I59" s="262"/>
      <c r="J59" s="262"/>
      <c r="K59" s="315">
        <f t="shared" si="1"/>
        <v>0</v>
      </c>
      <c r="L59" s="293"/>
    </row>
    <row r="60" spans="1:12" x14ac:dyDescent="0.25">
      <c r="A60" s="81"/>
      <c r="B60" s="97"/>
      <c r="C60" s="317">
        <v>41</v>
      </c>
      <c r="D60" s="260"/>
      <c r="E60" s="260"/>
      <c r="F60" s="260"/>
      <c r="G60" s="260"/>
      <c r="H60" s="261"/>
      <c r="I60" s="262"/>
      <c r="J60" s="262"/>
      <c r="K60" s="315">
        <f t="shared" si="1"/>
        <v>0</v>
      </c>
      <c r="L60" s="293"/>
    </row>
    <row r="61" spans="1:12" x14ac:dyDescent="0.25">
      <c r="A61" s="81"/>
      <c r="B61" s="97"/>
      <c r="C61" s="317">
        <v>42</v>
      </c>
      <c r="D61" s="260"/>
      <c r="E61" s="260"/>
      <c r="F61" s="260"/>
      <c r="G61" s="260"/>
      <c r="H61" s="261"/>
      <c r="I61" s="262"/>
      <c r="J61" s="262"/>
      <c r="K61" s="315">
        <f t="shared" si="1"/>
        <v>0</v>
      </c>
      <c r="L61" s="293"/>
    </row>
    <row r="62" spans="1:12" x14ac:dyDescent="0.25">
      <c r="A62" s="81"/>
      <c r="B62" s="97"/>
      <c r="C62" s="317">
        <v>43</v>
      </c>
      <c r="D62" s="260"/>
      <c r="E62" s="260"/>
      <c r="F62" s="260"/>
      <c r="G62" s="260"/>
      <c r="H62" s="261"/>
      <c r="I62" s="262"/>
      <c r="J62" s="262"/>
      <c r="K62" s="315">
        <f t="shared" si="1"/>
        <v>0</v>
      </c>
      <c r="L62" s="293"/>
    </row>
    <row r="63" spans="1:12" x14ac:dyDescent="0.25">
      <c r="A63" s="81"/>
      <c r="B63" s="97"/>
      <c r="C63" s="317">
        <v>44</v>
      </c>
      <c r="D63" s="260"/>
      <c r="E63" s="260"/>
      <c r="F63" s="260"/>
      <c r="G63" s="260"/>
      <c r="H63" s="261"/>
      <c r="I63" s="262"/>
      <c r="J63" s="262"/>
      <c r="K63" s="315">
        <f t="shared" si="1"/>
        <v>0</v>
      </c>
      <c r="L63" s="293"/>
    </row>
    <row r="64" spans="1:12" x14ac:dyDescent="0.25">
      <c r="A64" s="81"/>
      <c r="B64" s="97"/>
      <c r="C64" s="317">
        <v>45</v>
      </c>
      <c r="D64" s="260"/>
      <c r="E64" s="260"/>
      <c r="F64" s="260"/>
      <c r="G64" s="260"/>
      <c r="H64" s="261"/>
      <c r="I64" s="262"/>
      <c r="J64" s="262"/>
      <c r="K64" s="315">
        <f t="shared" si="1"/>
        <v>0</v>
      </c>
      <c r="L64" s="293"/>
    </row>
    <row r="65" spans="1:12" x14ac:dyDescent="0.25">
      <c r="A65" s="81"/>
      <c r="B65" s="97"/>
      <c r="C65" s="317">
        <v>46</v>
      </c>
      <c r="D65" s="260"/>
      <c r="E65" s="260"/>
      <c r="F65" s="260"/>
      <c r="G65" s="260"/>
      <c r="H65" s="261"/>
      <c r="I65" s="262"/>
      <c r="J65" s="262"/>
      <c r="K65" s="315">
        <f t="shared" si="1"/>
        <v>0</v>
      </c>
      <c r="L65" s="293"/>
    </row>
    <row r="66" spans="1:12" x14ac:dyDescent="0.25">
      <c r="A66" s="81"/>
      <c r="B66" s="97"/>
      <c r="C66" s="317">
        <v>47</v>
      </c>
      <c r="D66" s="260"/>
      <c r="E66" s="260"/>
      <c r="F66" s="260"/>
      <c r="G66" s="260"/>
      <c r="H66" s="261"/>
      <c r="I66" s="262"/>
      <c r="J66" s="262"/>
      <c r="K66" s="315">
        <f t="shared" si="1"/>
        <v>0</v>
      </c>
      <c r="L66" s="293"/>
    </row>
    <row r="67" spans="1:12" x14ac:dyDescent="0.25">
      <c r="A67" s="81"/>
      <c r="B67" s="97"/>
      <c r="C67" s="317">
        <v>48</v>
      </c>
      <c r="D67" s="260"/>
      <c r="E67" s="260"/>
      <c r="F67" s="260"/>
      <c r="G67" s="260"/>
      <c r="H67" s="261"/>
      <c r="I67" s="262"/>
      <c r="J67" s="262"/>
      <c r="K67" s="315">
        <f t="shared" si="1"/>
        <v>0</v>
      </c>
      <c r="L67" s="293"/>
    </row>
    <row r="68" spans="1:12" x14ac:dyDescent="0.25">
      <c r="A68" s="81"/>
      <c r="B68" s="97"/>
      <c r="C68" s="317">
        <v>49</v>
      </c>
      <c r="D68" s="260"/>
      <c r="E68" s="260"/>
      <c r="F68" s="260"/>
      <c r="G68" s="260"/>
      <c r="H68" s="261"/>
      <c r="I68" s="262"/>
      <c r="J68" s="262"/>
      <c r="K68" s="315">
        <f t="shared" si="1"/>
        <v>0</v>
      </c>
      <c r="L68" s="293"/>
    </row>
    <row r="69" spans="1:12" x14ac:dyDescent="0.25">
      <c r="A69" s="81"/>
      <c r="B69" s="97"/>
      <c r="C69" s="317">
        <v>50</v>
      </c>
      <c r="D69" s="260"/>
      <c r="E69" s="260"/>
      <c r="F69" s="260"/>
      <c r="G69" s="260"/>
      <c r="H69" s="261"/>
      <c r="I69" s="262"/>
      <c r="J69" s="262"/>
      <c r="K69" s="315">
        <f t="shared" si="1"/>
        <v>0</v>
      </c>
      <c r="L69" s="293"/>
    </row>
    <row r="70" spans="1:12" x14ac:dyDescent="0.25">
      <c r="A70" s="81"/>
      <c r="B70" s="97"/>
      <c r="C70" s="317">
        <v>51</v>
      </c>
      <c r="D70" s="260"/>
      <c r="E70" s="260"/>
      <c r="F70" s="260"/>
      <c r="G70" s="260"/>
      <c r="H70" s="261"/>
      <c r="I70" s="262"/>
      <c r="J70" s="262"/>
      <c r="K70" s="315">
        <f t="shared" si="1"/>
        <v>0</v>
      </c>
      <c r="L70" s="293"/>
    </row>
    <row r="71" spans="1:12" x14ac:dyDescent="0.25">
      <c r="A71" s="81"/>
      <c r="B71" s="97"/>
      <c r="C71" s="317">
        <v>52</v>
      </c>
      <c r="D71" s="260"/>
      <c r="E71" s="260"/>
      <c r="F71" s="260"/>
      <c r="G71" s="260"/>
      <c r="H71" s="261"/>
      <c r="I71" s="262"/>
      <c r="J71" s="262"/>
      <c r="K71" s="315">
        <f t="shared" si="1"/>
        <v>0</v>
      </c>
      <c r="L71" s="293"/>
    </row>
    <row r="72" spans="1:12" x14ac:dyDescent="0.25">
      <c r="A72" s="81"/>
      <c r="B72" s="97"/>
      <c r="C72" s="317">
        <v>53</v>
      </c>
      <c r="D72" s="260"/>
      <c r="E72" s="260"/>
      <c r="F72" s="260"/>
      <c r="G72" s="260"/>
      <c r="H72" s="261"/>
      <c r="I72" s="262"/>
      <c r="J72" s="262"/>
      <c r="K72" s="315">
        <f t="shared" si="1"/>
        <v>0</v>
      </c>
      <c r="L72" s="293"/>
    </row>
    <row r="73" spans="1:12" x14ac:dyDescent="0.25">
      <c r="A73" s="81"/>
      <c r="B73" s="97"/>
      <c r="C73" s="317">
        <v>54</v>
      </c>
      <c r="D73" s="260"/>
      <c r="E73" s="260"/>
      <c r="F73" s="260"/>
      <c r="G73" s="260"/>
      <c r="H73" s="261"/>
      <c r="I73" s="262"/>
      <c r="J73" s="262"/>
      <c r="K73" s="315">
        <f t="shared" si="1"/>
        <v>0</v>
      </c>
      <c r="L73" s="293"/>
    </row>
    <row r="74" spans="1:12" x14ac:dyDescent="0.25">
      <c r="A74" s="81"/>
      <c r="B74" s="97"/>
      <c r="C74" s="317">
        <v>55</v>
      </c>
      <c r="D74" s="260"/>
      <c r="E74" s="260"/>
      <c r="F74" s="260"/>
      <c r="G74" s="260"/>
      <c r="H74" s="261"/>
      <c r="I74" s="262"/>
      <c r="J74" s="262"/>
      <c r="K74" s="315">
        <f t="shared" si="1"/>
        <v>0</v>
      </c>
      <c r="L74" s="293"/>
    </row>
    <row r="75" spans="1:12" x14ac:dyDescent="0.25">
      <c r="A75" s="81"/>
      <c r="B75" s="97"/>
      <c r="C75" s="317">
        <v>56</v>
      </c>
      <c r="D75" s="260"/>
      <c r="E75" s="260"/>
      <c r="F75" s="260"/>
      <c r="G75" s="260"/>
      <c r="H75" s="261"/>
      <c r="I75" s="262"/>
      <c r="J75" s="262"/>
      <c r="K75" s="315">
        <f t="shared" si="1"/>
        <v>0</v>
      </c>
      <c r="L75" s="293"/>
    </row>
    <row r="76" spans="1:12" x14ac:dyDescent="0.25">
      <c r="A76" s="81"/>
      <c r="B76" s="97"/>
      <c r="C76" s="317">
        <v>57</v>
      </c>
      <c r="D76" s="260"/>
      <c r="E76" s="260"/>
      <c r="F76" s="260"/>
      <c r="G76" s="260"/>
      <c r="H76" s="261"/>
      <c r="I76" s="262"/>
      <c r="J76" s="262"/>
      <c r="K76" s="315">
        <f t="shared" si="1"/>
        <v>0</v>
      </c>
      <c r="L76" s="293"/>
    </row>
    <row r="77" spans="1:12" x14ac:dyDescent="0.25">
      <c r="A77" s="81"/>
      <c r="B77" s="97"/>
      <c r="C77" s="317">
        <v>58</v>
      </c>
      <c r="D77" s="260"/>
      <c r="E77" s="260"/>
      <c r="F77" s="260"/>
      <c r="G77" s="260"/>
      <c r="H77" s="261"/>
      <c r="I77" s="262"/>
      <c r="J77" s="262"/>
      <c r="K77" s="315">
        <f t="shared" si="1"/>
        <v>0</v>
      </c>
      <c r="L77" s="293"/>
    </row>
    <row r="78" spans="1:12" x14ac:dyDescent="0.25">
      <c r="A78" s="81"/>
      <c r="B78" s="97"/>
      <c r="C78" s="317">
        <v>59</v>
      </c>
      <c r="D78" s="260"/>
      <c r="E78" s="260"/>
      <c r="F78" s="260"/>
      <c r="G78" s="260"/>
      <c r="H78" s="261"/>
      <c r="I78" s="262"/>
      <c r="J78" s="262"/>
      <c r="K78" s="315">
        <f t="shared" si="1"/>
        <v>0</v>
      </c>
      <c r="L78" s="293"/>
    </row>
    <row r="79" spans="1:12" x14ac:dyDescent="0.25">
      <c r="A79" s="81"/>
      <c r="B79" s="97"/>
      <c r="C79" s="317">
        <v>60</v>
      </c>
      <c r="D79" s="260"/>
      <c r="E79" s="260"/>
      <c r="F79" s="260"/>
      <c r="G79" s="260"/>
      <c r="H79" s="261"/>
      <c r="I79" s="262"/>
      <c r="J79" s="262"/>
      <c r="K79" s="315">
        <f t="shared" si="1"/>
        <v>0</v>
      </c>
      <c r="L79" s="293"/>
    </row>
    <row r="80" spans="1:12" x14ac:dyDescent="0.25">
      <c r="A80" s="81"/>
      <c r="B80" s="97"/>
      <c r="C80" s="317">
        <v>61</v>
      </c>
      <c r="D80" s="260"/>
      <c r="E80" s="260"/>
      <c r="F80" s="260"/>
      <c r="G80" s="260"/>
      <c r="H80" s="261"/>
      <c r="I80" s="262"/>
      <c r="J80" s="262"/>
      <c r="K80" s="315">
        <f t="shared" si="1"/>
        <v>0</v>
      </c>
      <c r="L80" s="293"/>
    </row>
    <row r="81" spans="1:12" x14ac:dyDescent="0.25">
      <c r="A81" s="81"/>
      <c r="B81" s="97"/>
      <c r="C81" s="317">
        <v>62</v>
      </c>
      <c r="D81" s="260"/>
      <c r="E81" s="260"/>
      <c r="F81" s="260"/>
      <c r="G81" s="260"/>
      <c r="H81" s="261"/>
      <c r="I81" s="262"/>
      <c r="J81" s="262"/>
      <c r="K81" s="315">
        <f t="shared" si="1"/>
        <v>0</v>
      </c>
      <c r="L81" s="293"/>
    </row>
    <row r="82" spans="1:12" x14ac:dyDescent="0.25">
      <c r="A82" s="81"/>
      <c r="B82" s="97"/>
      <c r="C82" s="317">
        <v>63</v>
      </c>
      <c r="D82" s="260"/>
      <c r="E82" s="260"/>
      <c r="F82" s="260"/>
      <c r="G82" s="260"/>
      <c r="H82" s="261"/>
      <c r="I82" s="262"/>
      <c r="J82" s="262"/>
      <c r="K82" s="315">
        <f t="shared" si="1"/>
        <v>0</v>
      </c>
      <c r="L82" s="293"/>
    </row>
    <row r="83" spans="1:12" x14ac:dyDescent="0.25">
      <c r="A83" s="81"/>
      <c r="B83" s="97"/>
      <c r="C83" s="317">
        <v>64</v>
      </c>
      <c r="D83" s="260"/>
      <c r="E83" s="260"/>
      <c r="F83" s="260"/>
      <c r="G83" s="260"/>
      <c r="H83" s="261"/>
      <c r="I83" s="262"/>
      <c r="J83" s="262"/>
      <c r="K83" s="315">
        <f t="shared" si="1"/>
        <v>0</v>
      </c>
      <c r="L83" s="293"/>
    </row>
    <row r="84" spans="1:12" x14ac:dyDescent="0.25">
      <c r="A84" s="81"/>
      <c r="B84" s="97"/>
      <c r="C84" s="317">
        <v>65</v>
      </c>
      <c r="D84" s="260"/>
      <c r="E84" s="260"/>
      <c r="F84" s="260"/>
      <c r="G84" s="260"/>
      <c r="H84" s="261"/>
      <c r="I84" s="262"/>
      <c r="J84" s="262"/>
      <c r="K84" s="315">
        <f t="shared" si="1"/>
        <v>0</v>
      </c>
      <c r="L84" s="293"/>
    </row>
    <row r="85" spans="1:12" x14ac:dyDescent="0.25">
      <c r="A85" s="81"/>
      <c r="B85" s="97"/>
      <c r="C85" s="317">
        <v>66</v>
      </c>
      <c r="D85" s="260"/>
      <c r="E85" s="260"/>
      <c r="F85" s="260"/>
      <c r="G85" s="260"/>
      <c r="H85" s="261"/>
      <c r="I85" s="262"/>
      <c r="J85" s="262"/>
      <c r="K85" s="315">
        <f t="shared" si="1"/>
        <v>0</v>
      </c>
      <c r="L85" s="293"/>
    </row>
    <row r="86" spans="1:12" x14ac:dyDescent="0.25">
      <c r="A86" s="81"/>
      <c r="B86" s="97"/>
      <c r="C86" s="317">
        <v>67</v>
      </c>
      <c r="D86" s="260"/>
      <c r="E86" s="260"/>
      <c r="F86" s="260"/>
      <c r="G86" s="260"/>
      <c r="H86" s="261"/>
      <c r="I86" s="262"/>
      <c r="J86" s="262"/>
      <c r="K86" s="315">
        <f t="shared" ref="K86:K149" si="2">I86-J86</f>
        <v>0</v>
      </c>
      <c r="L86" s="293"/>
    </row>
    <row r="87" spans="1:12" x14ac:dyDescent="0.25">
      <c r="A87" s="81"/>
      <c r="B87" s="97"/>
      <c r="C87" s="317">
        <v>68</v>
      </c>
      <c r="D87" s="260"/>
      <c r="E87" s="260"/>
      <c r="F87" s="260"/>
      <c r="G87" s="260"/>
      <c r="H87" s="261"/>
      <c r="I87" s="262"/>
      <c r="J87" s="262"/>
      <c r="K87" s="315">
        <f t="shared" si="2"/>
        <v>0</v>
      </c>
      <c r="L87" s="293"/>
    </row>
    <row r="88" spans="1:12" x14ac:dyDescent="0.25">
      <c r="A88" s="81"/>
      <c r="B88" s="97"/>
      <c r="C88" s="317">
        <v>69</v>
      </c>
      <c r="D88" s="260"/>
      <c r="E88" s="260"/>
      <c r="F88" s="260"/>
      <c r="G88" s="260"/>
      <c r="H88" s="261"/>
      <c r="I88" s="262"/>
      <c r="J88" s="262"/>
      <c r="K88" s="315">
        <f t="shared" si="2"/>
        <v>0</v>
      </c>
      <c r="L88" s="293"/>
    </row>
    <row r="89" spans="1:12" x14ac:dyDescent="0.25">
      <c r="A89" s="81"/>
      <c r="B89" s="97"/>
      <c r="C89" s="317">
        <v>70</v>
      </c>
      <c r="D89" s="260"/>
      <c r="E89" s="260"/>
      <c r="F89" s="260"/>
      <c r="G89" s="260"/>
      <c r="H89" s="261"/>
      <c r="I89" s="262"/>
      <c r="J89" s="262"/>
      <c r="K89" s="315">
        <f t="shared" si="2"/>
        <v>0</v>
      </c>
      <c r="L89" s="293"/>
    </row>
    <row r="90" spans="1:12" x14ac:dyDescent="0.25">
      <c r="A90" s="81"/>
      <c r="B90" s="97"/>
      <c r="C90" s="317">
        <v>71</v>
      </c>
      <c r="D90" s="260"/>
      <c r="E90" s="260"/>
      <c r="F90" s="260"/>
      <c r="G90" s="260"/>
      <c r="H90" s="261"/>
      <c r="I90" s="262"/>
      <c r="J90" s="262"/>
      <c r="K90" s="315">
        <f t="shared" si="2"/>
        <v>0</v>
      </c>
      <c r="L90" s="293"/>
    </row>
    <row r="91" spans="1:12" x14ac:dyDescent="0.25">
      <c r="A91" s="81"/>
      <c r="B91" s="97"/>
      <c r="C91" s="317">
        <v>72</v>
      </c>
      <c r="D91" s="260"/>
      <c r="E91" s="260"/>
      <c r="F91" s="260"/>
      <c r="G91" s="260"/>
      <c r="H91" s="261"/>
      <c r="I91" s="262"/>
      <c r="J91" s="262"/>
      <c r="K91" s="315">
        <f t="shared" si="2"/>
        <v>0</v>
      </c>
      <c r="L91" s="293"/>
    </row>
    <row r="92" spans="1:12" x14ac:dyDescent="0.25">
      <c r="A92" s="81"/>
      <c r="B92" s="97"/>
      <c r="C92" s="317">
        <v>73</v>
      </c>
      <c r="D92" s="260"/>
      <c r="E92" s="260"/>
      <c r="F92" s="260"/>
      <c r="G92" s="260"/>
      <c r="H92" s="261"/>
      <c r="I92" s="262"/>
      <c r="J92" s="262"/>
      <c r="K92" s="315">
        <f t="shared" si="2"/>
        <v>0</v>
      </c>
      <c r="L92" s="293"/>
    </row>
    <row r="93" spans="1:12" x14ac:dyDescent="0.25">
      <c r="A93" s="81"/>
      <c r="B93" s="97"/>
      <c r="C93" s="317">
        <v>74</v>
      </c>
      <c r="D93" s="260"/>
      <c r="E93" s="260"/>
      <c r="F93" s="260"/>
      <c r="G93" s="260"/>
      <c r="H93" s="261"/>
      <c r="I93" s="262"/>
      <c r="J93" s="262"/>
      <c r="K93" s="315">
        <f t="shared" si="2"/>
        <v>0</v>
      </c>
      <c r="L93" s="293"/>
    </row>
    <row r="94" spans="1:12" x14ac:dyDescent="0.25">
      <c r="A94" s="81"/>
      <c r="B94" s="97"/>
      <c r="C94" s="317">
        <v>75</v>
      </c>
      <c r="D94" s="260"/>
      <c r="E94" s="260"/>
      <c r="F94" s="260"/>
      <c r="G94" s="260"/>
      <c r="H94" s="261"/>
      <c r="I94" s="262"/>
      <c r="J94" s="262"/>
      <c r="K94" s="315">
        <f t="shared" si="2"/>
        <v>0</v>
      </c>
      <c r="L94" s="293"/>
    </row>
    <row r="95" spans="1:12" x14ac:dyDescent="0.25">
      <c r="A95" s="81"/>
      <c r="B95" s="97"/>
      <c r="C95" s="317">
        <v>76</v>
      </c>
      <c r="D95" s="260"/>
      <c r="E95" s="260"/>
      <c r="F95" s="260"/>
      <c r="G95" s="260"/>
      <c r="H95" s="261"/>
      <c r="I95" s="262"/>
      <c r="J95" s="262"/>
      <c r="K95" s="315">
        <f t="shared" si="2"/>
        <v>0</v>
      </c>
      <c r="L95" s="293"/>
    </row>
    <row r="96" spans="1:12" x14ac:dyDescent="0.25">
      <c r="A96" s="81"/>
      <c r="B96" s="97"/>
      <c r="C96" s="317">
        <v>77</v>
      </c>
      <c r="D96" s="260"/>
      <c r="E96" s="260"/>
      <c r="F96" s="260"/>
      <c r="G96" s="260"/>
      <c r="H96" s="261"/>
      <c r="I96" s="262"/>
      <c r="J96" s="262"/>
      <c r="K96" s="315">
        <f t="shared" si="2"/>
        <v>0</v>
      </c>
      <c r="L96" s="293"/>
    </row>
    <row r="97" spans="1:12" x14ac:dyDescent="0.25">
      <c r="A97" s="81"/>
      <c r="B97" s="97"/>
      <c r="C97" s="317">
        <v>78</v>
      </c>
      <c r="D97" s="260"/>
      <c r="E97" s="260"/>
      <c r="F97" s="260"/>
      <c r="G97" s="260"/>
      <c r="H97" s="261"/>
      <c r="I97" s="262"/>
      <c r="J97" s="262"/>
      <c r="K97" s="315">
        <f t="shared" si="2"/>
        <v>0</v>
      </c>
      <c r="L97" s="293"/>
    </row>
    <row r="98" spans="1:12" x14ac:dyDescent="0.25">
      <c r="A98" s="81"/>
      <c r="B98" s="97"/>
      <c r="C98" s="317">
        <v>79</v>
      </c>
      <c r="D98" s="260"/>
      <c r="E98" s="260"/>
      <c r="F98" s="260"/>
      <c r="G98" s="260"/>
      <c r="H98" s="261"/>
      <c r="I98" s="262"/>
      <c r="J98" s="262"/>
      <c r="K98" s="315">
        <f t="shared" si="2"/>
        <v>0</v>
      </c>
      <c r="L98" s="293"/>
    </row>
    <row r="99" spans="1:12" x14ac:dyDescent="0.25">
      <c r="A99" s="81"/>
      <c r="B99" s="97"/>
      <c r="C99" s="317">
        <v>80</v>
      </c>
      <c r="D99" s="260"/>
      <c r="E99" s="260"/>
      <c r="F99" s="260"/>
      <c r="G99" s="260"/>
      <c r="H99" s="261"/>
      <c r="I99" s="262"/>
      <c r="J99" s="262"/>
      <c r="K99" s="315">
        <f t="shared" si="2"/>
        <v>0</v>
      </c>
      <c r="L99" s="293"/>
    </row>
    <row r="100" spans="1:12" x14ac:dyDescent="0.25">
      <c r="A100" s="81"/>
      <c r="B100" s="97"/>
      <c r="C100" s="317">
        <v>81</v>
      </c>
      <c r="D100" s="260"/>
      <c r="E100" s="260"/>
      <c r="F100" s="260"/>
      <c r="G100" s="260"/>
      <c r="H100" s="261"/>
      <c r="I100" s="262"/>
      <c r="J100" s="262"/>
      <c r="K100" s="315">
        <f t="shared" si="2"/>
        <v>0</v>
      </c>
      <c r="L100" s="293"/>
    </row>
    <row r="101" spans="1:12" x14ac:dyDescent="0.25">
      <c r="A101" s="81"/>
      <c r="B101" s="97"/>
      <c r="C101" s="317">
        <v>82</v>
      </c>
      <c r="D101" s="260"/>
      <c r="E101" s="260"/>
      <c r="F101" s="260"/>
      <c r="G101" s="260"/>
      <c r="H101" s="261"/>
      <c r="I101" s="262"/>
      <c r="J101" s="262"/>
      <c r="K101" s="315">
        <f t="shared" si="2"/>
        <v>0</v>
      </c>
      <c r="L101" s="293"/>
    </row>
    <row r="102" spans="1:12" x14ac:dyDescent="0.25">
      <c r="A102" s="81"/>
      <c r="B102" s="97"/>
      <c r="C102" s="317">
        <v>83</v>
      </c>
      <c r="D102" s="260"/>
      <c r="E102" s="260"/>
      <c r="F102" s="260"/>
      <c r="G102" s="260"/>
      <c r="H102" s="261"/>
      <c r="I102" s="262"/>
      <c r="J102" s="262"/>
      <c r="K102" s="315">
        <f t="shared" si="2"/>
        <v>0</v>
      </c>
      <c r="L102" s="293"/>
    </row>
    <row r="103" spans="1:12" x14ac:dyDescent="0.25">
      <c r="A103" s="81"/>
      <c r="B103" s="97"/>
      <c r="C103" s="317">
        <v>84</v>
      </c>
      <c r="D103" s="260"/>
      <c r="E103" s="260"/>
      <c r="F103" s="260"/>
      <c r="G103" s="260"/>
      <c r="H103" s="261"/>
      <c r="I103" s="262"/>
      <c r="J103" s="262"/>
      <c r="K103" s="315">
        <f t="shared" si="2"/>
        <v>0</v>
      </c>
      <c r="L103" s="293"/>
    </row>
    <row r="104" spans="1:12" x14ac:dyDescent="0.25">
      <c r="A104" s="81"/>
      <c r="B104" s="97"/>
      <c r="C104" s="317">
        <v>85</v>
      </c>
      <c r="D104" s="260"/>
      <c r="E104" s="260"/>
      <c r="F104" s="260"/>
      <c r="G104" s="260"/>
      <c r="H104" s="261"/>
      <c r="I104" s="262"/>
      <c r="J104" s="262"/>
      <c r="K104" s="315">
        <f t="shared" si="2"/>
        <v>0</v>
      </c>
      <c r="L104" s="293"/>
    </row>
    <row r="105" spans="1:12" x14ac:dyDescent="0.25">
      <c r="A105" s="81"/>
      <c r="B105" s="97"/>
      <c r="C105" s="317">
        <v>86</v>
      </c>
      <c r="D105" s="260"/>
      <c r="E105" s="260"/>
      <c r="F105" s="260"/>
      <c r="G105" s="260"/>
      <c r="H105" s="261"/>
      <c r="I105" s="262"/>
      <c r="J105" s="262"/>
      <c r="K105" s="315">
        <f t="shared" si="2"/>
        <v>0</v>
      </c>
      <c r="L105" s="293"/>
    </row>
    <row r="106" spans="1:12" x14ac:dyDescent="0.25">
      <c r="A106" s="81"/>
      <c r="B106" s="97"/>
      <c r="C106" s="317">
        <v>87</v>
      </c>
      <c r="D106" s="260"/>
      <c r="E106" s="260"/>
      <c r="F106" s="260"/>
      <c r="G106" s="260"/>
      <c r="H106" s="261"/>
      <c r="I106" s="262"/>
      <c r="J106" s="262"/>
      <c r="K106" s="315">
        <f t="shared" si="2"/>
        <v>0</v>
      </c>
      <c r="L106" s="293"/>
    </row>
    <row r="107" spans="1:12" x14ac:dyDescent="0.25">
      <c r="A107" s="81"/>
      <c r="B107" s="97"/>
      <c r="C107" s="317">
        <v>88</v>
      </c>
      <c r="D107" s="260"/>
      <c r="E107" s="260"/>
      <c r="F107" s="260"/>
      <c r="G107" s="260"/>
      <c r="H107" s="261"/>
      <c r="I107" s="262"/>
      <c r="J107" s="262"/>
      <c r="K107" s="315">
        <f t="shared" si="2"/>
        <v>0</v>
      </c>
      <c r="L107" s="293"/>
    </row>
    <row r="108" spans="1:12" x14ac:dyDescent="0.25">
      <c r="A108" s="81"/>
      <c r="B108" s="97"/>
      <c r="C108" s="317">
        <v>89</v>
      </c>
      <c r="D108" s="260"/>
      <c r="E108" s="260"/>
      <c r="F108" s="260"/>
      <c r="G108" s="260"/>
      <c r="H108" s="261"/>
      <c r="I108" s="262"/>
      <c r="J108" s="262"/>
      <c r="K108" s="315">
        <f t="shared" si="2"/>
        <v>0</v>
      </c>
      <c r="L108" s="293"/>
    </row>
    <row r="109" spans="1:12" x14ac:dyDescent="0.25">
      <c r="A109" s="81"/>
      <c r="B109" s="97"/>
      <c r="C109" s="317">
        <v>90</v>
      </c>
      <c r="D109" s="260"/>
      <c r="E109" s="260"/>
      <c r="F109" s="260"/>
      <c r="G109" s="260"/>
      <c r="H109" s="261"/>
      <c r="I109" s="262"/>
      <c r="J109" s="262"/>
      <c r="K109" s="315">
        <f t="shared" si="2"/>
        <v>0</v>
      </c>
      <c r="L109" s="293"/>
    </row>
    <row r="110" spans="1:12" x14ac:dyDescent="0.25">
      <c r="A110" s="81"/>
      <c r="B110" s="97"/>
      <c r="C110" s="317">
        <v>91</v>
      </c>
      <c r="D110" s="260"/>
      <c r="E110" s="260"/>
      <c r="F110" s="260"/>
      <c r="G110" s="260"/>
      <c r="H110" s="261"/>
      <c r="I110" s="262"/>
      <c r="J110" s="262"/>
      <c r="K110" s="315">
        <f t="shared" si="2"/>
        <v>0</v>
      </c>
      <c r="L110" s="293"/>
    </row>
    <row r="111" spans="1:12" x14ac:dyDescent="0.25">
      <c r="A111" s="81"/>
      <c r="B111" s="97"/>
      <c r="C111" s="317">
        <v>92</v>
      </c>
      <c r="D111" s="260"/>
      <c r="E111" s="260"/>
      <c r="F111" s="260"/>
      <c r="G111" s="260"/>
      <c r="H111" s="261"/>
      <c r="I111" s="262"/>
      <c r="J111" s="262"/>
      <c r="K111" s="315">
        <f t="shared" si="2"/>
        <v>0</v>
      </c>
      <c r="L111" s="293"/>
    </row>
    <row r="112" spans="1:12" x14ac:dyDescent="0.25">
      <c r="A112" s="81"/>
      <c r="B112" s="97"/>
      <c r="C112" s="317">
        <v>93</v>
      </c>
      <c r="D112" s="260"/>
      <c r="E112" s="260"/>
      <c r="F112" s="260"/>
      <c r="G112" s="260"/>
      <c r="H112" s="261"/>
      <c r="I112" s="262"/>
      <c r="J112" s="262"/>
      <c r="K112" s="315">
        <f t="shared" si="2"/>
        <v>0</v>
      </c>
      <c r="L112" s="293"/>
    </row>
    <row r="113" spans="1:12" x14ac:dyDescent="0.25">
      <c r="A113" s="81"/>
      <c r="B113" s="97"/>
      <c r="C113" s="317">
        <v>94</v>
      </c>
      <c r="D113" s="260"/>
      <c r="E113" s="260"/>
      <c r="F113" s="260"/>
      <c r="G113" s="260"/>
      <c r="H113" s="261"/>
      <c r="I113" s="262"/>
      <c r="J113" s="262"/>
      <c r="K113" s="315">
        <f t="shared" si="2"/>
        <v>0</v>
      </c>
      <c r="L113" s="293"/>
    </row>
    <row r="114" spans="1:12" x14ac:dyDescent="0.25">
      <c r="A114" s="81"/>
      <c r="B114" s="97"/>
      <c r="C114" s="317">
        <v>95</v>
      </c>
      <c r="D114" s="260"/>
      <c r="E114" s="260"/>
      <c r="F114" s="260"/>
      <c r="G114" s="260"/>
      <c r="H114" s="261"/>
      <c r="I114" s="262"/>
      <c r="J114" s="262"/>
      <c r="K114" s="315">
        <f t="shared" si="2"/>
        <v>0</v>
      </c>
      <c r="L114" s="293"/>
    </row>
    <row r="115" spans="1:12" x14ac:dyDescent="0.25">
      <c r="A115" s="81"/>
      <c r="B115" s="97"/>
      <c r="C115" s="317">
        <v>96</v>
      </c>
      <c r="D115" s="260"/>
      <c r="E115" s="260"/>
      <c r="F115" s="260"/>
      <c r="G115" s="260"/>
      <c r="H115" s="261"/>
      <c r="I115" s="262"/>
      <c r="J115" s="262"/>
      <c r="K115" s="315">
        <f t="shared" si="2"/>
        <v>0</v>
      </c>
      <c r="L115" s="293"/>
    </row>
    <row r="116" spans="1:12" x14ac:dyDescent="0.25">
      <c r="A116" s="81"/>
      <c r="B116" s="97"/>
      <c r="C116" s="317">
        <v>97</v>
      </c>
      <c r="D116" s="260"/>
      <c r="E116" s="260"/>
      <c r="F116" s="260"/>
      <c r="G116" s="260"/>
      <c r="H116" s="261"/>
      <c r="I116" s="262"/>
      <c r="J116" s="262"/>
      <c r="K116" s="315">
        <f t="shared" si="2"/>
        <v>0</v>
      </c>
      <c r="L116" s="293"/>
    </row>
    <row r="117" spans="1:12" x14ac:dyDescent="0.25">
      <c r="A117" s="81"/>
      <c r="B117" s="97"/>
      <c r="C117" s="317">
        <v>98</v>
      </c>
      <c r="D117" s="260"/>
      <c r="E117" s="260"/>
      <c r="F117" s="260"/>
      <c r="G117" s="260"/>
      <c r="H117" s="261"/>
      <c r="I117" s="262"/>
      <c r="J117" s="262"/>
      <c r="K117" s="315">
        <f t="shared" si="2"/>
        <v>0</v>
      </c>
      <c r="L117" s="293"/>
    </row>
    <row r="118" spans="1:12" x14ac:dyDescent="0.25">
      <c r="A118" s="81"/>
      <c r="B118" s="97"/>
      <c r="C118" s="317">
        <v>99</v>
      </c>
      <c r="D118" s="260"/>
      <c r="E118" s="260"/>
      <c r="F118" s="260"/>
      <c r="G118" s="260"/>
      <c r="H118" s="261"/>
      <c r="I118" s="262"/>
      <c r="J118" s="262"/>
      <c r="K118" s="315">
        <f t="shared" si="2"/>
        <v>0</v>
      </c>
      <c r="L118" s="293"/>
    </row>
    <row r="119" spans="1:12" x14ac:dyDescent="0.25">
      <c r="A119" s="81"/>
      <c r="B119" s="97"/>
      <c r="C119" s="317">
        <v>100</v>
      </c>
      <c r="D119" s="260"/>
      <c r="E119" s="260"/>
      <c r="F119" s="260"/>
      <c r="G119" s="260"/>
      <c r="H119" s="261"/>
      <c r="I119" s="262"/>
      <c r="J119" s="262"/>
      <c r="K119" s="315">
        <f t="shared" si="2"/>
        <v>0</v>
      </c>
      <c r="L119" s="293"/>
    </row>
    <row r="120" spans="1:12" x14ac:dyDescent="0.25">
      <c r="A120" s="81"/>
      <c r="B120" s="97"/>
      <c r="C120" s="317">
        <v>101</v>
      </c>
      <c r="D120" s="260"/>
      <c r="E120" s="260"/>
      <c r="F120" s="260"/>
      <c r="G120" s="260"/>
      <c r="H120" s="261"/>
      <c r="I120" s="262"/>
      <c r="J120" s="262"/>
      <c r="K120" s="315">
        <f t="shared" si="2"/>
        <v>0</v>
      </c>
      <c r="L120" s="293"/>
    </row>
    <row r="121" spans="1:12" x14ac:dyDescent="0.25">
      <c r="A121" s="81"/>
      <c r="B121" s="97"/>
      <c r="C121" s="317">
        <v>102</v>
      </c>
      <c r="D121" s="260"/>
      <c r="E121" s="260"/>
      <c r="F121" s="260"/>
      <c r="G121" s="260"/>
      <c r="H121" s="261"/>
      <c r="I121" s="262"/>
      <c r="J121" s="262"/>
      <c r="K121" s="315">
        <f t="shared" si="2"/>
        <v>0</v>
      </c>
      <c r="L121" s="293"/>
    </row>
    <row r="122" spans="1:12" x14ac:dyDescent="0.25">
      <c r="A122" s="81"/>
      <c r="B122" s="97"/>
      <c r="C122" s="317">
        <v>103</v>
      </c>
      <c r="D122" s="260"/>
      <c r="E122" s="260"/>
      <c r="F122" s="260"/>
      <c r="G122" s="260"/>
      <c r="H122" s="261"/>
      <c r="I122" s="262"/>
      <c r="J122" s="262"/>
      <c r="K122" s="315">
        <f t="shared" si="2"/>
        <v>0</v>
      </c>
      <c r="L122" s="293"/>
    </row>
    <row r="123" spans="1:12" x14ac:dyDescent="0.25">
      <c r="A123" s="81"/>
      <c r="B123" s="97"/>
      <c r="C123" s="317">
        <v>104</v>
      </c>
      <c r="D123" s="260"/>
      <c r="E123" s="260"/>
      <c r="F123" s="260"/>
      <c r="G123" s="260"/>
      <c r="H123" s="261"/>
      <c r="I123" s="262"/>
      <c r="J123" s="262"/>
      <c r="K123" s="315">
        <f t="shared" si="2"/>
        <v>0</v>
      </c>
      <c r="L123" s="293"/>
    </row>
    <row r="124" spans="1:12" x14ac:dyDescent="0.25">
      <c r="A124" s="81"/>
      <c r="B124" s="97"/>
      <c r="C124" s="317">
        <v>105</v>
      </c>
      <c r="D124" s="260"/>
      <c r="E124" s="260"/>
      <c r="F124" s="260"/>
      <c r="G124" s="260"/>
      <c r="H124" s="261"/>
      <c r="I124" s="262"/>
      <c r="J124" s="262"/>
      <c r="K124" s="315">
        <f t="shared" si="2"/>
        <v>0</v>
      </c>
      <c r="L124" s="293"/>
    </row>
    <row r="125" spans="1:12" x14ac:dyDescent="0.25">
      <c r="A125" s="81"/>
      <c r="B125" s="97"/>
      <c r="C125" s="317">
        <v>106</v>
      </c>
      <c r="D125" s="260"/>
      <c r="E125" s="260"/>
      <c r="F125" s="260"/>
      <c r="G125" s="260"/>
      <c r="H125" s="261"/>
      <c r="I125" s="262"/>
      <c r="J125" s="262"/>
      <c r="K125" s="315">
        <f t="shared" si="2"/>
        <v>0</v>
      </c>
      <c r="L125" s="293"/>
    </row>
    <row r="126" spans="1:12" x14ac:dyDescent="0.25">
      <c r="A126" s="81"/>
      <c r="B126" s="97"/>
      <c r="C126" s="317">
        <v>107</v>
      </c>
      <c r="D126" s="260"/>
      <c r="E126" s="260"/>
      <c r="F126" s="260"/>
      <c r="G126" s="260"/>
      <c r="H126" s="261"/>
      <c r="I126" s="262"/>
      <c r="J126" s="262"/>
      <c r="K126" s="315">
        <f t="shared" si="2"/>
        <v>0</v>
      </c>
      <c r="L126" s="293"/>
    </row>
    <row r="127" spans="1:12" x14ac:dyDescent="0.25">
      <c r="A127" s="81"/>
      <c r="B127" s="97"/>
      <c r="C127" s="317">
        <v>108</v>
      </c>
      <c r="D127" s="260"/>
      <c r="E127" s="260"/>
      <c r="F127" s="260"/>
      <c r="G127" s="260"/>
      <c r="H127" s="261"/>
      <c r="I127" s="262"/>
      <c r="J127" s="262"/>
      <c r="K127" s="315">
        <f t="shared" si="2"/>
        <v>0</v>
      </c>
      <c r="L127" s="293"/>
    </row>
    <row r="128" spans="1:12" x14ac:dyDescent="0.25">
      <c r="A128" s="81"/>
      <c r="B128" s="97"/>
      <c r="C128" s="317">
        <v>109</v>
      </c>
      <c r="D128" s="260"/>
      <c r="E128" s="260"/>
      <c r="F128" s="260"/>
      <c r="G128" s="260"/>
      <c r="H128" s="261"/>
      <c r="I128" s="262"/>
      <c r="J128" s="262"/>
      <c r="K128" s="315">
        <f t="shared" si="2"/>
        <v>0</v>
      </c>
      <c r="L128" s="293"/>
    </row>
    <row r="129" spans="1:12" x14ac:dyDescent="0.25">
      <c r="A129" s="81"/>
      <c r="B129" s="97"/>
      <c r="C129" s="317">
        <v>110</v>
      </c>
      <c r="D129" s="260"/>
      <c r="E129" s="260"/>
      <c r="F129" s="260"/>
      <c r="G129" s="260"/>
      <c r="H129" s="261"/>
      <c r="I129" s="262"/>
      <c r="J129" s="262"/>
      <c r="K129" s="315">
        <f t="shared" si="2"/>
        <v>0</v>
      </c>
      <c r="L129" s="293"/>
    </row>
    <row r="130" spans="1:12" x14ac:dyDescent="0.25">
      <c r="A130" s="81"/>
      <c r="B130" s="97"/>
      <c r="C130" s="317">
        <v>111</v>
      </c>
      <c r="D130" s="260"/>
      <c r="E130" s="260"/>
      <c r="F130" s="260"/>
      <c r="G130" s="260"/>
      <c r="H130" s="261"/>
      <c r="I130" s="262"/>
      <c r="J130" s="262"/>
      <c r="K130" s="315">
        <f t="shared" si="2"/>
        <v>0</v>
      </c>
      <c r="L130" s="293"/>
    </row>
    <row r="131" spans="1:12" x14ac:dyDescent="0.25">
      <c r="A131" s="81"/>
      <c r="B131" s="97"/>
      <c r="C131" s="317">
        <v>112</v>
      </c>
      <c r="D131" s="260"/>
      <c r="E131" s="260"/>
      <c r="F131" s="260"/>
      <c r="G131" s="260"/>
      <c r="H131" s="261"/>
      <c r="I131" s="262"/>
      <c r="J131" s="262"/>
      <c r="K131" s="315">
        <f t="shared" si="2"/>
        <v>0</v>
      </c>
      <c r="L131" s="293"/>
    </row>
    <row r="132" spans="1:12" x14ac:dyDescent="0.25">
      <c r="A132" s="81"/>
      <c r="B132" s="97"/>
      <c r="C132" s="317">
        <v>113</v>
      </c>
      <c r="D132" s="260"/>
      <c r="E132" s="260"/>
      <c r="F132" s="260"/>
      <c r="G132" s="260"/>
      <c r="H132" s="261"/>
      <c r="I132" s="262"/>
      <c r="J132" s="262"/>
      <c r="K132" s="315">
        <f t="shared" si="2"/>
        <v>0</v>
      </c>
      <c r="L132" s="293"/>
    </row>
    <row r="133" spans="1:12" x14ac:dyDescent="0.25">
      <c r="A133" s="81"/>
      <c r="B133" s="97"/>
      <c r="C133" s="317">
        <v>114</v>
      </c>
      <c r="D133" s="260"/>
      <c r="E133" s="260"/>
      <c r="F133" s="260"/>
      <c r="G133" s="260"/>
      <c r="H133" s="261"/>
      <c r="I133" s="262"/>
      <c r="J133" s="262"/>
      <c r="K133" s="315">
        <f t="shared" si="2"/>
        <v>0</v>
      </c>
      <c r="L133" s="293"/>
    </row>
    <row r="134" spans="1:12" x14ac:dyDescent="0.25">
      <c r="A134" s="81"/>
      <c r="B134" s="97"/>
      <c r="C134" s="317">
        <v>115</v>
      </c>
      <c r="D134" s="260"/>
      <c r="E134" s="260"/>
      <c r="F134" s="260"/>
      <c r="G134" s="260"/>
      <c r="H134" s="261"/>
      <c r="I134" s="262"/>
      <c r="J134" s="262"/>
      <c r="K134" s="315">
        <f t="shared" si="2"/>
        <v>0</v>
      </c>
      <c r="L134" s="293"/>
    </row>
    <row r="135" spans="1:12" x14ac:dyDescent="0.25">
      <c r="A135" s="81"/>
      <c r="B135" s="97"/>
      <c r="C135" s="317">
        <v>116</v>
      </c>
      <c r="D135" s="260"/>
      <c r="E135" s="260"/>
      <c r="F135" s="260"/>
      <c r="G135" s="260"/>
      <c r="H135" s="261"/>
      <c r="I135" s="262"/>
      <c r="J135" s="262"/>
      <c r="K135" s="315">
        <f t="shared" si="2"/>
        <v>0</v>
      </c>
      <c r="L135" s="293"/>
    </row>
    <row r="136" spans="1:12" x14ac:dyDescent="0.25">
      <c r="A136" s="81"/>
      <c r="B136" s="97"/>
      <c r="C136" s="317">
        <v>117</v>
      </c>
      <c r="D136" s="260"/>
      <c r="E136" s="260"/>
      <c r="F136" s="260"/>
      <c r="G136" s="260"/>
      <c r="H136" s="261"/>
      <c r="I136" s="262"/>
      <c r="J136" s="262"/>
      <c r="K136" s="315">
        <f t="shared" si="2"/>
        <v>0</v>
      </c>
      <c r="L136" s="293"/>
    </row>
    <row r="137" spans="1:12" x14ac:dyDescent="0.25">
      <c r="A137" s="81"/>
      <c r="B137" s="97"/>
      <c r="C137" s="317">
        <v>118</v>
      </c>
      <c r="D137" s="260"/>
      <c r="E137" s="260"/>
      <c r="F137" s="260"/>
      <c r="G137" s="260"/>
      <c r="H137" s="261"/>
      <c r="I137" s="262"/>
      <c r="J137" s="262"/>
      <c r="K137" s="315">
        <f t="shared" si="2"/>
        <v>0</v>
      </c>
      <c r="L137" s="293"/>
    </row>
    <row r="138" spans="1:12" x14ac:dyDescent="0.25">
      <c r="A138" s="81"/>
      <c r="B138" s="97"/>
      <c r="C138" s="317">
        <v>119</v>
      </c>
      <c r="D138" s="260"/>
      <c r="E138" s="260"/>
      <c r="F138" s="260"/>
      <c r="G138" s="260"/>
      <c r="H138" s="261"/>
      <c r="I138" s="262"/>
      <c r="J138" s="262"/>
      <c r="K138" s="315">
        <f t="shared" si="2"/>
        <v>0</v>
      </c>
      <c r="L138" s="293"/>
    </row>
    <row r="139" spans="1:12" x14ac:dyDescent="0.25">
      <c r="A139" s="81"/>
      <c r="B139" s="97"/>
      <c r="C139" s="317">
        <v>120</v>
      </c>
      <c r="D139" s="260"/>
      <c r="E139" s="260"/>
      <c r="F139" s="260"/>
      <c r="G139" s="260"/>
      <c r="H139" s="261"/>
      <c r="I139" s="262"/>
      <c r="J139" s="262"/>
      <c r="K139" s="315">
        <f t="shared" si="2"/>
        <v>0</v>
      </c>
      <c r="L139" s="293"/>
    </row>
    <row r="140" spans="1:12" x14ac:dyDescent="0.25">
      <c r="A140" s="81"/>
      <c r="B140" s="97"/>
      <c r="C140" s="317">
        <v>121</v>
      </c>
      <c r="D140" s="260"/>
      <c r="E140" s="260"/>
      <c r="F140" s="260"/>
      <c r="G140" s="260"/>
      <c r="H140" s="261"/>
      <c r="I140" s="262"/>
      <c r="J140" s="262"/>
      <c r="K140" s="315">
        <f t="shared" si="2"/>
        <v>0</v>
      </c>
      <c r="L140" s="293"/>
    </row>
    <row r="141" spans="1:12" x14ac:dyDescent="0.25">
      <c r="A141" s="81"/>
      <c r="B141" s="97"/>
      <c r="C141" s="317">
        <v>122</v>
      </c>
      <c r="D141" s="260"/>
      <c r="E141" s="260"/>
      <c r="F141" s="260"/>
      <c r="G141" s="260"/>
      <c r="H141" s="261"/>
      <c r="I141" s="262"/>
      <c r="J141" s="262"/>
      <c r="K141" s="315">
        <f t="shared" si="2"/>
        <v>0</v>
      </c>
      <c r="L141" s="293"/>
    </row>
    <row r="142" spans="1:12" x14ac:dyDescent="0.25">
      <c r="A142" s="81"/>
      <c r="B142" s="97"/>
      <c r="C142" s="317">
        <v>123</v>
      </c>
      <c r="D142" s="260"/>
      <c r="E142" s="260"/>
      <c r="F142" s="260"/>
      <c r="G142" s="260"/>
      <c r="H142" s="261"/>
      <c r="I142" s="262"/>
      <c r="J142" s="262"/>
      <c r="K142" s="315">
        <f t="shared" si="2"/>
        <v>0</v>
      </c>
      <c r="L142" s="293"/>
    </row>
    <row r="143" spans="1:12" x14ac:dyDescent="0.25">
      <c r="A143" s="81"/>
      <c r="B143" s="97"/>
      <c r="C143" s="317">
        <v>124</v>
      </c>
      <c r="D143" s="260"/>
      <c r="E143" s="260"/>
      <c r="F143" s="260"/>
      <c r="G143" s="260"/>
      <c r="H143" s="261"/>
      <c r="I143" s="262"/>
      <c r="J143" s="262"/>
      <c r="K143" s="315">
        <f t="shared" si="2"/>
        <v>0</v>
      </c>
      <c r="L143" s="293"/>
    </row>
    <row r="144" spans="1:12" x14ac:dyDescent="0.25">
      <c r="A144" s="81"/>
      <c r="B144" s="97"/>
      <c r="C144" s="317">
        <v>125</v>
      </c>
      <c r="D144" s="260"/>
      <c r="E144" s="260"/>
      <c r="F144" s="260"/>
      <c r="G144" s="260"/>
      <c r="H144" s="261"/>
      <c r="I144" s="262"/>
      <c r="J144" s="262"/>
      <c r="K144" s="315">
        <f t="shared" si="2"/>
        <v>0</v>
      </c>
      <c r="L144" s="293"/>
    </row>
    <row r="145" spans="1:12" x14ac:dyDescent="0.25">
      <c r="A145" s="81"/>
      <c r="B145" s="97"/>
      <c r="C145" s="317">
        <v>126</v>
      </c>
      <c r="D145" s="260"/>
      <c r="E145" s="260"/>
      <c r="F145" s="260"/>
      <c r="G145" s="260"/>
      <c r="H145" s="261"/>
      <c r="I145" s="262"/>
      <c r="J145" s="262"/>
      <c r="K145" s="315">
        <f t="shared" si="2"/>
        <v>0</v>
      </c>
      <c r="L145" s="293"/>
    </row>
    <row r="146" spans="1:12" x14ac:dyDescent="0.25">
      <c r="A146" s="81"/>
      <c r="B146" s="97"/>
      <c r="C146" s="317">
        <v>127</v>
      </c>
      <c r="D146" s="260"/>
      <c r="E146" s="260"/>
      <c r="F146" s="260"/>
      <c r="G146" s="260"/>
      <c r="H146" s="261"/>
      <c r="I146" s="262"/>
      <c r="J146" s="262"/>
      <c r="K146" s="315">
        <f t="shared" si="2"/>
        <v>0</v>
      </c>
      <c r="L146" s="293"/>
    </row>
    <row r="147" spans="1:12" x14ac:dyDescent="0.25">
      <c r="A147" s="81"/>
      <c r="B147" s="97"/>
      <c r="C147" s="317">
        <v>128</v>
      </c>
      <c r="D147" s="260"/>
      <c r="E147" s="260"/>
      <c r="F147" s="260"/>
      <c r="G147" s="260"/>
      <c r="H147" s="261"/>
      <c r="I147" s="262"/>
      <c r="J147" s="262"/>
      <c r="K147" s="315">
        <f t="shared" si="2"/>
        <v>0</v>
      </c>
      <c r="L147" s="293"/>
    </row>
    <row r="148" spans="1:12" x14ac:dyDescent="0.25">
      <c r="A148" s="81"/>
      <c r="B148" s="97"/>
      <c r="C148" s="317">
        <v>129</v>
      </c>
      <c r="D148" s="260"/>
      <c r="E148" s="260"/>
      <c r="F148" s="260"/>
      <c r="G148" s="260"/>
      <c r="H148" s="261"/>
      <c r="I148" s="262"/>
      <c r="J148" s="262"/>
      <c r="K148" s="315">
        <f t="shared" si="2"/>
        <v>0</v>
      </c>
      <c r="L148" s="293"/>
    </row>
    <row r="149" spans="1:12" x14ac:dyDescent="0.25">
      <c r="A149" s="81"/>
      <c r="B149" s="97"/>
      <c r="C149" s="317">
        <v>130</v>
      </c>
      <c r="D149" s="260"/>
      <c r="E149" s="260"/>
      <c r="F149" s="260"/>
      <c r="G149" s="260"/>
      <c r="H149" s="261"/>
      <c r="I149" s="262"/>
      <c r="J149" s="262"/>
      <c r="K149" s="315">
        <f t="shared" si="2"/>
        <v>0</v>
      </c>
      <c r="L149" s="293"/>
    </row>
    <row r="150" spans="1:12" x14ac:dyDescent="0.25">
      <c r="A150" s="81"/>
      <c r="B150" s="97"/>
      <c r="C150" s="317">
        <v>131</v>
      </c>
      <c r="D150" s="260"/>
      <c r="E150" s="260"/>
      <c r="F150" s="260"/>
      <c r="G150" s="260"/>
      <c r="H150" s="261"/>
      <c r="I150" s="262"/>
      <c r="J150" s="262"/>
      <c r="K150" s="315">
        <f t="shared" ref="K150:K170" si="3">I150-J150</f>
        <v>0</v>
      </c>
      <c r="L150" s="293"/>
    </row>
    <row r="151" spans="1:12" x14ac:dyDescent="0.25">
      <c r="A151" s="81"/>
      <c r="B151" s="97"/>
      <c r="C151" s="317">
        <v>132</v>
      </c>
      <c r="D151" s="260"/>
      <c r="E151" s="260"/>
      <c r="F151" s="260"/>
      <c r="G151" s="260"/>
      <c r="H151" s="261"/>
      <c r="I151" s="262"/>
      <c r="J151" s="262"/>
      <c r="K151" s="315">
        <f t="shared" si="3"/>
        <v>0</v>
      </c>
      <c r="L151" s="293"/>
    </row>
    <row r="152" spans="1:12" x14ac:dyDescent="0.25">
      <c r="A152" s="81"/>
      <c r="B152" s="97"/>
      <c r="C152" s="317">
        <v>133</v>
      </c>
      <c r="D152" s="260"/>
      <c r="E152" s="260"/>
      <c r="F152" s="260"/>
      <c r="G152" s="260"/>
      <c r="H152" s="261"/>
      <c r="I152" s="262"/>
      <c r="J152" s="262"/>
      <c r="K152" s="315">
        <f t="shared" si="3"/>
        <v>0</v>
      </c>
      <c r="L152" s="293"/>
    </row>
    <row r="153" spans="1:12" x14ac:dyDescent="0.25">
      <c r="A153" s="81"/>
      <c r="B153" s="97"/>
      <c r="C153" s="317">
        <v>134</v>
      </c>
      <c r="D153" s="260"/>
      <c r="E153" s="260"/>
      <c r="F153" s="260"/>
      <c r="G153" s="260"/>
      <c r="H153" s="261"/>
      <c r="I153" s="262"/>
      <c r="J153" s="262"/>
      <c r="K153" s="315">
        <f t="shared" si="3"/>
        <v>0</v>
      </c>
      <c r="L153" s="293"/>
    </row>
    <row r="154" spans="1:12" x14ac:dyDescent="0.25">
      <c r="A154" s="81"/>
      <c r="B154" s="97"/>
      <c r="C154" s="317">
        <v>135</v>
      </c>
      <c r="D154" s="260"/>
      <c r="E154" s="260"/>
      <c r="F154" s="260"/>
      <c r="G154" s="260"/>
      <c r="H154" s="261"/>
      <c r="I154" s="262"/>
      <c r="J154" s="262"/>
      <c r="K154" s="315">
        <f t="shared" si="3"/>
        <v>0</v>
      </c>
      <c r="L154" s="293"/>
    </row>
    <row r="155" spans="1:12" x14ac:dyDescent="0.25">
      <c r="A155" s="81"/>
      <c r="B155" s="97"/>
      <c r="C155" s="317">
        <v>136</v>
      </c>
      <c r="D155" s="260"/>
      <c r="E155" s="260"/>
      <c r="F155" s="260"/>
      <c r="G155" s="260"/>
      <c r="H155" s="261"/>
      <c r="I155" s="262"/>
      <c r="J155" s="262"/>
      <c r="K155" s="315">
        <f t="shared" si="3"/>
        <v>0</v>
      </c>
      <c r="L155" s="293"/>
    </row>
    <row r="156" spans="1:12" x14ac:dyDescent="0.25">
      <c r="A156" s="81"/>
      <c r="B156" s="97"/>
      <c r="C156" s="317">
        <v>137</v>
      </c>
      <c r="D156" s="260"/>
      <c r="E156" s="260"/>
      <c r="F156" s="260"/>
      <c r="G156" s="260"/>
      <c r="H156" s="261"/>
      <c r="I156" s="262"/>
      <c r="J156" s="262"/>
      <c r="K156" s="315">
        <f t="shared" si="3"/>
        <v>0</v>
      </c>
      <c r="L156" s="293"/>
    </row>
    <row r="157" spans="1:12" x14ac:dyDescent="0.25">
      <c r="A157" s="81"/>
      <c r="B157" s="97"/>
      <c r="C157" s="317">
        <v>138</v>
      </c>
      <c r="D157" s="260"/>
      <c r="E157" s="260"/>
      <c r="F157" s="260"/>
      <c r="G157" s="260"/>
      <c r="H157" s="261"/>
      <c r="I157" s="262"/>
      <c r="J157" s="262"/>
      <c r="K157" s="315">
        <f t="shared" si="3"/>
        <v>0</v>
      </c>
      <c r="L157" s="293"/>
    </row>
    <row r="158" spans="1:12" x14ac:dyDescent="0.25">
      <c r="A158" s="81"/>
      <c r="B158" s="97"/>
      <c r="C158" s="317">
        <v>139</v>
      </c>
      <c r="D158" s="260"/>
      <c r="E158" s="260"/>
      <c r="F158" s="260"/>
      <c r="G158" s="260"/>
      <c r="H158" s="261"/>
      <c r="I158" s="262"/>
      <c r="J158" s="262"/>
      <c r="K158" s="315">
        <f t="shared" si="3"/>
        <v>0</v>
      </c>
      <c r="L158" s="293"/>
    </row>
    <row r="159" spans="1:12" x14ac:dyDescent="0.25">
      <c r="A159" s="81"/>
      <c r="B159" s="97"/>
      <c r="C159" s="317">
        <v>140</v>
      </c>
      <c r="D159" s="260"/>
      <c r="E159" s="260"/>
      <c r="F159" s="260"/>
      <c r="G159" s="260"/>
      <c r="H159" s="261"/>
      <c r="I159" s="262"/>
      <c r="J159" s="262"/>
      <c r="K159" s="315">
        <f t="shared" si="3"/>
        <v>0</v>
      </c>
      <c r="L159" s="293"/>
    </row>
    <row r="160" spans="1:12" x14ac:dyDescent="0.25">
      <c r="A160" s="81"/>
      <c r="B160" s="97"/>
      <c r="C160" s="317">
        <v>141</v>
      </c>
      <c r="D160" s="260"/>
      <c r="E160" s="260"/>
      <c r="F160" s="260"/>
      <c r="G160" s="260"/>
      <c r="H160" s="261"/>
      <c r="I160" s="262"/>
      <c r="J160" s="262"/>
      <c r="K160" s="315">
        <f t="shared" si="3"/>
        <v>0</v>
      </c>
      <c r="L160" s="293"/>
    </row>
    <row r="161" spans="1:25" x14ac:dyDescent="0.25">
      <c r="A161" s="81"/>
      <c r="B161" s="97"/>
      <c r="C161" s="317">
        <v>142</v>
      </c>
      <c r="D161" s="260"/>
      <c r="E161" s="260"/>
      <c r="F161" s="260"/>
      <c r="G161" s="260"/>
      <c r="H161" s="261"/>
      <c r="I161" s="262"/>
      <c r="J161" s="262"/>
      <c r="K161" s="315">
        <f t="shared" si="3"/>
        <v>0</v>
      </c>
      <c r="L161" s="293"/>
    </row>
    <row r="162" spans="1:25" x14ac:dyDescent="0.25">
      <c r="A162" s="81"/>
      <c r="B162" s="97"/>
      <c r="C162" s="317">
        <v>143</v>
      </c>
      <c r="D162" s="260"/>
      <c r="E162" s="260"/>
      <c r="F162" s="260"/>
      <c r="G162" s="260"/>
      <c r="H162" s="261"/>
      <c r="I162" s="262"/>
      <c r="J162" s="262"/>
      <c r="K162" s="315">
        <f t="shared" si="3"/>
        <v>0</v>
      </c>
      <c r="L162" s="293"/>
    </row>
    <row r="163" spans="1:25" x14ac:dyDescent="0.25">
      <c r="A163" s="81"/>
      <c r="B163" s="97"/>
      <c r="C163" s="317">
        <v>144</v>
      </c>
      <c r="D163" s="260"/>
      <c r="E163" s="260"/>
      <c r="F163" s="260"/>
      <c r="G163" s="260"/>
      <c r="H163" s="261"/>
      <c r="I163" s="262"/>
      <c r="J163" s="262"/>
      <c r="K163" s="315">
        <f t="shared" si="3"/>
        <v>0</v>
      </c>
      <c r="L163" s="293"/>
    </row>
    <row r="164" spans="1:25" x14ac:dyDescent="0.25">
      <c r="A164" s="81"/>
      <c r="B164" s="97"/>
      <c r="C164" s="317">
        <v>145</v>
      </c>
      <c r="D164" s="260"/>
      <c r="E164" s="260"/>
      <c r="F164" s="260"/>
      <c r="G164" s="260"/>
      <c r="H164" s="261"/>
      <c r="I164" s="262"/>
      <c r="J164" s="262"/>
      <c r="K164" s="315">
        <f t="shared" si="3"/>
        <v>0</v>
      </c>
      <c r="L164" s="293"/>
    </row>
    <row r="165" spans="1:25" x14ac:dyDescent="0.25">
      <c r="A165" s="81"/>
      <c r="B165" s="97"/>
      <c r="C165" s="317">
        <v>146</v>
      </c>
      <c r="D165" s="260"/>
      <c r="E165" s="260"/>
      <c r="F165" s="260"/>
      <c r="G165" s="260"/>
      <c r="H165" s="261"/>
      <c r="I165" s="262"/>
      <c r="J165" s="262"/>
      <c r="K165" s="315">
        <f t="shared" si="3"/>
        <v>0</v>
      </c>
      <c r="L165" s="293"/>
    </row>
    <row r="166" spans="1:25" x14ac:dyDescent="0.25">
      <c r="A166" s="81"/>
      <c r="B166" s="97"/>
      <c r="C166" s="317">
        <v>147</v>
      </c>
      <c r="D166" s="260"/>
      <c r="E166" s="260"/>
      <c r="F166" s="260"/>
      <c r="G166" s="260"/>
      <c r="H166" s="261"/>
      <c r="I166" s="262"/>
      <c r="J166" s="262"/>
      <c r="K166" s="315">
        <f t="shared" si="3"/>
        <v>0</v>
      </c>
      <c r="L166" s="293"/>
    </row>
    <row r="167" spans="1:25" x14ac:dyDescent="0.25">
      <c r="A167" s="81"/>
      <c r="B167" s="97"/>
      <c r="C167" s="317">
        <v>148</v>
      </c>
      <c r="D167" s="260"/>
      <c r="E167" s="260"/>
      <c r="F167" s="260"/>
      <c r="G167" s="260"/>
      <c r="H167" s="261"/>
      <c r="I167" s="262"/>
      <c r="J167" s="262"/>
      <c r="K167" s="315">
        <f t="shared" si="3"/>
        <v>0</v>
      </c>
      <c r="L167" s="293"/>
    </row>
    <row r="168" spans="1:25" x14ac:dyDescent="0.25">
      <c r="A168" s="81"/>
      <c r="B168" s="97"/>
      <c r="C168" s="317">
        <v>149</v>
      </c>
      <c r="D168" s="260"/>
      <c r="E168" s="260"/>
      <c r="F168" s="260"/>
      <c r="G168" s="260"/>
      <c r="H168" s="261"/>
      <c r="I168" s="262"/>
      <c r="J168" s="262"/>
      <c r="K168" s="315">
        <f t="shared" si="3"/>
        <v>0</v>
      </c>
      <c r="L168" s="293"/>
    </row>
    <row r="169" spans="1:25" x14ac:dyDescent="0.25">
      <c r="A169" s="81"/>
      <c r="B169" s="97"/>
      <c r="C169" s="317">
        <v>150</v>
      </c>
      <c r="D169" s="260"/>
      <c r="E169" s="260"/>
      <c r="F169" s="260"/>
      <c r="G169" s="260"/>
      <c r="H169" s="261"/>
      <c r="I169" s="262"/>
      <c r="J169" s="262"/>
      <c r="K169" s="315">
        <f t="shared" si="3"/>
        <v>0</v>
      </c>
      <c r="L169" s="293"/>
    </row>
    <row r="170" spans="1:25" x14ac:dyDescent="0.25">
      <c r="A170" s="81"/>
      <c r="B170" s="97"/>
      <c r="C170" s="318">
        <v>151</v>
      </c>
      <c r="D170" s="260"/>
      <c r="E170" s="260"/>
      <c r="F170" s="260"/>
      <c r="G170" s="260"/>
      <c r="H170" s="261"/>
      <c r="I170" s="262"/>
      <c r="J170" s="262"/>
      <c r="K170" s="315">
        <f t="shared" si="3"/>
        <v>0</v>
      </c>
      <c r="L170" s="293"/>
    </row>
    <row r="171" spans="1:25" s="129" customFormat="1" ht="9" customHeight="1" x14ac:dyDescent="0.25">
      <c r="A171" s="86"/>
      <c r="B171" s="132"/>
      <c r="C171" s="86"/>
      <c r="D171" s="291"/>
      <c r="E171" s="86"/>
      <c r="F171" s="291"/>
      <c r="G171" s="86"/>
      <c r="H171" s="291"/>
      <c r="I171" s="86"/>
      <c r="J171" s="86"/>
      <c r="K171" s="86"/>
      <c r="L171" s="87"/>
    </row>
    <row r="172" spans="1:25" s="129" customFormat="1" ht="49.5" customHeight="1" x14ac:dyDescent="0.25">
      <c r="A172" s="86"/>
      <c r="B172" s="132"/>
      <c r="C172" s="310"/>
      <c r="D172" s="310"/>
      <c r="E172" s="310"/>
      <c r="F172" s="310"/>
      <c r="G172" s="310"/>
      <c r="H172" s="311"/>
      <c r="I172" s="312" t="s">
        <v>390</v>
      </c>
      <c r="J172" s="304" t="s">
        <v>315</v>
      </c>
      <c r="K172" s="304" t="s">
        <v>388</v>
      </c>
      <c r="L172" s="293"/>
    </row>
    <row r="173" spans="1:25" s="129" customFormat="1" x14ac:dyDescent="0.25">
      <c r="A173" s="86"/>
      <c r="B173" s="132"/>
      <c r="C173" s="86"/>
      <c r="D173" s="58"/>
      <c r="E173" s="58"/>
      <c r="F173" s="58"/>
      <c r="G173" s="58"/>
      <c r="H173" s="58" t="s">
        <v>389</v>
      </c>
      <c r="I173" s="313">
        <f>SUM(I20:I170)</f>
        <v>0</v>
      </c>
      <c r="J173" s="313">
        <f>SUM(J20:J170)</f>
        <v>0</v>
      </c>
      <c r="K173" s="313">
        <f>SUM(K20:K170)</f>
        <v>0</v>
      </c>
      <c r="L173" s="293"/>
    </row>
    <row r="174" spans="1:25" s="129" customFormat="1" x14ac:dyDescent="0.25">
      <c r="A174" s="86"/>
      <c r="B174" s="132"/>
      <c r="C174" s="58"/>
      <c r="D174" s="58"/>
      <c r="E174" s="58"/>
      <c r="F174" s="58"/>
      <c r="G174" s="58"/>
      <c r="H174" s="58" t="s">
        <v>138</v>
      </c>
      <c r="I174" s="314">
        <f>I173*12</f>
        <v>0</v>
      </c>
      <c r="J174" s="314">
        <f>J173*12</f>
        <v>0</v>
      </c>
      <c r="K174" s="314">
        <f>K173*12</f>
        <v>0</v>
      </c>
      <c r="L174" s="293"/>
    </row>
    <row r="175" spans="1:25" s="129" customFormat="1" ht="9" customHeight="1" x14ac:dyDescent="0.25">
      <c r="A175" s="86"/>
      <c r="B175" s="132"/>
      <c r="C175" s="86"/>
      <c r="D175" s="291"/>
      <c r="E175" s="86"/>
      <c r="F175" s="291"/>
      <c r="G175" s="86"/>
      <c r="H175" s="291"/>
      <c r="I175" s="86"/>
      <c r="J175" s="86"/>
      <c r="K175" s="86"/>
      <c r="L175" s="87"/>
    </row>
    <row r="176" spans="1:25" s="83" customFormat="1" x14ac:dyDescent="0.25">
      <c r="A176" s="81"/>
      <c r="B176" s="97"/>
      <c r="C176" s="139"/>
      <c r="D176" s="179"/>
      <c r="E176" s="179"/>
      <c r="F176" s="179"/>
      <c r="G176" s="179"/>
      <c r="H176" s="179"/>
      <c r="I176" s="179"/>
      <c r="J176" s="179" t="s">
        <v>11</v>
      </c>
      <c r="K176" s="269"/>
      <c r="L176" s="258"/>
      <c r="M176" s="80"/>
      <c r="N176" s="80"/>
      <c r="O176" s="80"/>
      <c r="P176" s="80"/>
      <c r="Q176" s="80"/>
      <c r="R176" s="80"/>
      <c r="S176" s="80"/>
      <c r="T176" s="80"/>
      <c r="U176" s="80"/>
      <c r="V176" s="80"/>
      <c r="W176" s="80"/>
      <c r="X176" s="270"/>
      <c r="Y176" s="270"/>
    </row>
    <row r="177" spans="1:23" ht="9" customHeight="1" x14ac:dyDescent="0.25">
      <c r="A177" s="81"/>
      <c r="B177" s="97"/>
      <c r="C177" s="86"/>
      <c r="D177" s="291"/>
      <c r="E177" s="86"/>
      <c r="F177" s="291"/>
      <c r="G177" s="86"/>
      <c r="H177" s="291"/>
      <c r="I177" s="86"/>
      <c r="J177" s="86"/>
      <c r="K177" s="86"/>
      <c r="L177" s="82"/>
    </row>
    <row r="178" spans="1:23" x14ac:dyDescent="0.25">
      <c r="A178" s="81"/>
      <c r="B178" s="97"/>
      <c r="C178" s="86"/>
      <c r="D178" s="58"/>
      <c r="E178" s="58"/>
      <c r="F178" s="58"/>
      <c r="G178" s="58"/>
      <c r="H178" s="58"/>
      <c r="I178" s="58"/>
      <c r="J178" s="58" t="s">
        <v>137</v>
      </c>
      <c r="K178" s="100" t="s">
        <v>53</v>
      </c>
      <c r="L178" s="87"/>
    </row>
    <row r="179" spans="1:23" s="129" customFormat="1" ht="9" customHeight="1" x14ac:dyDescent="0.25">
      <c r="A179" s="86"/>
      <c r="B179" s="132"/>
      <c r="C179" s="86"/>
      <c r="D179" s="291"/>
      <c r="E179" s="86"/>
      <c r="F179" s="291"/>
      <c r="G179" s="86"/>
      <c r="H179" s="291"/>
      <c r="I179" s="86"/>
      <c r="J179" s="86"/>
      <c r="K179" s="86"/>
      <c r="L179" s="87"/>
    </row>
    <row r="180" spans="1:23" s="129" customFormat="1" ht="15.75" x14ac:dyDescent="0.25">
      <c r="A180" s="86"/>
      <c r="B180" s="679" t="s">
        <v>467</v>
      </c>
      <c r="C180" s="680"/>
      <c r="D180" s="680"/>
      <c r="E180" s="680"/>
      <c r="F180" s="680"/>
      <c r="G180" s="680"/>
      <c r="H180" s="680"/>
      <c r="I180" s="680"/>
      <c r="J180" s="680"/>
      <c r="K180" s="680"/>
      <c r="L180" s="681"/>
    </row>
    <row r="181" spans="1:23" s="129" customFormat="1" ht="6.75" customHeight="1" x14ac:dyDescent="0.25">
      <c r="A181" s="86"/>
      <c r="B181" s="132"/>
      <c r="C181" s="86"/>
      <c r="D181" s="58"/>
      <c r="E181" s="58"/>
      <c r="F181" s="58"/>
      <c r="G181" s="58"/>
      <c r="H181" s="58"/>
      <c r="I181" s="58"/>
      <c r="J181" s="58"/>
      <c r="K181" s="86"/>
      <c r="L181" s="87"/>
    </row>
    <row r="182" spans="1:23" s="129" customFormat="1" x14ac:dyDescent="0.25">
      <c r="A182" s="86"/>
      <c r="B182" s="132"/>
      <c r="C182" s="675"/>
      <c r="D182" s="675"/>
      <c r="E182" s="675"/>
      <c r="F182" s="675"/>
      <c r="G182" s="86"/>
      <c r="H182" s="674" t="s">
        <v>536</v>
      </c>
      <c r="I182" s="674"/>
      <c r="J182" s="674"/>
      <c r="K182" s="674"/>
      <c r="L182" s="87"/>
      <c r="W182" s="573" t="s">
        <v>53</v>
      </c>
    </row>
    <row r="183" spans="1:23" x14ac:dyDescent="0.25">
      <c r="A183" s="81"/>
      <c r="B183" s="321"/>
      <c r="C183" s="94"/>
      <c r="D183" s="86"/>
      <c r="E183" s="179" t="s">
        <v>153</v>
      </c>
      <c r="F183" s="271" t="s">
        <v>53</v>
      </c>
      <c r="G183" s="86"/>
      <c r="H183" s="133"/>
      <c r="I183" s="200"/>
      <c r="J183" s="200" t="s">
        <v>90</v>
      </c>
      <c r="K183" s="272" t="str" cm="1">
        <f t="array" ref="K183">_xlfn.IFS(F183="Acquisition","N/A",F183="Reconstruction","N/A",F183="Select One","",F183="New Construction","",TRUE,"N/A")</f>
        <v/>
      </c>
      <c r="L183" s="87"/>
    </row>
    <row r="184" spans="1:23" x14ac:dyDescent="0.25">
      <c r="A184" s="81"/>
      <c r="B184" s="321"/>
      <c r="C184" s="86"/>
      <c r="D184" s="86"/>
      <c r="E184" s="86"/>
      <c r="F184" s="86"/>
      <c r="G184" s="86"/>
      <c r="H184" s="86"/>
      <c r="I184" s="182"/>
      <c r="J184" s="200" t="s">
        <v>517</v>
      </c>
      <c r="K184" s="272" t="str" cm="1">
        <f t="array" ref="K184">_xlfn.IFS(F183="Acquisition","N/A",F183="Reconstruction","N/A",F183="Select One","",F183="New Construction","",TRUE,"N/A")</f>
        <v/>
      </c>
      <c r="L184" s="87"/>
    </row>
    <row r="185" spans="1:23" x14ac:dyDescent="0.25">
      <c r="A185" s="81"/>
      <c r="B185" s="321"/>
      <c r="C185" s="94"/>
      <c r="D185" s="94"/>
      <c r="E185" s="179" t="s">
        <v>356</v>
      </c>
      <c r="F185" s="273"/>
      <c r="G185" s="86"/>
      <c r="H185" s="129"/>
      <c r="I185" s="129"/>
      <c r="J185" s="129"/>
      <c r="K185" s="129"/>
      <c r="L185" s="87"/>
    </row>
    <row r="186" spans="1:23" ht="15" customHeight="1" x14ac:dyDescent="0.25">
      <c r="A186" s="81"/>
      <c r="B186" s="321"/>
      <c r="C186" s="86"/>
      <c r="D186" s="86"/>
      <c r="E186" s="86"/>
      <c r="F186" s="86"/>
      <c r="G186" s="81"/>
      <c r="H186" s="674" t="s">
        <v>537</v>
      </c>
      <c r="I186" s="674"/>
      <c r="J186" s="674"/>
      <c r="K186" s="674"/>
      <c r="L186" s="87"/>
    </row>
    <row r="187" spans="1:23" x14ac:dyDescent="0.25">
      <c r="A187" s="81"/>
      <c r="B187" s="321"/>
      <c r="C187" s="94"/>
      <c r="D187" s="94"/>
      <c r="E187" s="179" t="s">
        <v>304</v>
      </c>
      <c r="F187" s="100" t="s">
        <v>53</v>
      </c>
      <c r="G187" s="86"/>
      <c r="H187" s="319"/>
      <c r="I187" s="86"/>
      <c r="J187" s="200" t="s">
        <v>87</v>
      </c>
      <c r="K187" s="272" t="str">
        <f>IF(F183="New Construction","N/A","")</f>
        <v/>
      </c>
      <c r="L187" s="87"/>
    </row>
    <row r="188" spans="1:23" x14ac:dyDescent="0.25">
      <c r="A188" s="81"/>
      <c r="B188" s="321"/>
      <c r="C188" s="94"/>
      <c r="D188" s="179"/>
      <c r="E188" s="220"/>
      <c r="F188" s="86"/>
      <c r="G188" s="86"/>
      <c r="H188" s="86"/>
      <c r="I188" s="320"/>
      <c r="J188" s="179" t="s">
        <v>28</v>
      </c>
      <c r="K188" s="274" t="str">
        <f>IF(F183="New Construction","N/A","")</f>
        <v/>
      </c>
      <c r="L188" s="87"/>
    </row>
    <row r="189" spans="1:23" ht="15" customHeight="1" x14ac:dyDescent="0.25">
      <c r="A189" s="81"/>
      <c r="B189" s="672" t="s">
        <v>303</v>
      </c>
      <c r="C189" s="673"/>
      <c r="D189" s="673"/>
      <c r="E189" s="673"/>
      <c r="F189" s="100" t="s">
        <v>53</v>
      </c>
      <c r="G189" s="86"/>
      <c r="H189" s="86"/>
      <c r="I189" s="86"/>
      <c r="J189" s="86"/>
      <c r="K189" s="86"/>
      <c r="L189" s="87"/>
    </row>
    <row r="190" spans="1:23" x14ac:dyDescent="0.25">
      <c r="A190" s="81"/>
      <c r="B190" s="132"/>
      <c r="C190" s="86"/>
      <c r="D190" s="86"/>
      <c r="E190" s="139"/>
      <c r="F190" s="86"/>
      <c r="G190" s="86"/>
      <c r="H190" s="86"/>
      <c r="I190" s="86"/>
      <c r="J190" s="179" t="s">
        <v>357</v>
      </c>
      <c r="K190" s="272" t="str">
        <f>IF(F183="New Construction","N/A","")</f>
        <v/>
      </c>
      <c r="L190" s="87"/>
    </row>
    <row r="191" spans="1:23" x14ac:dyDescent="0.25">
      <c r="A191" s="81"/>
      <c r="B191" s="682" t="s">
        <v>462</v>
      </c>
      <c r="C191" s="616"/>
      <c r="D191" s="616"/>
      <c r="E191" s="616"/>
      <c r="F191" s="100" t="s">
        <v>53</v>
      </c>
      <c r="G191" s="86"/>
      <c r="H191" s="94"/>
      <c r="I191" s="86"/>
      <c r="J191" s="179" t="s">
        <v>553</v>
      </c>
      <c r="K191" s="272" t="str">
        <f>IF(F183="New Construction","N/A","")</f>
        <v/>
      </c>
      <c r="L191" s="87"/>
    </row>
    <row r="192" spans="1:23" x14ac:dyDescent="0.25">
      <c r="A192" s="81"/>
      <c r="B192" s="132"/>
      <c r="C192" s="86"/>
      <c r="D192" s="86"/>
      <c r="E192" s="86"/>
      <c r="F192" s="703" t="s">
        <v>529</v>
      </c>
      <c r="G192" s="703"/>
      <c r="H192" s="703"/>
      <c r="I192" s="703"/>
      <c r="J192" s="703"/>
      <c r="K192" s="272" t="str">
        <f>IF(F183="New Construction","N/A","")</f>
        <v/>
      </c>
      <c r="L192" s="87"/>
    </row>
    <row r="193" spans="1:12" s="129" customFormat="1" ht="6.75" customHeight="1" x14ac:dyDescent="0.25">
      <c r="A193" s="86"/>
      <c r="B193" s="132"/>
      <c r="C193" s="86"/>
      <c r="D193" s="58"/>
      <c r="E193" s="58"/>
      <c r="F193" s="58"/>
      <c r="G193" s="58"/>
      <c r="H193" s="58"/>
      <c r="I193" s="58"/>
      <c r="J193" s="58"/>
      <c r="K193" s="86"/>
      <c r="L193" s="87"/>
    </row>
    <row r="194" spans="1:12" s="129" customFormat="1" ht="15.75" x14ac:dyDescent="0.25">
      <c r="A194" s="86"/>
      <c r="B194" s="679" t="s">
        <v>35</v>
      </c>
      <c r="C194" s="680"/>
      <c r="D194" s="680"/>
      <c r="E194" s="680"/>
      <c r="F194" s="680"/>
      <c r="G194" s="680"/>
      <c r="H194" s="680"/>
      <c r="I194" s="680"/>
      <c r="J194" s="680"/>
      <c r="K194" s="680"/>
      <c r="L194" s="681"/>
    </row>
    <row r="195" spans="1:12" s="129" customFormat="1" ht="9" customHeight="1" x14ac:dyDescent="0.25">
      <c r="A195" s="86"/>
      <c r="B195" s="132"/>
      <c r="C195" s="86"/>
      <c r="D195" s="291"/>
      <c r="E195" s="86"/>
      <c r="F195" s="291"/>
      <c r="G195" s="86"/>
      <c r="H195" s="291"/>
      <c r="I195" s="86"/>
      <c r="J195" s="86"/>
      <c r="K195" s="86"/>
      <c r="L195" s="87"/>
    </row>
    <row r="196" spans="1:12" x14ac:dyDescent="0.25">
      <c r="A196" s="81"/>
      <c r="B196" s="132"/>
      <c r="C196" s="86"/>
      <c r="D196" s="86"/>
      <c r="E196" s="138"/>
      <c r="F196" s="138"/>
      <c r="G196" s="138"/>
      <c r="H196" s="138"/>
      <c r="I196" s="138"/>
      <c r="J196" s="138" t="s">
        <v>110</v>
      </c>
      <c r="K196" s="100" t="s">
        <v>53</v>
      </c>
      <c r="L196" s="87"/>
    </row>
    <row r="197" spans="1:12" s="129" customFormat="1" ht="15.75" x14ac:dyDescent="0.25">
      <c r="A197" s="86"/>
      <c r="B197" s="132"/>
      <c r="C197" s="291"/>
      <c r="D197" s="291"/>
      <c r="E197" s="294"/>
      <c r="F197" s="291"/>
      <c r="G197" s="295"/>
      <c r="H197" s="295"/>
      <c r="I197" s="296"/>
      <c r="J197" s="86"/>
      <c r="K197" s="86"/>
      <c r="L197" s="322"/>
    </row>
    <row r="198" spans="1:12" ht="15.75" x14ac:dyDescent="0.25">
      <c r="A198" s="81"/>
      <c r="B198" s="132"/>
      <c r="C198" s="86"/>
      <c r="D198" s="86"/>
      <c r="E198" s="143"/>
      <c r="F198" s="616" t="s">
        <v>218</v>
      </c>
      <c r="G198" s="616"/>
      <c r="H198" s="616"/>
      <c r="I198" s="616"/>
      <c r="J198" s="616"/>
      <c r="K198" s="275"/>
      <c r="L198" s="322"/>
    </row>
    <row r="199" spans="1:12" s="129" customFormat="1" ht="9" customHeight="1" x14ac:dyDescent="0.25">
      <c r="A199" s="86"/>
      <c r="B199" s="132"/>
      <c r="C199" s="86"/>
      <c r="D199" s="291"/>
      <c r="E199" s="86"/>
      <c r="F199" s="291"/>
      <c r="G199" s="86"/>
      <c r="H199" s="291"/>
      <c r="I199" s="86"/>
      <c r="J199" s="86"/>
      <c r="K199" s="86"/>
      <c r="L199" s="87"/>
    </row>
    <row r="200" spans="1:12" s="129" customFormat="1" ht="15.75" customHeight="1" x14ac:dyDescent="0.25">
      <c r="A200" s="86"/>
      <c r="B200" s="679" t="s">
        <v>533</v>
      </c>
      <c r="C200" s="680"/>
      <c r="D200" s="680"/>
      <c r="E200" s="680"/>
      <c r="F200" s="680"/>
      <c r="G200" s="680"/>
      <c r="H200" s="680"/>
      <c r="I200" s="680"/>
      <c r="J200" s="680"/>
      <c r="K200" s="680"/>
      <c r="L200" s="681"/>
    </row>
    <row r="201" spans="1:12" s="282" customFormat="1" ht="15.75" customHeight="1" x14ac:dyDescent="0.25">
      <c r="A201" s="277"/>
      <c r="B201" s="609" t="s">
        <v>358</v>
      </c>
      <c r="C201" s="610"/>
      <c r="D201" s="610"/>
      <c r="E201" s="610"/>
      <c r="F201" s="610"/>
      <c r="G201" s="610"/>
      <c r="H201" s="610"/>
      <c r="I201" s="610"/>
      <c r="J201" s="610"/>
      <c r="K201" s="610"/>
      <c r="L201" s="611"/>
    </row>
    <row r="202" spans="1:12" s="129" customFormat="1" ht="15" customHeight="1" x14ac:dyDescent="0.25">
      <c r="A202" s="86"/>
      <c r="B202" s="241"/>
      <c r="C202" s="220"/>
      <c r="D202" s="220"/>
      <c r="E202" s="220"/>
      <c r="F202" s="220"/>
      <c r="G202" s="220"/>
      <c r="H202" s="220"/>
      <c r="I202" s="220"/>
      <c r="J202" s="220"/>
      <c r="K202" s="220"/>
      <c r="L202" s="323"/>
    </row>
    <row r="203" spans="1:12" s="129" customFormat="1" x14ac:dyDescent="0.25">
      <c r="A203" s="86"/>
      <c r="B203" s="132"/>
      <c r="C203" s="676" t="s">
        <v>353</v>
      </c>
      <c r="D203" s="677"/>
      <c r="E203" s="677"/>
      <c r="F203" s="677"/>
      <c r="G203" s="677"/>
      <c r="H203" s="677"/>
      <c r="I203" s="678"/>
      <c r="J203" s="291"/>
      <c r="K203" s="86"/>
      <c r="L203" s="87"/>
    </row>
    <row r="204" spans="1:12" s="129" customFormat="1" ht="47.25" customHeight="1" x14ac:dyDescent="0.25">
      <c r="A204" s="86"/>
      <c r="B204" s="132"/>
      <c r="C204" s="324" t="s">
        <v>354</v>
      </c>
      <c r="D204" s="145" t="s">
        <v>125</v>
      </c>
      <c r="E204" s="145" t="s">
        <v>126</v>
      </c>
      <c r="F204" s="145" t="s">
        <v>127</v>
      </c>
      <c r="G204" s="145" t="s">
        <v>128</v>
      </c>
      <c r="H204" s="325" t="s">
        <v>129</v>
      </c>
      <c r="I204" s="326" t="s">
        <v>349</v>
      </c>
      <c r="J204" s="291"/>
      <c r="K204" s="86"/>
      <c r="L204" s="87"/>
    </row>
    <row r="205" spans="1:12" s="333" customFormat="1" x14ac:dyDescent="0.25">
      <c r="A205" s="291"/>
      <c r="B205" s="327"/>
      <c r="C205" s="328" t="s">
        <v>288</v>
      </c>
      <c r="D205" s="329">
        <f>COUNTIFS(E20:E170,"Efficiency",H20:H170,"20%")</f>
        <v>0</v>
      </c>
      <c r="E205" s="329">
        <f>COUNTIFS(E20:E170,"1 Bedroom",H20:H170,"20%")</f>
        <v>0</v>
      </c>
      <c r="F205" s="329">
        <f>COUNTIFS(E20:E170,"2 Bedrooms",H20:H170,"20%")</f>
        <v>0</v>
      </c>
      <c r="G205" s="329">
        <f>COUNTIFS(E20:E170,"3 Bedrooms",H20:H170,"20%")</f>
        <v>0</v>
      </c>
      <c r="H205" s="330">
        <f>COUNTIFS(E20:E170,"4 Bedrooms",H20:H170,"20%")</f>
        <v>0</v>
      </c>
      <c r="I205" s="331">
        <f>SUM(D205:H205)</f>
        <v>0</v>
      </c>
      <c r="J205" s="291"/>
      <c r="K205" s="291"/>
      <c r="L205" s="332"/>
    </row>
    <row r="206" spans="1:12" s="333" customFormat="1" x14ac:dyDescent="0.25">
      <c r="A206" s="291"/>
      <c r="B206" s="327"/>
      <c r="C206" s="328" t="s">
        <v>289</v>
      </c>
      <c r="D206" s="329">
        <f>COUNTIFS(E20:E170,"Efficiency",H20:H170,"30%")</f>
        <v>0</v>
      </c>
      <c r="E206" s="329">
        <f>COUNTIFS(E20:E170,"1 Bedroom",H20:H170,"30%")</f>
        <v>0</v>
      </c>
      <c r="F206" s="329">
        <f>COUNTIFS(E20:E170,"2 Bedrooms",H20:H170,"30%")</f>
        <v>0</v>
      </c>
      <c r="G206" s="329">
        <f>COUNTIFS(E20:E170,"3 Bedrooms",H20:H170,"30%")</f>
        <v>0</v>
      </c>
      <c r="H206" s="330">
        <f>COUNTIFS(E20:E170,"4 Bedrooms",H20:H170,"30%")</f>
        <v>0</v>
      </c>
      <c r="I206" s="331">
        <f t="shared" ref="I206:I216" si="4">SUM(D206:H206)</f>
        <v>0</v>
      </c>
      <c r="J206" s="291"/>
      <c r="K206" s="291"/>
      <c r="L206" s="332"/>
    </row>
    <row r="207" spans="1:12" s="333" customFormat="1" x14ac:dyDescent="0.25">
      <c r="A207" s="291"/>
      <c r="B207" s="327"/>
      <c r="C207" s="328" t="s">
        <v>291</v>
      </c>
      <c r="D207" s="329">
        <f>COUNTIFS(E20:E170,"Efficiency",H20:H170,"40%")</f>
        <v>0</v>
      </c>
      <c r="E207" s="329">
        <f>COUNTIFS(E20:E170,"1 Bedroom",H20:H170,"40%")</f>
        <v>0</v>
      </c>
      <c r="F207" s="329">
        <f>COUNTIFS(E20:E170,"2 Bedrooms",H20:H170,"40%")</f>
        <v>0</v>
      </c>
      <c r="G207" s="329">
        <f>COUNTIFS(E20:E170,"3 Bedrooms",H20:H170,"40%")</f>
        <v>0</v>
      </c>
      <c r="H207" s="330">
        <f>COUNTIFS(E20:E170,"4 Bedrooms",H20:H170,"40%")</f>
        <v>0</v>
      </c>
      <c r="I207" s="331">
        <f t="shared" si="4"/>
        <v>0</v>
      </c>
      <c r="J207" s="291"/>
      <c r="K207" s="291"/>
      <c r="L207" s="332"/>
    </row>
    <row r="208" spans="1:12" s="333" customFormat="1" x14ac:dyDescent="0.25">
      <c r="A208" s="291"/>
      <c r="B208" s="327"/>
      <c r="C208" s="328" t="s">
        <v>290</v>
      </c>
      <c r="D208" s="329">
        <f>COUNTIFS(E20:E170,"Efficiency",H20:H170,"50%")</f>
        <v>0</v>
      </c>
      <c r="E208" s="329">
        <f>COUNTIFS(E20:E170,"1 Bedroom",H20:H170,"50%")</f>
        <v>0</v>
      </c>
      <c r="F208" s="329">
        <f>COUNTIFS(E20:E170,"2 Bedrooms",H20:H170,"50%")</f>
        <v>0</v>
      </c>
      <c r="G208" s="329">
        <f>COUNTIFS(E20:E170,"3 Bedrooms",H20:H170,"50%")</f>
        <v>0</v>
      </c>
      <c r="H208" s="330">
        <f>COUNTIFS(E20:E170,"4 Bedrooms",H20:H170,"50%")</f>
        <v>0</v>
      </c>
      <c r="I208" s="331">
        <f t="shared" si="4"/>
        <v>0</v>
      </c>
      <c r="J208" s="291"/>
      <c r="K208" s="291"/>
      <c r="L208" s="332"/>
    </row>
    <row r="209" spans="1:17" s="333" customFormat="1" x14ac:dyDescent="0.25">
      <c r="A209" s="291"/>
      <c r="B209" s="327"/>
      <c r="C209" s="328" t="s">
        <v>292</v>
      </c>
      <c r="D209" s="329">
        <f>COUNTIFS(E20:E170,"Efficiency",H20:H170,"60%")</f>
        <v>0</v>
      </c>
      <c r="E209" s="329">
        <f>COUNTIFS(E20:E170,"1 Bedroom",H20:H170,"60%")</f>
        <v>0</v>
      </c>
      <c r="F209" s="329">
        <f>COUNTIFS(E20:E170,"2 Bedrooms",H20:H170,"60%")</f>
        <v>0</v>
      </c>
      <c r="G209" s="329">
        <f>COUNTIFS(E20:E170,"3 Bedrooms",H20:H170,"60%")</f>
        <v>0</v>
      </c>
      <c r="H209" s="330">
        <f>COUNTIFS(E20:E170,"4 Bedrooms",H20:H170,"60%")</f>
        <v>0</v>
      </c>
      <c r="I209" s="331">
        <f t="shared" si="4"/>
        <v>0</v>
      </c>
      <c r="J209" s="291"/>
      <c r="K209" s="291"/>
      <c r="L209" s="332"/>
    </row>
    <row r="210" spans="1:17" s="333" customFormat="1" x14ac:dyDescent="0.25">
      <c r="A210" s="291"/>
      <c r="B210" s="327"/>
      <c r="C210" s="328" t="s">
        <v>293</v>
      </c>
      <c r="D210" s="329">
        <f>COUNTIFS(E20:E170,"Efficiency",H20:H170,"65%")</f>
        <v>0</v>
      </c>
      <c r="E210" s="329">
        <f>COUNTIFS(E20:E170,"1 Bedroom",H20:H170,"65%")</f>
        <v>0</v>
      </c>
      <c r="F210" s="329">
        <f>COUNTIFS(E20:E170,"2 Bedrooms",H20:H170,"65%")</f>
        <v>0</v>
      </c>
      <c r="G210" s="329">
        <f>COUNTIFS(E20:E170,"3 Bedrooms",H20:H170,"65%")</f>
        <v>0</v>
      </c>
      <c r="H210" s="330">
        <f>COUNTIFS(E20:E170,"4 Bedrooms",H20:H170,"65%")</f>
        <v>0</v>
      </c>
      <c r="I210" s="331">
        <f t="shared" si="4"/>
        <v>0</v>
      </c>
      <c r="J210" s="291"/>
      <c r="K210" s="291"/>
      <c r="L210" s="332"/>
    </row>
    <row r="211" spans="1:17" s="333" customFormat="1" x14ac:dyDescent="0.25">
      <c r="A211" s="291"/>
      <c r="B211" s="327"/>
      <c r="C211" s="328" t="s">
        <v>294</v>
      </c>
      <c r="D211" s="329">
        <f>COUNTIFS(E20:E170,"Efficiency",H20:H170,"70%")</f>
        <v>0</v>
      </c>
      <c r="E211" s="329">
        <f>COUNTIFS(E20:E170,"1 Bedroom",H20:H170,"70%")</f>
        <v>0</v>
      </c>
      <c r="F211" s="329">
        <f>COUNTIFS(E20:E170,"2 Bedrooms",H20:H170,"70%")</f>
        <v>0</v>
      </c>
      <c r="G211" s="329">
        <f>COUNTIFS(E20:E170,"3 Bedrooms",H20:H170,"70%")</f>
        <v>0</v>
      </c>
      <c r="H211" s="330">
        <f>COUNTIFS(E20:E170,"4 Bedrooms",H20:H170,"70%")</f>
        <v>0</v>
      </c>
      <c r="I211" s="331">
        <f t="shared" si="4"/>
        <v>0</v>
      </c>
      <c r="J211" s="291"/>
      <c r="K211" s="291"/>
      <c r="L211" s="332"/>
    </row>
    <row r="212" spans="1:17" s="333" customFormat="1" x14ac:dyDescent="0.25">
      <c r="A212" s="291"/>
      <c r="B212" s="327"/>
      <c r="C212" s="328" t="s">
        <v>295</v>
      </c>
      <c r="D212" s="329">
        <f>COUNTIFS(E20:E170,"Efficiency",H20:H170,"80%")</f>
        <v>0</v>
      </c>
      <c r="E212" s="329">
        <f>COUNTIFS(E20:E170,"1 Bedroom",H20:H170,"80%")</f>
        <v>0</v>
      </c>
      <c r="F212" s="329">
        <f>COUNTIFS(E20:E170,"2 Bedrooms",H20:H170,"80%")</f>
        <v>0</v>
      </c>
      <c r="G212" s="329">
        <f>COUNTIFS(E20:E170,"3 Bedrooms",H20:H170,"80%")</f>
        <v>0</v>
      </c>
      <c r="H212" s="330">
        <f>COUNTIFS(E20:E170,"4 Bedrooms",H20:H170,"80%")</f>
        <v>0</v>
      </c>
      <c r="I212" s="331">
        <f t="shared" si="4"/>
        <v>0</v>
      </c>
      <c r="J212" s="291"/>
      <c r="K212" s="291"/>
      <c r="L212" s="332"/>
    </row>
    <row r="213" spans="1:17" s="333" customFormat="1" x14ac:dyDescent="0.25">
      <c r="A213" s="291"/>
      <c r="B213" s="327"/>
      <c r="C213" s="328" t="s">
        <v>296</v>
      </c>
      <c r="D213" s="329">
        <f>COUNTIFS(E20:E170,"Efficiency",H20:H170,"100%")</f>
        <v>0</v>
      </c>
      <c r="E213" s="329">
        <f>COUNTIFS(E20:E170,"1 Bedroom",H20:H170,"100%")</f>
        <v>0</v>
      </c>
      <c r="F213" s="329">
        <f>COUNTIFS(E20:E170,"2 Bedrooms",H20:H170,"100%")</f>
        <v>0</v>
      </c>
      <c r="G213" s="329">
        <f>COUNTIFS(E20:E170,"3 Bedrooms",H20:H170,"100%")</f>
        <v>0</v>
      </c>
      <c r="H213" s="330">
        <f>COUNTIFS(E20:E170,"4 Bedrooms",H20:H170,"100%")</f>
        <v>0</v>
      </c>
      <c r="I213" s="331">
        <f t="shared" si="4"/>
        <v>0</v>
      </c>
      <c r="J213" s="291"/>
      <c r="K213" s="291"/>
      <c r="L213" s="332"/>
    </row>
    <row r="214" spans="1:17" s="333" customFormat="1" x14ac:dyDescent="0.25">
      <c r="A214" s="291"/>
      <c r="B214" s="327"/>
      <c r="C214" s="193" t="s">
        <v>311</v>
      </c>
      <c r="D214" s="329">
        <f>COUNTIFS(E20:E170,"Efficiency",H20:H170,"120%")</f>
        <v>0</v>
      </c>
      <c r="E214" s="329">
        <f>COUNTIFS(E20:E170,"1 Bedroom",H20:H170,"120%")</f>
        <v>0</v>
      </c>
      <c r="F214" s="329">
        <f>COUNTIFS(E20:E170,"2 Bedrooms",H20:H170,"120%")</f>
        <v>0</v>
      </c>
      <c r="G214" s="329">
        <f>COUNTIFS(E20:E170,"3 Bedrooms",H20:H170,"120%")</f>
        <v>0</v>
      </c>
      <c r="H214" s="330">
        <f>COUNTIFS(E20:E170,"4 Bedrooms",H20:H170,"120%")</f>
        <v>0</v>
      </c>
      <c r="I214" s="331">
        <f t="shared" si="4"/>
        <v>0</v>
      </c>
      <c r="J214" s="291"/>
      <c r="K214" s="291"/>
      <c r="L214" s="332"/>
    </row>
    <row r="215" spans="1:17" s="333" customFormat="1" x14ac:dyDescent="0.25">
      <c r="A215" s="291"/>
      <c r="B215" s="327"/>
      <c r="C215" s="193" t="s">
        <v>297</v>
      </c>
      <c r="D215" s="329">
        <f>COUNTIFS(E20:E170,"Efficiency",H20:H170,"140%")</f>
        <v>0</v>
      </c>
      <c r="E215" s="329">
        <f>COUNTIFS(E20:E170,"1 Bedroom",H20:H170,"140%")</f>
        <v>0</v>
      </c>
      <c r="F215" s="329">
        <f>COUNTIFS(E20:E170,"2 Bedrooms",H20:H170,"140%")</f>
        <v>0</v>
      </c>
      <c r="G215" s="329">
        <f>COUNTIFS(E20:E170,"3 Bedrooms",H20:H170,"140%")</f>
        <v>0</v>
      </c>
      <c r="H215" s="330">
        <f>COUNTIFS(E20:E170,"4 Bedrooms",H20:H170,"140%")</f>
        <v>0</v>
      </c>
      <c r="I215" s="331">
        <f t="shared" si="4"/>
        <v>0</v>
      </c>
      <c r="J215" s="291"/>
      <c r="K215" s="291"/>
      <c r="L215" s="332"/>
    </row>
    <row r="216" spans="1:17" s="333" customFormat="1" ht="15" customHeight="1" thickBot="1" x14ac:dyDescent="0.3">
      <c r="A216" s="291"/>
      <c r="B216" s="327"/>
      <c r="C216" s="334" t="str">
        <f>'Tab 1-Development Info'!D46</f>
        <v>Other AMI Unit: [Add % here]</v>
      </c>
      <c r="D216" s="335">
        <f>COUNTIFS(E20:E170,"Efficiency",H20:H170,"Other")</f>
        <v>0</v>
      </c>
      <c r="E216" s="335">
        <f>COUNTIFS(E20:E170,"1 Bedroom",H20:H170,"Other")</f>
        <v>0</v>
      </c>
      <c r="F216" s="335">
        <f>COUNTIFS(E20:E170,"2 Bedrooms",H20:H170,"Other")</f>
        <v>0</v>
      </c>
      <c r="G216" s="335">
        <f>COUNTIFS(E20:E170,"3 Bedrooms",H20:H170,"Other")</f>
        <v>0</v>
      </c>
      <c r="H216" s="336">
        <f>COUNTIFS(E20:E170,"4 Bedrooms",H20:H170,"Other")</f>
        <v>0</v>
      </c>
      <c r="I216" s="337">
        <f t="shared" si="4"/>
        <v>0</v>
      </c>
      <c r="J216" s="291"/>
      <c r="K216" s="291"/>
      <c r="L216" s="332"/>
    </row>
    <row r="217" spans="1:17" s="333" customFormat="1" ht="15.75" thickTop="1" x14ac:dyDescent="0.25">
      <c r="A217" s="291"/>
      <c r="B217" s="327"/>
      <c r="C217" s="193" t="s">
        <v>124</v>
      </c>
      <c r="D217" s="338">
        <f t="shared" ref="D217:I217" si="5">SUM(D205:D216)</f>
        <v>0</v>
      </c>
      <c r="E217" s="338">
        <f t="shared" si="5"/>
        <v>0</v>
      </c>
      <c r="F217" s="338">
        <f t="shared" si="5"/>
        <v>0</v>
      </c>
      <c r="G217" s="338">
        <f t="shared" si="5"/>
        <v>0</v>
      </c>
      <c r="H217" s="339">
        <f t="shared" si="5"/>
        <v>0</v>
      </c>
      <c r="I217" s="340">
        <f t="shared" si="5"/>
        <v>0</v>
      </c>
      <c r="J217" s="291"/>
      <c r="K217" s="291"/>
      <c r="L217" s="332"/>
    </row>
    <row r="218" spans="1:17" s="129" customFormat="1" ht="15" customHeight="1" x14ac:dyDescent="0.25">
      <c r="A218" s="86"/>
      <c r="B218" s="132"/>
      <c r="C218" s="86"/>
      <c r="D218" s="291"/>
      <c r="E218" s="86"/>
      <c r="F218" s="291"/>
      <c r="G218" s="86"/>
      <c r="H218" s="291"/>
      <c r="I218" s="86"/>
      <c r="J218" s="86"/>
      <c r="K218" s="86"/>
      <c r="L218" s="87"/>
      <c r="N218" s="333"/>
      <c r="O218" s="333"/>
      <c r="P218" s="333"/>
      <c r="Q218" s="333"/>
    </row>
    <row r="219" spans="1:17" s="333" customFormat="1" x14ac:dyDescent="0.25">
      <c r="A219" s="291"/>
      <c r="B219" s="327"/>
      <c r="C219" s="612" t="s">
        <v>378</v>
      </c>
      <c r="D219" s="613"/>
      <c r="E219" s="613"/>
      <c r="F219" s="613"/>
      <c r="G219" s="613"/>
      <c r="H219" s="614"/>
      <c r="I219" s="291"/>
      <c r="J219" s="291"/>
      <c r="K219" s="291"/>
      <c r="L219" s="332"/>
      <c r="M219" s="291"/>
    </row>
    <row r="220" spans="1:17" s="333" customFormat="1" ht="30" x14ac:dyDescent="0.25">
      <c r="A220" s="291"/>
      <c r="B220" s="327"/>
      <c r="C220" s="147" t="s">
        <v>355</v>
      </c>
      <c r="D220" s="341" t="s">
        <v>383</v>
      </c>
      <c r="E220" s="342" t="s">
        <v>382</v>
      </c>
      <c r="F220" s="343" t="s">
        <v>313</v>
      </c>
      <c r="G220" s="344" t="s">
        <v>384</v>
      </c>
      <c r="H220" s="345" t="s">
        <v>314</v>
      </c>
      <c r="I220" s="291"/>
      <c r="J220" s="291"/>
      <c r="K220" s="291"/>
      <c r="L220" s="332"/>
    </row>
    <row r="221" spans="1:17" s="333" customFormat="1" x14ac:dyDescent="0.25">
      <c r="A221" s="291"/>
      <c r="B221" s="327"/>
      <c r="C221" s="192" t="s">
        <v>337</v>
      </c>
      <c r="D221" s="346">
        <f t="shared" ref="D221:D232" si="6">I205</f>
        <v>0</v>
      </c>
      <c r="E221" s="347" t="e">
        <f>D221/D233</f>
        <v>#DIV/0!</v>
      </c>
      <c r="F221" s="348">
        <f>'Tab 1-Development Info'!J35</f>
        <v>0</v>
      </c>
      <c r="G221" s="349" t="e">
        <f>F221/F233</f>
        <v>#DIV/0!</v>
      </c>
      <c r="H221" s="350" t="str">
        <f t="shared" ref="H221:H233" si="7">IF(OR(D221="",F221=""),"",IF(F221=0,"YES",IF(D221&gt;=F221,"YES","NO")))</f>
        <v>YES</v>
      </c>
      <c r="I221" s="291"/>
      <c r="J221" s="291"/>
      <c r="K221" s="291"/>
      <c r="L221" s="332"/>
    </row>
    <row r="222" spans="1:17" s="333" customFormat="1" x14ac:dyDescent="0.25">
      <c r="A222" s="291"/>
      <c r="B222" s="327"/>
      <c r="C222" s="193" t="s">
        <v>338</v>
      </c>
      <c r="D222" s="346">
        <f t="shared" si="6"/>
        <v>0</v>
      </c>
      <c r="E222" s="347" t="e">
        <f>D222/D233</f>
        <v>#DIV/0!</v>
      </c>
      <c r="F222" s="348">
        <f>'Tab 1-Development Info'!J36</f>
        <v>0</v>
      </c>
      <c r="G222" s="349" t="e">
        <f>F222/F233</f>
        <v>#DIV/0!</v>
      </c>
      <c r="H222" s="350" t="str">
        <f t="shared" si="7"/>
        <v>YES</v>
      </c>
      <c r="I222" s="291"/>
      <c r="J222" s="291"/>
      <c r="K222" s="291"/>
      <c r="L222" s="332"/>
    </row>
    <row r="223" spans="1:17" s="333" customFormat="1" x14ac:dyDescent="0.25">
      <c r="A223" s="291"/>
      <c r="B223" s="327"/>
      <c r="C223" s="193" t="s">
        <v>339</v>
      </c>
      <c r="D223" s="346">
        <f t="shared" si="6"/>
        <v>0</v>
      </c>
      <c r="E223" s="347" t="e">
        <f>D223/D233</f>
        <v>#DIV/0!</v>
      </c>
      <c r="F223" s="348">
        <f>'Tab 1-Development Info'!J37</f>
        <v>0</v>
      </c>
      <c r="G223" s="349" t="e">
        <f>F223/F233</f>
        <v>#DIV/0!</v>
      </c>
      <c r="H223" s="350" t="str">
        <f t="shared" si="7"/>
        <v>YES</v>
      </c>
      <c r="I223" s="291"/>
      <c r="J223" s="291"/>
      <c r="K223" s="291"/>
      <c r="L223" s="332"/>
    </row>
    <row r="224" spans="1:17" s="333" customFormat="1" x14ac:dyDescent="0.25">
      <c r="A224" s="291"/>
      <c r="B224" s="327"/>
      <c r="C224" s="194" t="s">
        <v>340</v>
      </c>
      <c r="D224" s="346">
        <f t="shared" si="6"/>
        <v>0</v>
      </c>
      <c r="E224" s="347" t="e">
        <f>D224/D233</f>
        <v>#DIV/0!</v>
      </c>
      <c r="F224" s="348">
        <f>'Tab 1-Development Info'!J38</f>
        <v>0</v>
      </c>
      <c r="G224" s="349" t="e">
        <f>F224/F233</f>
        <v>#DIV/0!</v>
      </c>
      <c r="H224" s="350" t="str">
        <f t="shared" si="7"/>
        <v>YES</v>
      </c>
      <c r="I224" s="291"/>
      <c r="J224" s="291"/>
      <c r="K224" s="291"/>
      <c r="L224" s="332"/>
    </row>
    <row r="225" spans="1:12" s="333" customFormat="1" x14ac:dyDescent="0.25">
      <c r="A225" s="291"/>
      <c r="B225" s="327"/>
      <c r="C225" s="194" t="s">
        <v>341</v>
      </c>
      <c r="D225" s="346">
        <f t="shared" si="6"/>
        <v>0</v>
      </c>
      <c r="E225" s="347" t="e">
        <f>D225/D233</f>
        <v>#DIV/0!</v>
      </c>
      <c r="F225" s="348">
        <f>'Tab 1-Development Info'!J39</f>
        <v>0</v>
      </c>
      <c r="G225" s="349" t="e">
        <f>F225/F233</f>
        <v>#DIV/0!</v>
      </c>
      <c r="H225" s="350" t="str">
        <f t="shared" si="7"/>
        <v>YES</v>
      </c>
      <c r="I225" s="291"/>
      <c r="J225" s="291"/>
      <c r="K225" s="291"/>
      <c r="L225" s="332"/>
    </row>
    <row r="226" spans="1:12" s="333" customFormat="1" x14ac:dyDescent="0.25">
      <c r="A226" s="291"/>
      <c r="B226" s="327"/>
      <c r="C226" s="194" t="s">
        <v>342</v>
      </c>
      <c r="D226" s="346">
        <f t="shared" si="6"/>
        <v>0</v>
      </c>
      <c r="E226" s="347" t="e">
        <f>D226/D233</f>
        <v>#DIV/0!</v>
      </c>
      <c r="F226" s="348">
        <f>'Tab 1-Development Info'!J40</f>
        <v>0</v>
      </c>
      <c r="G226" s="349" t="e">
        <f>F226/F233</f>
        <v>#DIV/0!</v>
      </c>
      <c r="H226" s="350" t="str">
        <f t="shared" si="7"/>
        <v>YES</v>
      </c>
      <c r="I226" s="291"/>
      <c r="J226" s="291"/>
      <c r="K226" s="291"/>
      <c r="L226" s="332"/>
    </row>
    <row r="227" spans="1:12" s="333" customFormat="1" x14ac:dyDescent="0.25">
      <c r="A227" s="291"/>
      <c r="B227" s="327"/>
      <c r="C227" s="194" t="s">
        <v>343</v>
      </c>
      <c r="D227" s="346">
        <f t="shared" si="6"/>
        <v>0</v>
      </c>
      <c r="E227" s="347" t="e">
        <f>D227/D233</f>
        <v>#DIV/0!</v>
      </c>
      <c r="F227" s="348">
        <f>'Tab 1-Development Info'!J41</f>
        <v>0</v>
      </c>
      <c r="G227" s="349" t="e">
        <f>F227/F233</f>
        <v>#DIV/0!</v>
      </c>
      <c r="H227" s="350" t="str">
        <f t="shared" si="7"/>
        <v>YES</v>
      </c>
      <c r="I227" s="291"/>
      <c r="J227" s="291"/>
      <c r="K227" s="291"/>
      <c r="L227" s="332"/>
    </row>
    <row r="228" spans="1:12" s="333" customFormat="1" x14ac:dyDescent="0.25">
      <c r="A228" s="291"/>
      <c r="B228" s="327"/>
      <c r="C228" s="194" t="s">
        <v>344</v>
      </c>
      <c r="D228" s="346">
        <f t="shared" si="6"/>
        <v>0</v>
      </c>
      <c r="E228" s="347" t="e">
        <f>D228/D233</f>
        <v>#DIV/0!</v>
      </c>
      <c r="F228" s="348">
        <f>'Tab 1-Development Info'!J42</f>
        <v>0</v>
      </c>
      <c r="G228" s="349" t="e">
        <f>F228/F233</f>
        <v>#DIV/0!</v>
      </c>
      <c r="H228" s="350" t="str">
        <f t="shared" si="7"/>
        <v>YES</v>
      </c>
      <c r="I228" s="291"/>
      <c r="J228" s="291"/>
      <c r="K228" s="291"/>
      <c r="L228" s="332"/>
    </row>
    <row r="229" spans="1:12" s="333" customFormat="1" x14ac:dyDescent="0.25">
      <c r="A229" s="291"/>
      <c r="B229" s="327"/>
      <c r="C229" s="194" t="s">
        <v>345</v>
      </c>
      <c r="D229" s="346">
        <f t="shared" si="6"/>
        <v>0</v>
      </c>
      <c r="E229" s="347" t="e">
        <f>D229/D233</f>
        <v>#DIV/0!</v>
      </c>
      <c r="F229" s="348">
        <f>'Tab 1-Development Info'!J43</f>
        <v>0</v>
      </c>
      <c r="G229" s="349" t="e">
        <f>F229/F233</f>
        <v>#DIV/0!</v>
      </c>
      <c r="H229" s="350" t="str">
        <f t="shared" si="7"/>
        <v>YES</v>
      </c>
      <c r="I229" s="291"/>
      <c r="J229" s="291"/>
      <c r="K229" s="291"/>
      <c r="L229" s="332"/>
    </row>
    <row r="230" spans="1:12" s="333" customFormat="1" x14ac:dyDescent="0.25">
      <c r="A230" s="291"/>
      <c r="B230" s="327"/>
      <c r="C230" s="194" t="s">
        <v>346</v>
      </c>
      <c r="D230" s="346">
        <f t="shared" si="6"/>
        <v>0</v>
      </c>
      <c r="E230" s="347" t="e">
        <f>D230/D233</f>
        <v>#DIV/0!</v>
      </c>
      <c r="F230" s="348">
        <f>'Tab 1-Development Info'!J44</f>
        <v>0</v>
      </c>
      <c r="G230" s="349" t="e">
        <f>F230/F233</f>
        <v>#DIV/0!</v>
      </c>
      <c r="H230" s="350" t="str">
        <f t="shared" si="7"/>
        <v>YES</v>
      </c>
      <c r="I230" s="291"/>
      <c r="J230" s="291"/>
      <c r="K230" s="291"/>
      <c r="L230" s="332"/>
    </row>
    <row r="231" spans="1:12" s="333" customFormat="1" ht="14.25" customHeight="1" x14ac:dyDescent="0.25">
      <c r="A231" s="291"/>
      <c r="B231" s="327"/>
      <c r="C231" s="194" t="s">
        <v>347</v>
      </c>
      <c r="D231" s="346">
        <f t="shared" si="6"/>
        <v>0</v>
      </c>
      <c r="E231" s="347" t="e">
        <f>D231/D233</f>
        <v>#DIV/0!</v>
      </c>
      <c r="F231" s="348">
        <f>'Tab 1-Development Info'!J45</f>
        <v>0</v>
      </c>
      <c r="G231" s="349" t="e">
        <f>F231/F233</f>
        <v>#DIV/0!</v>
      </c>
      <c r="H231" s="350" t="str">
        <f t="shared" si="7"/>
        <v>YES</v>
      </c>
      <c r="I231" s="291"/>
      <c r="J231" s="291"/>
      <c r="K231" s="291"/>
      <c r="L231" s="332"/>
    </row>
    <row r="232" spans="1:12" s="333" customFormat="1" ht="15.75" thickBot="1" x14ac:dyDescent="0.3">
      <c r="A232" s="291"/>
      <c r="B232" s="327"/>
      <c r="C232" s="194" t="str">
        <f>'Tab 1-Development Info'!D46</f>
        <v>Other AMI Unit: [Add % here]</v>
      </c>
      <c r="D232" s="351">
        <f t="shared" si="6"/>
        <v>0</v>
      </c>
      <c r="E232" s="352" t="e">
        <f>D232/D233</f>
        <v>#DIV/0!</v>
      </c>
      <c r="F232" s="353">
        <f>'Tab 1-Development Info'!J46</f>
        <v>0</v>
      </c>
      <c r="G232" s="354" t="e">
        <f>F232/F233</f>
        <v>#DIV/0!</v>
      </c>
      <c r="H232" s="355" t="str">
        <f t="shared" si="7"/>
        <v>YES</v>
      </c>
      <c r="I232" s="291"/>
      <c r="J232" s="291"/>
      <c r="K232" s="291"/>
      <c r="L232" s="332"/>
    </row>
    <row r="233" spans="1:12" s="333" customFormat="1" ht="15.75" thickTop="1" x14ac:dyDescent="0.25">
      <c r="A233" s="291"/>
      <c r="B233" s="327"/>
      <c r="C233" s="194" t="s">
        <v>124</v>
      </c>
      <c r="D233" s="356">
        <f>SUM(D221:D232)</f>
        <v>0</v>
      </c>
      <c r="E233" s="357" t="e">
        <f>SUM(E221:E232)</f>
        <v>#DIV/0!</v>
      </c>
      <c r="F233" s="358">
        <f>SUM(F221:F232)</f>
        <v>0</v>
      </c>
      <c r="G233" s="359" t="e">
        <f>SUM(G221:G232)</f>
        <v>#DIV/0!</v>
      </c>
      <c r="H233" s="360" t="str">
        <f t="shared" si="7"/>
        <v>YES</v>
      </c>
      <c r="I233" s="291"/>
      <c r="J233" s="291"/>
      <c r="K233" s="291"/>
      <c r="L233" s="332"/>
    </row>
    <row r="234" spans="1:12" s="333" customFormat="1" x14ac:dyDescent="0.25">
      <c r="A234" s="291"/>
      <c r="B234" s="361"/>
      <c r="C234" s="291"/>
      <c r="D234" s="291"/>
      <c r="E234" s="291"/>
      <c r="F234" s="291"/>
      <c r="G234" s="291"/>
      <c r="H234" s="291"/>
      <c r="I234" s="291"/>
      <c r="J234" s="291"/>
      <c r="K234" s="291"/>
      <c r="L234" s="332"/>
    </row>
    <row r="235" spans="1:12" s="333" customFormat="1" x14ac:dyDescent="0.25">
      <c r="A235" s="291"/>
      <c r="B235" s="361"/>
      <c r="C235" s="612" t="s">
        <v>377</v>
      </c>
      <c r="D235" s="613"/>
      <c r="E235" s="613"/>
      <c r="F235" s="614"/>
      <c r="G235" s="291"/>
      <c r="H235" s="612" t="s">
        <v>379</v>
      </c>
      <c r="I235" s="613"/>
      <c r="J235" s="613"/>
      <c r="K235" s="614"/>
      <c r="L235" s="332"/>
    </row>
    <row r="236" spans="1:12" s="333" customFormat="1" ht="30" x14ac:dyDescent="0.25">
      <c r="A236" s="291"/>
      <c r="B236" s="361"/>
      <c r="C236" s="193" t="s">
        <v>312</v>
      </c>
      <c r="D236" s="362" t="s">
        <v>380</v>
      </c>
      <c r="E236" s="178" t="s">
        <v>381</v>
      </c>
      <c r="F236" s="363" t="s">
        <v>314</v>
      </c>
      <c r="G236" s="291"/>
      <c r="H236" s="193" t="s">
        <v>312</v>
      </c>
      <c r="I236" s="362" t="s">
        <v>380</v>
      </c>
      <c r="J236" s="343" t="s">
        <v>139</v>
      </c>
      <c r="K236" s="363" t="s">
        <v>314</v>
      </c>
      <c r="L236" s="332"/>
    </row>
    <row r="237" spans="1:12" s="333" customFormat="1" x14ac:dyDescent="0.25">
      <c r="A237" s="291"/>
      <c r="B237" s="361"/>
      <c r="C237" s="145" t="s">
        <v>125</v>
      </c>
      <c r="D237" s="330">
        <f>D217</f>
        <v>0</v>
      </c>
      <c r="E237" s="364">
        <f>'Tab 1-Development Info'!E48</f>
        <v>0</v>
      </c>
      <c r="F237" s="365" t="str">
        <f>IF(OR(D237="",E237=""),"",IF(E237=0,"YES",IF(D237&gt;=E237,"YES","NO")))</f>
        <v>YES</v>
      </c>
      <c r="G237" s="291"/>
      <c r="H237" s="145" t="s">
        <v>125</v>
      </c>
      <c r="I237" s="330">
        <f>D217</f>
        <v>0</v>
      </c>
      <c r="J237" s="366">
        <f>'Tab 1-Development Info'!E47</f>
        <v>0</v>
      </c>
      <c r="K237" s="365" t="str">
        <f>IF(OR(I237="",J237=""),"",IF(J237=0,"YES",IF(I237&gt;=J237,"YES","NO")))</f>
        <v>YES</v>
      </c>
      <c r="L237" s="332"/>
    </row>
    <row r="238" spans="1:12" s="333" customFormat="1" x14ac:dyDescent="0.25">
      <c r="A238" s="291"/>
      <c r="B238" s="361"/>
      <c r="C238" s="145" t="s">
        <v>126</v>
      </c>
      <c r="D238" s="330">
        <f>E217</f>
        <v>0</v>
      </c>
      <c r="E238" s="364">
        <f>'Tab 1-Development Info'!F48</f>
        <v>0</v>
      </c>
      <c r="F238" s="365" t="str">
        <f>IF(OR(D238="",E238=""),"",IF(E238=0,"YES",IF(D238&gt;=E238,"YES","NO")))</f>
        <v>YES</v>
      </c>
      <c r="G238" s="291"/>
      <c r="H238" s="145" t="s">
        <v>126</v>
      </c>
      <c r="I238" s="330">
        <f>E217</f>
        <v>0</v>
      </c>
      <c r="J238" s="366">
        <f>'Tab 1-Development Info'!F47</f>
        <v>0</v>
      </c>
      <c r="K238" s="365" t="str">
        <f t="shared" ref="K238:K242" si="8">IF(OR(I238="",J238=""),"",IF(J238=0,"YES",IF(I238&gt;=J238,"YES","NO")))</f>
        <v>YES</v>
      </c>
      <c r="L238" s="332"/>
    </row>
    <row r="239" spans="1:12" s="333" customFormat="1" x14ac:dyDescent="0.25">
      <c r="A239" s="291"/>
      <c r="B239" s="361"/>
      <c r="C239" s="145" t="s">
        <v>127</v>
      </c>
      <c r="D239" s="330">
        <f>F217</f>
        <v>0</v>
      </c>
      <c r="E239" s="364">
        <f>'Tab 1-Development Info'!G48</f>
        <v>0</v>
      </c>
      <c r="F239" s="365" t="str">
        <f t="shared" ref="F239:F242" si="9">IF(OR(D239="",E239=""),"",IF(E239=0,"YES",IF(D239&gt;=E239,"YES","NO")))</f>
        <v>YES</v>
      </c>
      <c r="G239" s="291"/>
      <c r="H239" s="145" t="s">
        <v>127</v>
      </c>
      <c r="I239" s="330">
        <f>F217</f>
        <v>0</v>
      </c>
      <c r="J239" s="366">
        <f>'Tab 1-Development Info'!G47</f>
        <v>0</v>
      </c>
      <c r="K239" s="365" t="str">
        <f t="shared" si="8"/>
        <v>YES</v>
      </c>
      <c r="L239" s="332"/>
    </row>
    <row r="240" spans="1:12" s="333" customFormat="1" x14ac:dyDescent="0.25">
      <c r="A240" s="291"/>
      <c r="B240" s="361"/>
      <c r="C240" s="145" t="s">
        <v>128</v>
      </c>
      <c r="D240" s="330">
        <f>G217</f>
        <v>0</v>
      </c>
      <c r="E240" s="364">
        <f>'Tab 1-Development Info'!H48</f>
        <v>0</v>
      </c>
      <c r="F240" s="365" t="str">
        <f t="shared" si="9"/>
        <v>YES</v>
      </c>
      <c r="G240" s="291"/>
      <c r="H240" s="145" t="s">
        <v>128</v>
      </c>
      <c r="I240" s="330">
        <f>G217</f>
        <v>0</v>
      </c>
      <c r="J240" s="366">
        <f>'Tab 1-Development Info'!H47</f>
        <v>0</v>
      </c>
      <c r="K240" s="365" t="str">
        <f t="shared" si="8"/>
        <v>YES</v>
      </c>
      <c r="L240" s="332"/>
    </row>
    <row r="241" spans="1:12" s="333" customFormat="1" ht="15.75" thickBot="1" x14ac:dyDescent="0.3">
      <c r="A241" s="291"/>
      <c r="B241" s="361"/>
      <c r="C241" s="145" t="s">
        <v>129</v>
      </c>
      <c r="D241" s="336">
        <f>H217</f>
        <v>0</v>
      </c>
      <c r="E241" s="367">
        <f>'Tab 1-Development Info'!I48</f>
        <v>0</v>
      </c>
      <c r="F241" s="368" t="str">
        <f t="shared" si="9"/>
        <v>YES</v>
      </c>
      <c r="G241" s="291"/>
      <c r="H241" s="145" t="s">
        <v>129</v>
      </c>
      <c r="I241" s="336">
        <f>H217</f>
        <v>0</v>
      </c>
      <c r="J241" s="369">
        <f>'Tab 1-Development Info'!I47</f>
        <v>0</v>
      </c>
      <c r="K241" s="368" t="str">
        <f t="shared" si="8"/>
        <v>YES</v>
      </c>
      <c r="L241" s="332"/>
    </row>
    <row r="242" spans="1:12" s="333" customFormat="1" ht="15.75" thickTop="1" x14ac:dyDescent="0.25">
      <c r="A242" s="291"/>
      <c r="B242" s="361"/>
      <c r="C242" s="193" t="s">
        <v>124</v>
      </c>
      <c r="D242" s="339">
        <f>SUM(D237:D241)</f>
        <v>0</v>
      </c>
      <c r="E242" s="370">
        <f>SUM(E237:E241)</f>
        <v>0</v>
      </c>
      <c r="F242" s="371" t="str">
        <f t="shared" si="9"/>
        <v>YES</v>
      </c>
      <c r="G242" s="291"/>
      <c r="H242" s="193" t="s">
        <v>124</v>
      </c>
      <c r="I242" s="339">
        <f>SUM(I237:I241)</f>
        <v>0</v>
      </c>
      <c r="J242" s="372">
        <f>SUM(J237:J241)</f>
        <v>0</v>
      </c>
      <c r="K242" s="371" t="str">
        <f t="shared" si="8"/>
        <v>YES</v>
      </c>
      <c r="L242" s="332"/>
    </row>
    <row r="243" spans="1:12" s="333" customFormat="1" ht="15.75" thickBot="1" x14ac:dyDescent="0.3">
      <c r="A243" s="291"/>
      <c r="B243" s="373"/>
      <c r="C243" s="374"/>
      <c r="D243" s="374"/>
      <c r="E243" s="374"/>
      <c r="F243" s="374"/>
      <c r="G243" s="374"/>
      <c r="H243" s="374"/>
      <c r="I243" s="374"/>
      <c r="J243" s="374"/>
      <c r="K243" s="374"/>
      <c r="L243" s="375"/>
    </row>
    <row r="244" spans="1:12" s="129" customFormat="1" ht="15" customHeight="1" x14ac:dyDescent="0.25"/>
    <row r="245" spans="1:12" s="129" customFormat="1" ht="15" customHeight="1" x14ac:dyDescent="0.25"/>
    <row r="246" spans="1:12" s="129" customFormat="1" ht="15" customHeight="1" x14ac:dyDescent="0.25"/>
    <row r="247" spans="1:12" ht="15" customHeight="1" x14ac:dyDescent="0.25"/>
    <row r="248" spans="1:12" ht="15" customHeight="1" x14ac:dyDescent="0.25"/>
    <row r="249" spans="1:12" ht="15" customHeight="1" x14ac:dyDescent="0.25"/>
    <row r="250" spans="1:12" ht="15" customHeight="1" x14ac:dyDescent="0.25"/>
    <row r="251" spans="1:12" ht="15" customHeight="1" x14ac:dyDescent="0.25"/>
    <row r="252" spans="1:12" ht="15" customHeight="1" x14ac:dyDescent="0.25"/>
    <row r="253" spans="1:12" ht="15" customHeight="1" x14ac:dyDescent="0.25"/>
    <row r="254" spans="1:12" ht="15" customHeight="1" x14ac:dyDescent="0.25"/>
    <row r="255" spans="1:12" ht="15" customHeight="1" x14ac:dyDescent="0.25"/>
    <row r="256" spans="1:12" ht="15" customHeight="1" x14ac:dyDescent="0.25">
      <c r="A256" s="81"/>
    </row>
    <row r="257" spans="1:1" x14ac:dyDescent="0.25">
      <c r="A257" s="81"/>
    </row>
    <row r="258" spans="1:1" x14ac:dyDescent="0.25">
      <c r="A258" s="81"/>
    </row>
    <row r="259" spans="1:1" x14ac:dyDescent="0.25">
      <c r="A259" s="81"/>
    </row>
  </sheetData>
  <sheetProtection algorithmName="SHA-512" hashValue="1U4h+YdHww4QvkI4TARrq/Di/jaoiLbDwbx4z8l/wX12eQr4B3pBEe9QVbEt9SiF1koYsfmwPyFfvE/IdWfeaA==" saltValue="12XqmGNHsRQvu7lBF1aWkA==" spinCount="100000" sheet="1" objects="1" scenarios="1" selectLockedCells="1"/>
  <mergeCells count="26">
    <mergeCell ref="B12:L12"/>
    <mergeCell ref="B13:L13"/>
    <mergeCell ref="B194:L194"/>
    <mergeCell ref="H6:I6"/>
    <mergeCell ref="E6:F6"/>
    <mergeCell ref="H186:K186"/>
    <mergeCell ref="F192:J192"/>
    <mergeCell ref="C17:K17"/>
    <mergeCell ref="G15:J15"/>
    <mergeCell ref="B180:L180"/>
    <mergeCell ref="B1:L1"/>
    <mergeCell ref="B2:L2"/>
    <mergeCell ref="B3:L3"/>
    <mergeCell ref="B4:L4"/>
    <mergeCell ref="B5:L5"/>
    <mergeCell ref="F198:J198"/>
    <mergeCell ref="B189:E189"/>
    <mergeCell ref="H182:K182"/>
    <mergeCell ref="C182:F182"/>
    <mergeCell ref="H235:K235"/>
    <mergeCell ref="C235:F235"/>
    <mergeCell ref="C203:I203"/>
    <mergeCell ref="B200:L200"/>
    <mergeCell ref="B201:L201"/>
    <mergeCell ref="C219:H219"/>
    <mergeCell ref="B191:E191"/>
  </mergeCells>
  <dataValidations count="6">
    <dataValidation type="list" allowBlank="1" showInputMessage="1" showErrorMessage="1" sqref="H171" xr:uid="{797ACD4B-99FB-4780-9207-8611AD5FDE1E}">
      <formula1>"Select One, 20%, 30%, 40%, 50%, 60%, 65%, 70%, 80%, 100%, 140%, Other"</formula1>
    </dataValidation>
    <dataValidation type="list" allowBlank="1" showInputMessage="1" showErrorMessage="1" sqref="E20:E171" xr:uid="{5A1C0051-4937-4685-95C9-7A67ED42B26D}">
      <formula1>"Select One, Efficiency, 1 Bedroom, 2 Bedrooms, 3 Bedrooms, 4 Bedrooms"</formula1>
    </dataValidation>
    <dataValidation type="list" allowBlank="1" showInputMessage="1" showErrorMessage="1" sqref="K196" xr:uid="{58FDDB50-1178-45D9-81E9-F78C76DBCB0C}">
      <formula1>"Select One, Yes, No, N/A"</formula1>
    </dataValidation>
    <dataValidation type="list" allowBlank="1" showInputMessage="1" showErrorMessage="1" sqref="F183" xr:uid="{ED170FB8-CF34-454A-A7A0-AE9C1AB2D5B3}">
      <formula1>"Select One, New Construction, Acquisition, Acquistion/Rehab, Reconstruction"</formula1>
    </dataValidation>
    <dataValidation type="list" allowBlank="1" showInputMessage="1" showErrorMessage="1" sqref="H20:H170" xr:uid="{98669993-7DC7-46A6-B70E-16D93F3D9AC1}">
      <formula1>"Select One, 20%, 30%, 40%, 50%, 60%, 65%, 70%, 80%, 100%, 120%,140%, Other"</formula1>
    </dataValidation>
    <dataValidation type="list" allowBlank="1" showInputMessage="1" showErrorMessage="1" sqref="F187 F189 F191 W182 K178 K180" xr:uid="{3391BD5D-1E5A-4C20-AE9E-B0E207E5CB10}">
      <formula1>"Select One, Yes, No"</formula1>
    </dataValidation>
  </dataValidations>
  <pageMargins left="0.7" right="0.7" top="0.75" bottom="0.75" header="0.3" footer="0.3"/>
  <ignoredErrors>
    <ignoredError sqref="D205:G216 H205:H216" formulaRange="1"/>
    <ignoredError sqref="E221:E232 G221:G233" evalError="1"/>
    <ignoredError sqref="F221:F232" formula="1"/>
    <ignoredError sqref="F10 I10 C7 K20:K170 I174:K174 K173 K187:K188 K190:K192 K183:K184" unlockedFormula="1"/>
    <ignoredError sqref="I173:J173" formulaRange="1" unlocked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35842" r:id="rId3" name="Check Box 2">
              <controlPr defaultSize="0" autoFill="0" autoLine="0" autoPict="0" altText="Yes">
                <anchor moveWithCells="1">
                  <from>
                    <xdr:col>50</xdr:col>
                    <xdr:colOff>76200</xdr:colOff>
                    <xdr:row>43</xdr:row>
                    <xdr:rowOff>219075</xdr:rowOff>
                  </from>
                  <to>
                    <xdr:col>50</xdr:col>
                    <xdr:colOff>381000</xdr:colOff>
                    <xdr:row>44</xdr:row>
                    <xdr:rowOff>161925</xdr:rowOff>
                  </to>
                </anchor>
              </controlPr>
            </control>
          </mc:Choice>
        </mc:AlternateContent>
        <mc:AlternateContent xmlns:mc="http://schemas.openxmlformats.org/markup-compatibility/2006">
          <mc:Choice Requires="x14">
            <control shapeId="35843" r:id="rId4" name="Check Box 3">
              <controlPr defaultSize="0" autoFill="0" autoLine="0" autoPict="0" altText="Yes">
                <anchor moveWithCells="1">
                  <from>
                    <xdr:col>52</xdr:col>
                    <xdr:colOff>152400</xdr:colOff>
                    <xdr:row>43</xdr:row>
                    <xdr:rowOff>219075</xdr:rowOff>
                  </from>
                  <to>
                    <xdr:col>52</xdr:col>
                    <xdr:colOff>466725</xdr:colOff>
                    <xdr:row>44</xdr:row>
                    <xdr:rowOff>161925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A46"/>
  <sheetViews>
    <sheetView showGridLines="0" zoomScale="80" zoomScaleNormal="80" workbookViewId="0">
      <selection activeCell="F45" sqref="F45"/>
    </sheetView>
  </sheetViews>
  <sheetFormatPr defaultColWidth="9.140625" defaultRowHeight="15" x14ac:dyDescent="0.25"/>
  <cols>
    <col min="1" max="2" width="0.85546875" style="267" customWidth="1"/>
    <col min="3" max="3" width="2.28515625" style="267" customWidth="1"/>
    <col min="4" max="4" width="208.85546875" style="267" customWidth="1"/>
    <col min="5" max="5" width="2.28515625" style="267" customWidth="1"/>
    <col min="6" max="6" width="24" style="267" customWidth="1"/>
    <col min="7" max="7" width="2.28515625" style="80" customWidth="1"/>
    <col min="8" max="9" width="0.85546875" style="80" customWidth="1"/>
    <col min="10" max="13" width="2.28515625" style="80" customWidth="1"/>
    <col min="14" max="16" width="2.28515625" style="267" customWidth="1"/>
    <col min="17" max="19" width="9.140625" style="267" customWidth="1"/>
    <col min="20" max="16384" width="9.140625" style="267"/>
  </cols>
  <sheetData>
    <row r="1" spans="1:27" s="2" customFormat="1" ht="21.95" customHeight="1" thickBot="1" x14ac:dyDescent="0.25">
      <c r="A1" s="53"/>
      <c r="B1" s="53"/>
      <c r="C1" s="709" t="s">
        <v>135</v>
      </c>
      <c r="D1" s="620"/>
      <c r="E1" s="620"/>
      <c r="F1" s="620"/>
      <c r="G1" s="621"/>
      <c r="H1" s="53"/>
      <c r="I1" s="53"/>
    </row>
    <row r="2" spans="1:27" s="2" customFormat="1" ht="15" customHeight="1" x14ac:dyDescent="0.2">
      <c r="A2" s="23"/>
      <c r="B2" s="23"/>
      <c r="C2" s="710" t="s">
        <v>460</v>
      </c>
      <c r="D2" s="711"/>
      <c r="E2" s="711"/>
      <c r="F2" s="711"/>
      <c r="G2" s="712"/>
      <c r="H2" s="59"/>
      <c r="I2" s="59"/>
    </row>
    <row r="3" spans="1:27" s="24" customFormat="1" ht="12.75" hidden="1" customHeight="1" x14ac:dyDescent="0.2">
      <c r="C3" s="62"/>
      <c r="D3" s="25"/>
      <c r="E3" s="25"/>
      <c r="F3" s="25"/>
      <c r="G3" s="63"/>
    </row>
    <row r="4" spans="1:27" s="24" customFormat="1" ht="12.75" hidden="1" customHeight="1" x14ac:dyDescent="0.2">
      <c r="C4" s="62"/>
      <c r="D4" s="25"/>
      <c r="E4" s="25"/>
      <c r="F4" s="25"/>
      <c r="G4" s="63"/>
    </row>
    <row r="5" spans="1:27" s="24" customFormat="1" ht="12.75" hidden="1" customHeight="1" x14ac:dyDescent="0.2">
      <c r="C5" s="62"/>
      <c r="D5" s="25"/>
      <c r="E5" s="25"/>
      <c r="F5" s="25"/>
      <c r="G5" s="63"/>
    </row>
    <row r="6" spans="1:27" s="24" customFormat="1" ht="12.75" hidden="1" customHeight="1" x14ac:dyDescent="0.2">
      <c r="C6" s="62"/>
      <c r="D6" s="25"/>
      <c r="E6" s="25"/>
      <c r="F6" s="25"/>
      <c r="G6" s="63"/>
    </row>
    <row r="7" spans="1:27" s="24" customFormat="1" ht="12.75" hidden="1" customHeight="1" x14ac:dyDescent="0.2">
      <c r="C7" s="62"/>
      <c r="D7" s="25"/>
      <c r="E7" s="25"/>
      <c r="F7" s="25"/>
      <c r="G7" s="63"/>
    </row>
    <row r="8" spans="1:27" s="2" customFormat="1" ht="12.75" hidden="1" customHeight="1" x14ac:dyDescent="0.2">
      <c r="C8" s="62"/>
      <c r="D8" s="25"/>
      <c r="E8" s="25"/>
      <c r="F8" s="25"/>
      <c r="G8" s="63"/>
    </row>
    <row r="9" spans="1:27" s="2" customFormat="1" ht="15" customHeight="1" x14ac:dyDescent="0.25">
      <c r="C9" s="689" t="s">
        <v>120</v>
      </c>
      <c r="D9" s="607"/>
      <c r="E9" s="607"/>
      <c r="F9" s="607"/>
      <c r="G9" s="690"/>
      <c r="R9" s="9"/>
      <c r="S9" s="9"/>
      <c r="T9" s="10"/>
      <c r="U9" s="9"/>
      <c r="V9" s="9"/>
      <c r="W9" s="9"/>
      <c r="X9" s="9"/>
      <c r="Y9" s="9"/>
      <c r="Z9" s="9"/>
      <c r="AA9" s="9"/>
    </row>
    <row r="10" spans="1:27" s="2" customFormat="1" ht="6" customHeight="1" x14ac:dyDescent="0.25">
      <c r="C10" s="3"/>
      <c r="D10" s="58"/>
      <c r="E10" s="8"/>
      <c r="F10" s="8"/>
      <c r="G10" s="11"/>
    </row>
    <row r="11" spans="1:27" ht="15" customHeight="1" x14ac:dyDescent="0.25">
      <c r="C11" s="205"/>
      <c r="D11" s="67" t="s">
        <v>425</v>
      </c>
      <c r="E11" s="56"/>
      <c r="F11" s="272" t="s">
        <v>53</v>
      </c>
      <c r="G11" s="11"/>
      <c r="H11" s="267"/>
      <c r="I11" s="267"/>
      <c r="J11" s="267"/>
      <c r="K11" s="267"/>
      <c r="L11" s="267"/>
      <c r="M11" s="267"/>
      <c r="R11" s="266"/>
      <c r="S11" s="266"/>
      <c r="T11" s="268"/>
      <c r="U11" s="266"/>
      <c r="V11" s="266"/>
      <c r="W11" s="266"/>
      <c r="X11" s="266"/>
      <c r="Y11" s="266"/>
      <c r="Z11" s="266"/>
      <c r="AA11" s="266"/>
    </row>
    <row r="12" spans="1:27" s="2" customFormat="1" ht="6" customHeight="1" x14ac:dyDescent="0.25">
      <c r="C12" s="3"/>
      <c r="D12" s="67"/>
      <c r="E12" s="8"/>
      <c r="F12" s="70"/>
      <c r="G12" s="11"/>
    </row>
    <row r="13" spans="1:27" ht="15" customHeight="1" x14ac:dyDescent="0.25">
      <c r="C13" s="205"/>
      <c r="D13" s="67" t="s">
        <v>430</v>
      </c>
      <c r="E13" s="56"/>
      <c r="F13" s="272" t="s">
        <v>53</v>
      </c>
      <c r="G13" s="11"/>
      <c r="H13" s="267"/>
      <c r="I13" s="267"/>
      <c r="J13" s="267"/>
      <c r="K13" s="267"/>
      <c r="L13" s="267"/>
      <c r="M13" s="267"/>
      <c r="R13" s="266"/>
      <c r="S13" s="266"/>
      <c r="T13" s="268"/>
      <c r="U13" s="266"/>
      <c r="V13" s="266"/>
      <c r="W13" s="266"/>
      <c r="X13" s="266"/>
      <c r="Y13" s="266"/>
      <c r="Z13" s="266"/>
      <c r="AA13" s="266"/>
    </row>
    <row r="14" spans="1:27" s="2" customFormat="1" ht="6" customHeight="1" x14ac:dyDescent="0.25">
      <c r="C14" s="3"/>
      <c r="D14" s="67"/>
      <c r="E14" s="8"/>
      <c r="F14" s="70"/>
      <c r="G14" s="11"/>
    </row>
    <row r="15" spans="1:27" ht="15" customHeight="1" x14ac:dyDescent="0.25">
      <c r="C15" s="205"/>
      <c r="D15" s="67" t="s">
        <v>428</v>
      </c>
      <c r="E15" s="8"/>
      <c r="F15" s="272" t="s">
        <v>53</v>
      </c>
      <c r="G15" s="11"/>
      <c r="H15" s="267"/>
      <c r="I15" s="267"/>
      <c r="J15" s="267"/>
      <c r="K15" s="267"/>
      <c r="L15" s="267"/>
      <c r="M15" s="267"/>
    </row>
    <row r="16" spans="1:27" s="2" customFormat="1" ht="9.9499999999999993" customHeight="1" x14ac:dyDescent="0.25">
      <c r="C16" s="3"/>
      <c r="D16" s="58"/>
      <c r="E16" s="8"/>
      <c r="F16" s="8"/>
      <c r="G16" s="11"/>
    </row>
    <row r="17" spans="1:27" s="2" customFormat="1" ht="15" customHeight="1" x14ac:dyDescent="0.25">
      <c r="C17" s="689" t="s">
        <v>119</v>
      </c>
      <c r="D17" s="607"/>
      <c r="E17" s="607"/>
      <c r="F17" s="607"/>
      <c r="G17" s="690"/>
      <c r="R17" s="9"/>
      <c r="S17" s="9"/>
      <c r="T17" s="10"/>
      <c r="U17" s="9"/>
      <c r="V17" s="9"/>
      <c r="W17" s="9"/>
      <c r="X17" s="9"/>
      <c r="Y17" s="9"/>
      <c r="Z17" s="9"/>
      <c r="AA17" s="9"/>
    </row>
    <row r="18" spans="1:27" s="2" customFormat="1" ht="6" customHeight="1" x14ac:dyDescent="0.25">
      <c r="C18" s="3"/>
      <c r="D18" s="58"/>
      <c r="E18" s="8"/>
      <c r="F18" s="8"/>
      <c r="G18" s="11"/>
    </row>
    <row r="19" spans="1:27" ht="15" customHeight="1" x14ac:dyDescent="0.25">
      <c r="C19" s="3"/>
      <c r="D19" s="67" t="s">
        <v>429</v>
      </c>
      <c r="E19" s="56"/>
      <c r="F19" s="272" t="s">
        <v>53</v>
      </c>
      <c r="G19" s="11"/>
      <c r="H19" s="267"/>
      <c r="I19" s="267"/>
      <c r="J19" s="267"/>
      <c r="K19" s="267"/>
      <c r="L19" s="267"/>
      <c r="M19" s="267"/>
      <c r="R19" s="266"/>
      <c r="S19" s="266"/>
      <c r="T19" s="268"/>
      <c r="U19" s="266"/>
      <c r="V19" s="266"/>
      <c r="W19" s="266"/>
      <c r="X19" s="266"/>
      <c r="Y19" s="266"/>
      <c r="Z19" s="266"/>
      <c r="AA19" s="266"/>
    </row>
    <row r="20" spans="1:27" s="2" customFormat="1" ht="6" customHeight="1" x14ac:dyDescent="0.25">
      <c r="C20" s="3"/>
      <c r="D20" s="67"/>
      <c r="E20" s="8"/>
      <c r="F20" s="70"/>
      <c r="G20" s="11"/>
    </row>
    <row r="21" spans="1:27" ht="15" customHeight="1" x14ac:dyDescent="0.25">
      <c r="C21" s="3"/>
      <c r="D21" s="67" t="s">
        <v>134</v>
      </c>
      <c r="E21" s="4"/>
      <c r="F21" s="272" t="s">
        <v>53</v>
      </c>
      <c r="G21" s="11"/>
      <c r="H21" s="267"/>
      <c r="I21" s="267"/>
      <c r="J21" s="267"/>
      <c r="K21" s="267"/>
      <c r="L21" s="267"/>
      <c r="M21" s="267"/>
    </row>
    <row r="22" spans="1:27" s="2" customFormat="1" ht="6" customHeight="1" x14ac:dyDescent="0.25">
      <c r="C22" s="3"/>
      <c r="D22" s="67"/>
      <c r="E22" s="8"/>
      <c r="F22" s="70"/>
      <c r="G22" s="11"/>
    </row>
    <row r="23" spans="1:27" s="264" customFormat="1" ht="15" customHeight="1" x14ac:dyDescent="0.25">
      <c r="C23" s="64"/>
      <c r="D23" s="179" t="s">
        <v>431</v>
      </c>
      <c r="E23" s="57"/>
      <c r="F23" s="272" t="s">
        <v>53</v>
      </c>
      <c r="G23" s="65"/>
    </row>
    <row r="24" spans="1:27" s="2" customFormat="1" ht="9.9499999999999993" customHeight="1" x14ac:dyDescent="0.25">
      <c r="C24" s="3"/>
      <c r="D24" s="5"/>
      <c r="E24" s="4"/>
      <c r="F24" s="71"/>
      <c r="G24" s="11"/>
    </row>
    <row r="25" spans="1:27" ht="15" customHeight="1" x14ac:dyDescent="0.25">
      <c r="C25" s="3"/>
      <c r="D25" s="179" t="s">
        <v>538</v>
      </c>
      <c r="E25" s="60"/>
      <c r="F25" s="108"/>
      <c r="G25" s="11"/>
      <c r="H25" s="267"/>
      <c r="I25" s="267"/>
      <c r="J25" s="267"/>
      <c r="K25" s="267"/>
      <c r="L25" s="267"/>
      <c r="M25" s="267"/>
    </row>
    <row r="26" spans="1:27" s="2" customFormat="1" ht="9.9499999999999993" customHeight="1" x14ac:dyDescent="0.25">
      <c r="C26" s="3"/>
      <c r="D26" s="5"/>
      <c r="E26" s="4"/>
      <c r="F26" s="4"/>
      <c r="G26" s="11"/>
    </row>
    <row r="27" spans="1:27" s="2" customFormat="1" ht="15" customHeight="1" x14ac:dyDescent="0.25">
      <c r="C27" s="689" t="s">
        <v>332</v>
      </c>
      <c r="D27" s="607"/>
      <c r="E27" s="607"/>
      <c r="F27" s="607"/>
      <c r="G27" s="690"/>
      <c r="R27" s="9"/>
      <c r="S27" s="9"/>
      <c r="T27" s="10"/>
      <c r="U27" s="9"/>
      <c r="V27" s="9"/>
      <c r="W27" s="9"/>
      <c r="X27" s="9"/>
      <c r="Y27" s="9"/>
      <c r="Z27" s="9"/>
      <c r="AA27" s="9"/>
    </row>
    <row r="28" spans="1:27" s="2" customFormat="1" ht="9.9499999999999993" customHeight="1" x14ac:dyDescent="0.25">
      <c r="C28" s="3"/>
      <c r="D28" s="5"/>
      <c r="E28" s="4"/>
      <c r="F28" s="4"/>
      <c r="G28" s="11"/>
    </row>
    <row r="29" spans="1:27" ht="15" customHeight="1" x14ac:dyDescent="0.25">
      <c r="A29" s="207"/>
      <c r="B29" s="207"/>
      <c r="C29" s="3"/>
      <c r="D29" s="138" t="s">
        <v>273</v>
      </c>
      <c r="E29" s="4"/>
      <c r="F29" s="272" t="s">
        <v>53</v>
      </c>
      <c r="G29" s="66"/>
      <c r="H29" s="267"/>
      <c r="I29" s="267"/>
      <c r="J29" s="266"/>
      <c r="K29" s="268"/>
      <c r="L29" s="266"/>
      <c r="M29" s="266"/>
      <c r="N29" s="266"/>
      <c r="O29" s="266"/>
      <c r="P29" s="266"/>
    </row>
    <row r="30" spans="1:27" s="2" customFormat="1" ht="9.9499999999999993" customHeight="1" x14ac:dyDescent="0.25">
      <c r="C30" s="3"/>
      <c r="D30" s="68"/>
      <c r="E30" s="4"/>
      <c r="F30" s="71"/>
      <c r="G30" s="11"/>
    </row>
    <row r="31" spans="1:27" ht="15" customHeight="1" x14ac:dyDescent="0.25">
      <c r="C31" s="3"/>
      <c r="D31" s="138" t="s">
        <v>434</v>
      </c>
      <c r="E31" s="4"/>
      <c r="F31" s="272" t="s">
        <v>53</v>
      </c>
      <c r="G31" s="11"/>
      <c r="H31" s="267"/>
      <c r="I31" s="267"/>
      <c r="J31" s="267"/>
      <c r="K31" s="81"/>
      <c r="L31" s="81"/>
      <c r="M31" s="708"/>
      <c r="N31" s="708"/>
      <c r="O31" s="708"/>
      <c r="P31" s="708"/>
    </row>
    <row r="32" spans="1:27" s="2" customFormat="1" ht="9.9499999999999993" customHeight="1" x14ac:dyDescent="0.25">
      <c r="C32" s="3"/>
      <c r="D32" s="68"/>
      <c r="E32" s="4"/>
      <c r="F32" s="71"/>
      <c r="G32" s="11"/>
      <c r="K32" s="86"/>
      <c r="L32" s="86"/>
      <c r="M32" s="4"/>
      <c r="N32" s="35"/>
      <c r="O32" s="5"/>
      <c r="P32" s="9"/>
    </row>
    <row r="33" spans="3:27" ht="15" customHeight="1" x14ac:dyDescent="0.25">
      <c r="C33" s="3"/>
      <c r="D33" s="138" t="s">
        <v>437</v>
      </c>
      <c r="E33" s="4"/>
      <c r="F33" s="272" t="s">
        <v>53</v>
      </c>
      <c r="G33" s="11"/>
      <c r="H33" s="267"/>
      <c r="I33" s="267"/>
      <c r="J33" s="267"/>
      <c r="K33" s="81"/>
      <c r="L33" s="81"/>
      <c r="M33" s="376"/>
      <c r="N33" s="376"/>
      <c r="O33" s="376"/>
      <c r="P33" s="376"/>
    </row>
    <row r="34" spans="3:27" s="2" customFormat="1" ht="9.9499999999999993" customHeight="1" x14ac:dyDescent="0.25">
      <c r="C34" s="3"/>
      <c r="D34" s="68"/>
      <c r="E34" s="4"/>
      <c r="F34" s="71"/>
      <c r="G34" s="11"/>
      <c r="K34" s="86"/>
      <c r="L34" s="86"/>
      <c r="M34" s="138"/>
      <c r="N34" s="138"/>
      <c r="O34" s="138"/>
      <c r="P34" s="138"/>
    </row>
    <row r="35" spans="3:27" ht="15" customHeight="1" x14ac:dyDescent="0.25">
      <c r="C35" s="3"/>
      <c r="D35" s="143" t="s">
        <v>438</v>
      </c>
      <c r="E35" s="4"/>
      <c r="F35" s="272" t="s">
        <v>53</v>
      </c>
      <c r="G35" s="11"/>
      <c r="H35" s="267"/>
      <c r="I35" s="267"/>
      <c r="J35" s="267"/>
      <c r="K35" s="267"/>
      <c r="L35" s="267"/>
      <c r="M35" s="267"/>
      <c r="N35" s="81"/>
      <c r="O35" s="81"/>
      <c r="P35" s="376"/>
    </row>
    <row r="36" spans="3:27" s="2" customFormat="1" ht="9.9499999999999993" customHeight="1" x14ac:dyDescent="0.25">
      <c r="C36" s="3"/>
      <c r="D36" s="68"/>
      <c r="E36" s="4"/>
      <c r="F36" s="71"/>
      <c r="G36" s="11"/>
      <c r="K36" s="86"/>
      <c r="L36" s="86"/>
      <c r="M36" s="138"/>
      <c r="N36" s="138"/>
      <c r="O36" s="138"/>
      <c r="P36" s="138"/>
    </row>
    <row r="37" spans="3:27" ht="15" customHeight="1" x14ac:dyDescent="0.25">
      <c r="C37" s="3"/>
      <c r="D37" s="138" t="s">
        <v>439</v>
      </c>
      <c r="E37" s="4"/>
      <c r="F37" s="272" t="s">
        <v>53</v>
      </c>
      <c r="G37" s="11"/>
      <c r="H37" s="267"/>
      <c r="I37" s="267"/>
      <c r="J37" s="267"/>
      <c r="K37" s="267"/>
      <c r="L37" s="267"/>
      <c r="M37" s="267"/>
      <c r="N37" s="81"/>
      <c r="O37" s="81"/>
      <c r="P37" s="376"/>
    </row>
    <row r="38" spans="3:27" s="2" customFormat="1" ht="9.9499999999999993" customHeight="1" x14ac:dyDescent="0.25">
      <c r="C38" s="3"/>
      <c r="D38" s="68"/>
      <c r="E38" s="4"/>
      <c r="F38" s="71"/>
      <c r="G38" s="11"/>
      <c r="K38" s="86"/>
      <c r="O38" s="86"/>
      <c r="P38" s="86"/>
      <c r="Z38" s="86"/>
      <c r="AA38" s="86"/>
    </row>
    <row r="39" spans="3:27" ht="15" customHeight="1" x14ac:dyDescent="0.25">
      <c r="C39" s="3"/>
      <c r="D39" s="138" t="s">
        <v>440</v>
      </c>
      <c r="E39" s="4"/>
      <c r="F39" s="272" t="s">
        <v>53</v>
      </c>
      <c r="G39" s="11"/>
      <c r="H39" s="267"/>
      <c r="I39" s="267"/>
      <c r="J39" s="267"/>
      <c r="K39" s="267"/>
      <c r="L39" s="267"/>
      <c r="M39" s="267"/>
      <c r="N39" s="81"/>
      <c r="O39" s="81"/>
      <c r="P39" s="376"/>
      <c r="Y39" s="81"/>
      <c r="Z39" s="81"/>
    </row>
    <row r="40" spans="3:27" s="2" customFormat="1" ht="9.9499999999999993" customHeight="1" x14ac:dyDescent="0.25">
      <c r="C40" s="3"/>
      <c r="D40" s="5"/>
      <c r="E40" s="4"/>
      <c r="F40" s="4"/>
      <c r="G40" s="11"/>
      <c r="N40" s="9"/>
      <c r="O40" s="9"/>
      <c r="P40" s="9"/>
    </row>
    <row r="41" spans="3:27" s="2" customFormat="1" ht="15" customHeight="1" x14ac:dyDescent="0.25">
      <c r="C41" s="689" t="s">
        <v>35</v>
      </c>
      <c r="D41" s="607"/>
      <c r="E41" s="607"/>
      <c r="F41" s="607"/>
      <c r="G41" s="690"/>
      <c r="W41" s="9"/>
      <c r="X41" s="9"/>
      <c r="Y41" s="9"/>
      <c r="Z41" s="9"/>
      <c r="AA41" s="9"/>
    </row>
    <row r="42" spans="3:27" s="2" customFormat="1" ht="6" customHeight="1" x14ac:dyDescent="0.25">
      <c r="C42" s="3"/>
      <c r="D42" s="58"/>
      <c r="E42" s="8"/>
      <c r="F42" s="8"/>
      <c r="G42" s="11"/>
    </row>
    <row r="43" spans="3:27" x14ac:dyDescent="0.25">
      <c r="C43" s="132"/>
      <c r="D43" s="138" t="s">
        <v>110</v>
      </c>
      <c r="E43" s="382"/>
      <c r="F43" s="100" t="s">
        <v>53</v>
      </c>
      <c r="G43" s="87"/>
      <c r="H43" s="81"/>
      <c r="I43" s="81"/>
      <c r="K43" s="267"/>
      <c r="L43" s="267"/>
      <c r="M43" s="267"/>
      <c r="O43" s="377"/>
      <c r="P43" s="276"/>
      <c r="Q43" s="377"/>
    </row>
    <row r="44" spans="3:27" s="2" customFormat="1" ht="9.9499999999999993" customHeight="1" x14ac:dyDescent="0.25">
      <c r="C44" s="3"/>
      <c r="D44" s="5"/>
      <c r="E44" s="4"/>
      <c r="F44" s="4"/>
      <c r="G44" s="11"/>
      <c r="O44" s="384"/>
      <c r="P44" s="333"/>
      <c r="Q44" s="384"/>
    </row>
    <row r="45" spans="3:27" ht="15.75" x14ac:dyDescent="0.25">
      <c r="C45" s="132"/>
      <c r="D45" s="143" t="s">
        <v>218</v>
      </c>
      <c r="E45" s="319"/>
      <c r="F45" s="378"/>
      <c r="G45" s="87"/>
      <c r="H45" s="379"/>
      <c r="I45" s="81"/>
      <c r="K45" s="267"/>
      <c r="L45" s="267"/>
      <c r="M45" s="267"/>
      <c r="O45" s="377"/>
      <c r="P45" s="276"/>
      <c r="Q45" s="377"/>
    </row>
    <row r="46" spans="3:27" ht="9.9499999999999993" customHeight="1" thickBot="1" x14ac:dyDescent="0.3">
      <c r="C46" s="383"/>
      <c r="D46" s="20"/>
      <c r="E46" s="20"/>
      <c r="F46" s="380"/>
      <c r="G46" s="381"/>
      <c r="H46" s="267"/>
      <c r="I46" s="267"/>
      <c r="J46" s="267"/>
      <c r="K46" s="267"/>
      <c r="L46" s="267"/>
      <c r="M46" s="267"/>
      <c r="O46" s="377"/>
      <c r="P46" s="276"/>
      <c r="Q46" s="377"/>
    </row>
  </sheetData>
  <sheetProtection algorithmName="SHA-512" hashValue="5T2zqETmk767YUCaOZ6+HLOb6IwVgEC9ynbO0s9lDBRbtzFWvXWUh+49LGJOIshPYbfFh4N4uMHVnSzO3HAjgA==" saltValue="yNP+v5TOvwJEI5vuSZ12Jg==" spinCount="100000" sheet="1" objects="1" scenarios="1" selectLockedCells="1"/>
  <mergeCells count="7">
    <mergeCell ref="M31:P31"/>
    <mergeCell ref="C1:G1"/>
    <mergeCell ref="C9:G9"/>
    <mergeCell ref="C41:G41"/>
    <mergeCell ref="C27:G27"/>
    <mergeCell ref="C17:G17"/>
    <mergeCell ref="C2:G2"/>
  </mergeCells>
  <dataValidations count="2">
    <dataValidation type="list" allowBlank="1" showInputMessage="1" showErrorMessage="1" sqref="F43" xr:uid="{28FB00A9-C20F-48E5-A59C-AE0F9B36292B}">
      <formula1>"Select One, Yes, No, N/A"</formula1>
    </dataValidation>
    <dataValidation type="list" allowBlank="1" showInputMessage="1" showErrorMessage="1" sqref="F11 F13 F15 F19 F21 F37 F39 F23 F29 F31 F33 F35" xr:uid="{E374EFFF-2B5C-4608-BA56-A6E27B454DE7}">
      <formula1>"Select One, Yes, No"</formula1>
    </dataValidation>
  </dataValidations>
  <pageMargins left="0.7" right="0.7" top="0.75" bottom="0.75" header="0.3" footer="0.3"/>
  <pageSetup scale="47" orientation="landscape"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E90"/>
  <sheetViews>
    <sheetView showGridLines="0" topLeftCell="A26" zoomScale="80" zoomScaleNormal="80" workbookViewId="0">
      <selection activeCell="C5" sqref="C5"/>
    </sheetView>
  </sheetViews>
  <sheetFormatPr defaultColWidth="8.85546875" defaultRowHeight="15" x14ac:dyDescent="0.25"/>
  <cols>
    <col min="1" max="1" width="2.85546875" style="80" customWidth="1"/>
    <col min="2" max="2" width="7.7109375" style="80" customWidth="1"/>
    <col min="3" max="3" width="9.7109375" style="389" customWidth="1"/>
    <col min="4" max="4" width="16.7109375" style="390" customWidth="1"/>
    <col min="5" max="5" width="11.28515625" style="389" customWidth="1"/>
    <col min="6" max="6" width="33" style="80" customWidth="1"/>
    <col min="7" max="7" width="20.5703125" style="80" customWidth="1"/>
    <col min="8" max="8" width="13.42578125" style="391" customWidth="1"/>
    <col min="9" max="9" width="13.85546875" style="392" customWidth="1"/>
    <col min="10" max="10" width="20.28515625" style="389" customWidth="1"/>
    <col min="11" max="11" width="12.7109375" style="389" customWidth="1"/>
    <col min="12" max="12" width="34.42578125" style="389" customWidth="1"/>
    <col min="13" max="13" width="13.85546875" style="389" customWidth="1"/>
    <col min="14" max="14" width="16.5703125" style="270" customWidth="1"/>
    <col min="15" max="15" width="13.7109375" style="393" customWidth="1"/>
    <col min="16" max="16" width="14.42578125" style="393" customWidth="1"/>
    <col min="17" max="17" width="13.7109375" style="394" customWidth="1"/>
    <col min="18" max="18" width="10.85546875" style="389" customWidth="1"/>
    <col min="19" max="19" width="11.140625" style="394" customWidth="1"/>
    <col min="20" max="20" width="15" style="393" customWidth="1"/>
    <col min="21" max="21" width="18" style="393" customWidth="1"/>
    <col min="22" max="22" width="9.7109375" style="393" customWidth="1"/>
    <col min="23" max="23" width="15.5703125" style="393" customWidth="1"/>
    <col min="24" max="24" width="20.5703125" style="391" customWidth="1"/>
    <col min="25" max="25" width="19.85546875" style="394" customWidth="1"/>
    <col min="26" max="26" width="10.7109375" style="391" customWidth="1"/>
    <col min="27" max="27" width="13.28515625" style="389" customWidth="1"/>
    <col min="28" max="28" width="18.28515625" style="389" customWidth="1"/>
    <col min="29" max="29" width="20.5703125" style="389" customWidth="1"/>
    <col min="30" max="30" width="25.140625" style="389" customWidth="1"/>
    <col min="31" max="31" width="50.28515625" style="395" customWidth="1"/>
    <col min="32" max="16384" width="8.85546875" style="80"/>
  </cols>
  <sheetData>
    <row r="1" spans="2:31" s="129" customFormat="1" ht="21.95" customHeight="1" thickBot="1" x14ac:dyDescent="0.3">
      <c r="B1" s="716" t="s">
        <v>202</v>
      </c>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8"/>
    </row>
    <row r="2" spans="2:31" s="142" customFormat="1" ht="30" customHeight="1" x14ac:dyDescent="0.25">
      <c r="B2" s="719" t="s">
        <v>565</v>
      </c>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1"/>
    </row>
    <row r="3" spans="2:31" s="405" customFormat="1" ht="107.25" customHeight="1" x14ac:dyDescent="0.25">
      <c r="B3" s="396"/>
      <c r="C3" s="397" t="s">
        <v>18</v>
      </c>
      <c r="D3" s="398" t="s">
        <v>19</v>
      </c>
      <c r="E3" s="397" t="s">
        <v>20</v>
      </c>
      <c r="F3" s="397" t="s">
        <v>88</v>
      </c>
      <c r="G3" s="399" t="s">
        <v>191</v>
      </c>
      <c r="H3" s="400" t="s">
        <v>275</v>
      </c>
      <c r="I3" s="401" t="s">
        <v>186</v>
      </c>
      <c r="J3" s="399" t="s">
        <v>21</v>
      </c>
      <c r="K3" s="399" t="s">
        <v>184</v>
      </c>
      <c r="L3" s="399" t="s">
        <v>403</v>
      </c>
      <c r="M3" s="399" t="s">
        <v>402</v>
      </c>
      <c r="N3" s="399" t="s">
        <v>187</v>
      </c>
      <c r="O3" s="399" t="s">
        <v>22</v>
      </c>
      <c r="P3" s="399" t="s">
        <v>189</v>
      </c>
      <c r="Q3" s="399" t="s">
        <v>23</v>
      </c>
      <c r="R3" s="399" t="s">
        <v>183</v>
      </c>
      <c r="S3" s="399" t="s">
        <v>24</v>
      </c>
      <c r="T3" s="399" t="s">
        <v>30</v>
      </c>
      <c r="U3" s="399" t="s">
        <v>205</v>
      </c>
      <c r="V3" s="399" t="s">
        <v>188</v>
      </c>
      <c r="W3" s="399" t="s">
        <v>404</v>
      </c>
      <c r="X3" s="400" t="s">
        <v>25</v>
      </c>
      <c r="Y3" s="402" t="s">
        <v>454</v>
      </c>
      <c r="Z3" s="400" t="s">
        <v>185</v>
      </c>
      <c r="AA3" s="399" t="s">
        <v>204</v>
      </c>
      <c r="AB3" s="403" t="s">
        <v>392</v>
      </c>
      <c r="AC3" s="403" t="s">
        <v>391</v>
      </c>
      <c r="AD3" s="403" t="s">
        <v>455</v>
      </c>
      <c r="AE3" s="404" t="s">
        <v>456</v>
      </c>
    </row>
    <row r="4" spans="2:31" s="414" customFormat="1" ht="12.75" x14ac:dyDescent="0.2">
      <c r="B4" s="406" t="s">
        <v>89</v>
      </c>
      <c r="C4" s="407">
        <v>101</v>
      </c>
      <c r="D4" s="408">
        <v>0.8</v>
      </c>
      <c r="E4" s="407">
        <v>2</v>
      </c>
      <c r="F4" s="409" t="s">
        <v>26</v>
      </c>
      <c r="G4" s="410" t="s">
        <v>192</v>
      </c>
      <c r="H4" s="411">
        <v>45394</v>
      </c>
      <c r="I4" s="407" t="s">
        <v>190</v>
      </c>
      <c r="J4" s="407">
        <v>5</v>
      </c>
      <c r="K4" s="407" t="s">
        <v>27</v>
      </c>
      <c r="L4" s="407" t="s">
        <v>27</v>
      </c>
      <c r="M4" s="407" t="s">
        <v>27</v>
      </c>
      <c r="N4" s="412">
        <v>35125</v>
      </c>
      <c r="O4" s="412">
        <v>35125</v>
      </c>
      <c r="P4" s="412">
        <v>35125</v>
      </c>
      <c r="Q4" s="412">
        <v>55400</v>
      </c>
      <c r="R4" s="407" t="s">
        <v>27</v>
      </c>
      <c r="S4" s="412">
        <v>1215</v>
      </c>
      <c r="T4" s="412">
        <v>0</v>
      </c>
      <c r="U4" s="412">
        <v>1300</v>
      </c>
      <c r="V4" s="407" t="s">
        <v>27</v>
      </c>
      <c r="W4" s="407" t="s">
        <v>27</v>
      </c>
      <c r="X4" s="411">
        <v>45394</v>
      </c>
      <c r="Y4" s="412" t="s">
        <v>33</v>
      </c>
      <c r="Z4" s="407" t="s">
        <v>27</v>
      </c>
      <c r="AA4" s="407" t="s">
        <v>27</v>
      </c>
      <c r="AB4" s="407" t="s">
        <v>27</v>
      </c>
      <c r="AC4" s="407" t="s">
        <v>27</v>
      </c>
      <c r="AD4" s="407"/>
      <c r="AE4" s="413"/>
    </row>
    <row r="5" spans="2:31" x14ac:dyDescent="0.25">
      <c r="B5" s="415">
        <v>1</v>
      </c>
      <c r="C5" s="111"/>
      <c r="D5" s="385"/>
      <c r="E5" s="111"/>
      <c r="F5" s="115"/>
      <c r="G5" s="115"/>
      <c r="H5" s="386"/>
      <c r="I5" s="111"/>
      <c r="J5" s="111"/>
      <c r="K5" s="111"/>
      <c r="L5" s="111"/>
      <c r="M5" s="111"/>
      <c r="N5" s="387"/>
      <c r="O5" s="387"/>
      <c r="P5" s="387"/>
      <c r="Q5" s="387"/>
      <c r="R5" s="111"/>
      <c r="S5" s="387"/>
      <c r="T5" s="387"/>
      <c r="U5" s="387"/>
      <c r="V5" s="111"/>
      <c r="W5" s="111"/>
      <c r="X5" s="386"/>
      <c r="Y5" s="387"/>
      <c r="Z5" s="111"/>
      <c r="AA5" s="111"/>
      <c r="AB5" s="111"/>
      <c r="AC5" s="111"/>
      <c r="AD5" s="257"/>
      <c r="AE5" s="388"/>
    </row>
    <row r="6" spans="2:31" x14ac:dyDescent="0.25">
      <c r="B6" s="415">
        <v>2</v>
      </c>
      <c r="C6" s="111"/>
      <c r="D6" s="385"/>
      <c r="E6" s="111"/>
      <c r="F6" s="115"/>
      <c r="G6" s="115"/>
      <c r="H6" s="386"/>
      <c r="I6" s="111"/>
      <c r="J6" s="111"/>
      <c r="K6" s="111"/>
      <c r="L6" s="111"/>
      <c r="M6" s="111"/>
      <c r="N6" s="387"/>
      <c r="O6" s="387"/>
      <c r="P6" s="387"/>
      <c r="Q6" s="387"/>
      <c r="R6" s="111"/>
      <c r="S6" s="387"/>
      <c r="T6" s="387"/>
      <c r="U6" s="387"/>
      <c r="V6" s="111"/>
      <c r="W6" s="111"/>
      <c r="X6" s="386"/>
      <c r="Y6" s="387"/>
      <c r="Z6" s="111"/>
      <c r="AA6" s="111"/>
      <c r="AB6" s="111"/>
      <c r="AC6" s="111"/>
      <c r="AD6" s="257"/>
      <c r="AE6" s="388"/>
    </row>
    <row r="7" spans="2:31" x14ac:dyDescent="0.25">
      <c r="B7" s="415">
        <v>3</v>
      </c>
      <c r="C7" s="111"/>
      <c r="D7" s="385"/>
      <c r="E7" s="111"/>
      <c r="F7" s="115"/>
      <c r="G7" s="115"/>
      <c r="H7" s="386"/>
      <c r="I7" s="111"/>
      <c r="J7" s="111"/>
      <c r="K7" s="111"/>
      <c r="L7" s="111"/>
      <c r="M7" s="111"/>
      <c r="N7" s="387"/>
      <c r="O7" s="387"/>
      <c r="P7" s="387"/>
      <c r="Q7" s="387"/>
      <c r="R7" s="111"/>
      <c r="S7" s="387"/>
      <c r="T7" s="387"/>
      <c r="U7" s="387"/>
      <c r="V7" s="111"/>
      <c r="W7" s="111"/>
      <c r="X7" s="386"/>
      <c r="Y7" s="387"/>
      <c r="Z7" s="111"/>
      <c r="AA7" s="111"/>
      <c r="AB7" s="111"/>
      <c r="AC7" s="111"/>
      <c r="AD7" s="257"/>
      <c r="AE7" s="388"/>
    </row>
    <row r="8" spans="2:31" x14ac:dyDescent="0.25">
      <c r="B8" s="415">
        <v>4</v>
      </c>
      <c r="C8" s="111"/>
      <c r="D8" s="385"/>
      <c r="E8" s="111"/>
      <c r="F8" s="115"/>
      <c r="G8" s="115"/>
      <c r="H8" s="386"/>
      <c r="I8" s="111"/>
      <c r="J8" s="111"/>
      <c r="K8" s="111"/>
      <c r="L8" s="111"/>
      <c r="M8" s="111"/>
      <c r="N8" s="387"/>
      <c r="O8" s="387"/>
      <c r="P8" s="387"/>
      <c r="Q8" s="387"/>
      <c r="R8" s="111"/>
      <c r="S8" s="387"/>
      <c r="T8" s="387"/>
      <c r="U8" s="387"/>
      <c r="V8" s="111"/>
      <c r="W8" s="111"/>
      <c r="X8" s="386"/>
      <c r="Y8" s="387"/>
      <c r="Z8" s="111"/>
      <c r="AA8" s="111"/>
      <c r="AB8" s="111"/>
      <c r="AC8" s="111"/>
      <c r="AD8" s="257"/>
      <c r="AE8" s="388"/>
    </row>
    <row r="9" spans="2:31" x14ac:dyDescent="0.25">
      <c r="B9" s="415">
        <v>5</v>
      </c>
      <c r="C9" s="111"/>
      <c r="D9" s="385"/>
      <c r="E9" s="111"/>
      <c r="F9" s="115"/>
      <c r="G9" s="115"/>
      <c r="H9" s="386"/>
      <c r="I9" s="111"/>
      <c r="J9" s="111"/>
      <c r="K9" s="111"/>
      <c r="L9" s="111"/>
      <c r="M9" s="111"/>
      <c r="N9" s="387"/>
      <c r="O9" s="387"/>
      <c r="P9" s="387"/>
      <c r="Q9" s="387"/>
      <c r="R9" s="111"/>
      <c r="S9" s="387"/>
      <c r="T9" s="387"/>
      <c r="U9" s="387"/>
      <c r="V9" s="111"/>
      <c r="W9" s="111"/>
      <c r="X9" s="386"/>
      <c r="Y9" s="387"/>
      <c r="Z9" s="111"/>
      <c r="AA9" s="111"/>
      <c r="AB9" s="111"/>
      <c r="AC9" s="111"/>
      <c r="AD9" s="257"/>
      <c r="AE9" s="388"/>
    </row>
    <row r="10" spans="2:31" x14ac:dyDescent="0.25">
      <c r="B10" s="415">
        <v>6</v>
      </c>
      <c r="C10" s="111"/>
      <c r="D10" s="385"/>
      <c r="E10" s="111"/>
      <c r="F10" s="115"/>
      <c r="G10" s="115"/>
      <c r="H10" s="386"/>
      <c r="I10" s="111"/>
      <c r="J10" s="111"/>
      <c r="K10" s="111"/>
      <c r="L10" s="111"/>
      <c r="M10" s="111"/>
      <c r="N10" s="387"/>
      <c r="O10" s="387"/>
      <c r="P10" s="387"/>
      <c r="Q10" s="387"/>
      <c r="R10" s="111"/>
      <c r="S10" s="387"/>
      <c r="T10" s="387"/>
      <c r="U10" s="387"/>
      <c r="V10" s="111"/>
      <c r="W10" s="111"/>
      <c r="X10" s="386"/>
      <c r="Y10" s="387"/>
      <c r="Z10" s="111"/>
      <c r="AA10" s="111"/>
      <c r="AB10" s="111"/>
      <c r="AC10" s="111"/>
      <c r="AD10" s="257"/>
      <c r="AE10" s="388"/>
    </row>
    <row r="11" spans="2:31" x14ac:dyDescent="0.25">
      <c r="B11" s="415">
        <v>7</v>
      </c>
      <c r="C11" s="111"/>
      <c r="D11" s="385"/>
      <c r="E11" s="111"/>
      <c r="F11" s="115"/>
      <c r="G11" s="115"/>
      <c r="H11" s="386"/>
      <c r="I11" s="111"/>
      <c r="J11" s="111"/>
      <c r="K11" s="111"/>
      <c r="L11" s="111"/>
      <c r="M11" s="111"/>
      <c r="N11" s="387"/>
      <c r="O11" s="387"/>
      <c r="P11" s="387"/>
      <c r="Q11" s="387"/>
      <c r="R11" s="111"/>
      <c r="S11" s="387"/>
      <c r="T11" s="387"/>
      <c r="U11" s="387"/>
      <c r="V11" s="111"/>
      <c r="W11" s="111"/>
      <c r="X11" s="386"/>
      <c r="Y11" s="387"/>
      <c r="Z11" s="111"/>
      <c r="AA11" s="111"/>
      <c r="AB11" s="111"/>
      <c r="AC11" s="111"/>
      <c r="AD11" s="257"/>
      <c r="AE11" s="388"/>
    </row>
    <row r="12" spans="2:31" x14ac:dyDescent="0.25">
      <c r="B12" s="415">
        <v>8</v>
      </c>
      <c r="C12" s="111"/>
      <c r="D12" s="385"/>
      <c r="E12" s="111"/>
      <c r="F12" s="115"/>
      <c r="G12" s="115"/>
      <c r="H12" s="386"/>
      <c r="I12" s="111"/>
      <c r="J12" s="111"/>
      <c r="K12" s="111"/>
      <c r="L12" s="111"/>
      <c r="M12" s="111"/>
      <c r="N12" s="387"/>
      <c r="O12" s="387"/>
      <c r="P12" s="387"/>
      <c r="Q12" s="387"/>
      <c r="R12" s="111"/>
      <c r="S12" s="387"/>
      <c r="T12" s="387"/>
      <c r="U12" s="387"/>
      <c r="V12" s="111"/>
      <c r="W12" s="111"/>
      <c r="X12" s="386"/>
      <c r="Y12" s="387"/>
      <c r="Z12" s="111"/>
      <c r="AA12" s="111"/>
      <c r="AB12" s="111"/>
      <c r="AC12" s="111"/>
      <c r="AD12" s="257"/>
      <c r="AE12" s="388"/>
    </row>
    <row r="13" spans="2:31" x14ac:dyDescent="0.25">
      <c r="B13" s="415">
        <v>9</v>
      </c>
      <c r="C13" s="111"/>
      <c r="D13" s="385"/>
      <c r="E13" s="111"/>
      <c r="F13" s="115"/>
      <c r="G13" s="115"/>
      <c r="H13" s="386"/>
      <c r="I13" s="111"/>
      <c r="J13" s="111"/>
      <c r="K13" s="111"/>
      <c r="L13" s="111"/>
      <c r="M13" s="111"/>
      <c r="N13" s="387"/>
      <c r="O13" s="387"/>
      <c r="P13" s="387"/>
      <c r="Q13" s="387"/>
      <c r="R13" s="111"/>
      <c r="S13" s="387"/>
      <c r="T13" s="387"/>
      <c r="U13" s="387"/>
      <c r="V13" s="111"/>
      <c r="W13" s="111"/>
      <c r="X13" s="386"/>
      <c r="Y13" s="387"/>
      <c r="Z13" s="111"/>
      <c r="AA13" s="111"/>
      <c r="AB13" s="111"/>
      <c r="AC13" s="111"/>
      <c r="AD13" s="257"/>
      <c r="AE13" s="388"/>
    </row>
    <row r="14" spans="2:31" x14ac:dyDescent="0.25">
      <c r="B14" s="415">
        <v>10</v>
      </c>
      <c r="C14" s="111"/>
      <c r="D14" s="385"/>
      <c r="E14" s="111"/>
      <c r="F14" s="115"/>
      <c r="G14" s="115"/>
      <c r="H14" s="386"/>
      <c r="I14" s="111"/>
      <c r="J14" s="111"/>
      <c r="K14" s="111"/>
      <c r="L14" s="111"/>
      <c r="M14" s="111"/>
      <c r="N14" s="387"/>
      <c r="O14" s="387"/>
      <c r="P14" s="387"/>
      <c r="Q14" s="387"/>
      <c r="R14" s="111"/>
      <c r="S14" s="387"/>
      <c r="T14" s="387"/>
      <c r="U14" s="387"/>
      <c r="V14" s="111"/>
      <c r="W14" s="111"/>
      <c r="X14" s="386"/>
      <c r="Y14" s="387"/>
      <c r="Z14" s="111"/>
      <c r="AA14" s="111"/>
      <c r="AB14" s="111"/>
      <c r="AC14" s="111"/>
      <c r="AD14" s="257"/>
      <c r="AE14" s="388"/>
    </row>
    <row r="15" spans="2:31" x14ac:dyDescent="0.25">
      <c r="B15" s="415">
        <v>11</v>
      </c>
      <c r="C15" s="111"/>
      <c r="D15" s="385"/>
      <c r="E15" s="111"/>
      <c r="F15" s="115"/>
      <c r="G15" s="115"/>
      <c r="H15" s="386"/>
      <c r="I15" s="111"/>
      <c r="J15" s="111"/>
      <c r="K15" s="111"/>
      <c r="L15" s="111"/>
      <c r="M15" s="111"/>
      <c r="N15" s="387"/>
      <c r="O15" s="387"/>
      <c r="P15" s="387"/>
      <c r="Q15" s="387"/>
      <c r="R15" s="111"/>
      <c r="S15" s="387"/>
      <c r="T15" s="387"/>
      <c r="U15" s="387"/>
      <c r="V15" s="111"/>
      <c r="W15" s="111"/>
      <c r="X15" s="386"/>
      <c r="Y15" s="387"/>
      <c r="Z15" s="111"/>
      <c r="AA15" s="111"/>
      <c r="AB15" s="111"/>
      <c r="AC15" s="111"/>
      <c r="AD15" s="257"/>
      <c r="AE15" s="388"/>
    </row>
    <row r="16" spans="2:31" x14ac:dyDescent="0.25">
      <c r="B16" s="415">
        <v>12</v>
      </c>
      <c r="C16" s="111"/>
      <c r="D16" s="385"/>
      <c r="E16" s="111"/>
      <c r="F16" s="115"/>
      <c r="G16" s="115"/>
      <c r="H16" s="386"/>
      <c r="I16" s="111"/>
      <c r="J16" s="111"/>
      <c r="K16" s="111"/>
      <c r="L16" s="111"/>
      <c r="M16" s="111"/>
      <c r="N16" s="387"/>
      <c r="O16" s="387"/>
      <c r="P16" s="387"/>
      <c r="Q16" s="387"/>
      <c r="R16" s="111"/>
      <c r="S16" s="387"/>
      <c r="T16" s="387"/>
      <c r="U16" s="387"/>
      <c r="V16" s="111"/>
      <c r="W16" s="111"/>
      <c r="X16" s="386"/>
      <c r="Y16" s="387"/>
      <c r="Z16" s="111"/>
      <c r="AA16" s="111"/>
      <c r="AB16" s="111"/>
      <c r="AC16" s="111"/>
      <c r="AD16" s="257"/>
      <c r="AE16" s="388"/>
    </row>
    <row r="17" spans="2:31" x14ac:dyDescent="0.25">
      <c r="B17" s="415">
        <v>13</v>
      </c>
      <c r="C17" s="111"/>
      <c r="D17" s="385"/>
      <c r="E17" s="111"/>
      <c r="F17" s="115"/>
      <c r="G17" s="115"/>
      <c r="H17" s="386"/>
      <c r="I17" s="111"/>
      <c r="J17" s="111"/>
      <c r="K17" s="111"/>
      <c r="L17" s="111"/>
      <c r="M17" s="111"/>
      <c r="N17" s="387"/>
      <c r="O17" s="387"/>
      <c r="P17" s="387"/>
      <c r="Q17" s="387"/>
      <c r="R17" s="111"/>
      <c r="S17" s="387"/>
      <c r="T17" s="387"/>
      <c r="U17" s="387"/>
      <c r="V17" s="111"/>
      <c r="W17" s="111"/>
      <c r="X17" s="386"/>
      <c r="Y17" s="387"/>
      <c r="Z17" s="111"/>
      <c r="AA17" s="111"/>
      <c r="AB17" s="111"/>
      <c r="AC17" s="111"/>
      <c r="AD17" s="257"/>
      <c r="AE17" s="388"/>
    </row>
    <row r="18" spans="2:31" x14ac:dyDescent="0.25">
      <c r="B18" s="415">
        <v>14</v>
      </c>
      <c r="C18" s="111"/>
      <c r="D18" s="385"/>
      <c r="E18" s="111"/>
      <c r="F18" s="115"/>
      <c r="G18" s="115"/>
      <c r="H18" s="386"/>
      <c r="I18" s="111"/>
      <c r="J18" s="111"/>
      <c r="K18" s="111"/>
      <c r="L18" s="111"/>
      <c r="M18" s="111"/>
      <c r="N18" s="387"/>
      <c r="O18" s="387"/>
      <c r="P18" s="387"/>
      <c r="Q18" s="387"/>
      <c r="R18" s="111"/>
      <c r="S18" s="387"/>
      <c r="T18" s="387"/>
      <c r="U18" s="387"/>
      <c r="V18" s="111"/>
      <c r="W18" s="111"/>
      <c r="X18" s="386"/>
      <c r="Y18" s="387"/>
      <c r="Z18" s="111"/>
      <c r="AA18" s="111"/>
      <c r="AB18" s="111"/>
      <c r="AC18" s="111"/>
      <c r="AD18" s="257"/>
      <c r="AE18" s="388"/>
    </row>
    <row r="19" spans="2:31" x14ac:dyDescent="0.25">
      <c r="B19" s="415">
        <v>15</v>
      </c>
      <c r="C19" s="111"/>
      <c r="D19" s="385"/>
      <c r="E19" s="111"/>
      <c r="F19" s="115"/>
      <c r="G19" s="115"/>
      <c r="H19" s="386"/>
      <c r="I19" s="111"/>
      <c r="J19" s="111"/>
      <c r="K19" s="111"/>
      <c r="L19" s="111"/>
      <c r="M19" s="111"/>
      <c r="N19" s="387"/>
      <c r="O19" s="387"/>
      <c r="P19" s="387"/>
      <c r="Q19" s="387"/>
      <c r="R19" s="111"/>
      <c r="S19" s="387"/>
      <c r="T19" s="387"/>
      <c r="U19" s="387"/>
      <c r="V19" s="111"/>
      <c r="W19" s="111"/>
      <c r="X19" s="386"/>
      <c r="Y19" s="387"/>
      <c r="Z19" s="111"/>
      <c r="AA19" s="111"/>
      <c r="AB19" s="111"/>
      <c r="AC19" s="111"/>
      <c r="AD19" s="257"/>
      <c r="AE19" s="388"/>
    </row>
    <row r="20" spans="2:31" x14ac:dyDescent="0.25">
      <c r="B20" s="415">
        <v>16</v>
      </c>
      <c r="C20" s="111"/>
      <c r="D20" s="385"/>
      <c r="E20" s="111"/>
      <c r="F20" s="115"/>
      <c r="G20" s="115"/>
      <c r="H20" s="386"/>
      <c r="I20" s="111"/>
      <c r="J20" s="111"/>
      <c r="K20" s="111"/>
      <c r="L20" s="111"/>
      <c r="M20" s="111"/>
      <c r="N20" s="387"/>
      <c r="O20" s="387"/>
      <c r="P20" s="387"/>
      <c r="Q20" s="387"/>
      <c r="R20" s="111"/>
      <c r="S20" s="387"/>
      <c r="T20" s="387"/>
      <c r="U20" s="387"/>
      <c r="V20" s="111"/>
      <c r="W20" s="111"/>
      <c r="X20" s="386"/>
      <c r="Y20" s="387"/>
      <c r="Z20" s="111"/>
      <c r="AA20" s="111"/>
      <c r="AB20" s="111"/>
      <c r="AC20" s="111"/>
      <c r="AD20" s="257"/>
      <c r="AE20" s="388"/>
    </row>
    <row r="21" spans="2:31" x14ac:dyDescent="0.25">
      <c r="B21" s="415">
        <v>17</v>
      </c>
      <c r="C21" s="111"/>
      <c r="D21" s="385"/>
      <c r="E21" s="111"/>
      <c r="F21" s="115"/>
      <c r="G21" s="115"/>
      <c r="H21" s="386"/>
      <c r="I21" s="111"/>
      <c r="J21" s="111"/>
      <c r="K21" s="111"/>
      <c r="L21" s="111"/>
      <c r="M21" s="111"/>
      <c r="N21" s="387"/>
      <c r="O21" s="387"/>
      <c r="P21" s="387"/>
      <c r="Q21" s="387"/>
      <c r="R21" s="111"/>
      <c r="S21" s="387"/>
      <c r="T21" s="387"/>
      <c r="U21" s="387"/>
      <c r="V21" s="111"/>
      <c r="W21" s="111"/>
      <c r="X21" s="386"/>
      <c r="Y21" s="387"/>
      <c r="Z21" s="111"/>
      <c r="AA21" s="111"/>
      <c r="AB21" s="111"/>
      <c r="AC21" s="111"/>
      <c r="AD21" s="257"/>
      <c r="AE21" s="388"/>
    </row>
    <row r="22" spans="2:31" x14ac:dyDescent="0.25">
      <c r="B22" s="415">
        <v>18</v>
      </c>
      <c r="C22" s="111"/>
      <c r="D22" s="385"/>
      <c r="E22" s="111"/>
      <c r="F22" s="115"/>
      <c r="G22" s="115"/>
      <c r="H22" s="386"/>
      <c r="I22" s="111"/>
      <c r="J22" s="111"/>
      <c r="K22" s="111"/>
      <c r="L22" s="111"/>
      <c r="M22" s="111"/>
      <c r="N22" s="387"/>
      <c r="O22" s="387"/>
      <c r="P22" s="387"/>
      <c r="Q22" s="387"/>
      <c r="R22" s="111"/>
      <c r="S22" s="387"/>
      <c r="T22" s="387"/>
      <c r="U22" s="387"/>
      <c r="V22" s="111"/>
      <c r="W22" s="111"/>
      <c r="X22" s="386"/>
      <c r="Y22" s="387"/>
      <c r="Z22" s="111"/>
      <c r="AA22" s="111"/>
      <c r="AB22" s="111"/>
      <c r="AC22" s="111"/>
      <c r="AD22" s="257"/>
      <c r="AE22" s="388"/>
    </row>
    <row r="23" spans="2:31" x14ac:dyDescent="0.25">
      <c r="B23" s="415">
        <v>19</v>
      </c>
      <c r="C23" s="111"/>
      <c r="D23" s="385"/>
      <c r="E23" s="111"/>
      <c r="F23" s="115"/>
      <c r="G23" s="115"/>
      <c r="H23" s="386"/>
      <c r="I23" s="111"/>
      <c r="J23" s="111"/>
      <c r="K23" s="111"/>
      <c r="L23" s="111"/>
      <c r="M23" s="111"/>
      <c r="N23" s="387"/>
      <c r="O23" s="387"/>
      <c r="P23" s="387"/>
      <c r="Q23" s="387"/>
      <c r="R23" s="111"/>
      <c r="S23" s="387"/>
      <c r="T23" s="387"/>
      <c r="U23" s="387"/>
      <c r="V23" s="111"/>
      <c r="W23" s="111"/>
      <c r="X23" s="386"/>
      <c r="Y23" s="387"/>
      <c r="Z23" s="111"/>
      <c r="AA23" s="111"/>
      <c r="AB23" s="111"/>
      <c r="AC23" s="111"/>
      <c r="AD23" s="257"/>
      <c r="AE23" s="388"/>
    </row>
    <row r="24" spans="2:31" x14ac:dyDescent="0.25">
      <c r="B24" s="415">
        <v>20</v>
      </c>
      <c r="C24" s="111"/>
      <c r="D24" s="385"/>
      <c r="E24" s="111"/>
      <c r="F24" s="115"/>
      <c r="G24" s="115"/>
      <c r="H24" s="386"/>
      <c r="I24" s="111"/>
      <c r="J24" s="111"/>
      <c r="K24" s="111"/>
      <c r="L24" s="111"/>
      <c r="M24" s="111"/>
      <c r="N24" s="387"/>
      <c r="O24" s="387"/>
      <c r="P24" s="387"/>
      <c r="Q24" s="387"/>
      <c r="R24" s="111"/>
      <c r="S24" s="387"/>
      <c r="T24" s="387"/>
      <c r="U24" s="387"/>
      <c r="V24" s="111"/>
      <c r="W24" s="111"/>
      <c r="X24" s="386"/>
      <c r="Y24" s="387"/>
      <c r="Z24" s="111"/>
      <c r="AA24" s="111"/>
      <c r="AB24" s="111"/>
      <c r="AC24" s="111"/>
      <c r="AD24" s="257"/>
      <c r="AE24" s="388"/>
    </row>
    <row r="25" spans="2:31" x14ac:dyDescent="0.25">
      <c r="B25" s="415">
        <v>21</v>
      </c>
      <c r="C25" s="111"/>
      <c r="D25" s="385"/>
      <c r="E25" s="111"/>
      <c r="F25" s="115"/>
      <c r="G25" s="115"/>
      <c r="H25" s="386"/>
      <c r="I25" s="111"/>
      <c r="J25" s="111"/>
      <c r="K25" s="111"/>
      <c r="L25" s="111"/>
      <c r="M25" s="111"/>
      <c r="N25" s="387"/>
      <c r="O25" s="387"/>
      <c r="P25" s="387"/>
      <c r="Q25" s="387"/>
      <c r="R25" s="111"/>
      <c r="S25" s="387"/>
      <c r="T25" s="387"/>
      <c r="U25" s="387"/>
      <c r="V25" s="111"/>
      <c r="W25" s="111"/>
      <c r="X25" s="386"/>
      <c r="Y25" s="387"/>
      <c r="Z25" s="111"/>
      <c r="AA25" s="111"/>
      <c r="AB25" s="111"/>
      <c r="AC25" s="111"/>
      <c r="AD25" s="257"/>
      <c r="AE25" s="388"/>
    </row>
    <row r="26" spans="2:31" x14ac:dyDescent="0.25">
      <c r="B26" s="415">
        <v>22</v>
      </c>
      <c r="C26" s="111"/>
      <c r="D26" s="385"/>
      <c r="E26" s="111"/>
      <c r="F26" s="115"/>
      <c r="G26" s="115"/>
      <c r="H26" s="386"/>
      <c r="I26" s="111"/>
      <c r="J26" s="111"/>
      <c r="K26" s="111"/>
      <c r="L26" s="111"/>
      <c r="M26" s="111"/>
      <c r="N26" s="387"/>
      <c r="O26" s="387"/>
      <c r="P26" s="387"/>
      <c r="Q26" s="387"/>
      <c r="R26" s="111"/>
      <c r="S26" s="387"/>
      <c r="T26" s="387"/>
      <c r="U26" s="387"/>
      <c r="V26" s="111"/>
      <c r="W26" s="111"/>
      <c r="X26" s="386"/>
      <c r="Y26" s="387"/>
      <c r="Z26" s="111"/>
      <c r="AA26" s="111"/>
      <c r="AB26" s="111"/>
      <c r="AC26" s="111"/>
      <c r="AD26" s="257"/>
      <c r="AE26" s="388"/>
    </row>
    <row r="27" spans="2:31" x14ac:dyDescent="0.25">
      <c r="B27" s="415">
        <v>23</v>
      </c>
      <c r="C27" s="111"/>
      <c r="D27" s="385"/>
      <c r="E27" s="111"/>
      <c r="F27" s="115"/>
      <c r="G27" s="115"/>
      <c r="H27" s="386"/>
      <c r="I27" s="111"/>
      <c r="J27" s="111"/>
      <c r="K27" s="111"/>
      <c r="L27" s="111"/>
      <c r="M27" s="111"/>
      <c r="N27" s="387"/>
      <c r="O27" s="387"/>
      <c r="P27" s="387"/>
      <c r="Q27" s="387"/>
      <c r="R27" s="111"/>
      <c r="S27" s="387"/>
      <c r="T27" s="387"/>
      <c r="U27" s="387"/>
      <c r="V27" s="111"/>
      <c r="W27" s="111"/>
      <c r="X27" s="386"/>
      <c r="Y27" s="387"/>
      <c r="Z27" s="111"/>
      <c r="AA27" s="111"/>
      <c r="AB27" s="111"/>
      <c r="AC27" s="111"/>
      <c r="AD27" s="257"/>
      <c r="AE27" s="388"/>
    </row>
    <row r="28" spans="2:31" x14ac:dyDescent="0.25">
      <c r="B28" s="415">
        <v>24</v>
      </c>
      <c r="C28" s="111"/>
      <c r="D28" s="385"/>
      <c r="E28" s="111"/>
      <c r="F28" s="115"/>
      <c r="G28" s="115"/>
      <c r="H28" s="386"/>
      <c r="I28" s="111"/>
      <c r="J28" s="111"/>
      <c r="K28" s="111"/>
      <c r="L28" s="111"/>
      <c r="M28" s="111"/>
      <c r="N28" s="387"/>
      <c r="O28" s="387"/>
      <c r="P28" s="387"/>
      <c r="Q28" s="387"/>
      <c r="R28" s="111"/>
      <c r="S28" s="387"/>
      <c r="T28" s="387"/>
      <c r="U28" s="387"/>
      <c r="V28" s="111"/>
      <c r="W28" s="111"/>
      <c r="X28" s="386"/>
      <c r="Y28" s="387"/>
      <c r="Z28" s="111"/>
      <c r="AA28" s="111"/>
      <c r="AB28" s="111"/>
      <c r="AC28" s="111"/>
      <c r="AD28" s="257"/>
      <c r="AE28" s="388"/>
    </row>
    <row r="29" spans="2:31" x14ac:dyDescent="0.25">
      <c r="B29" s="415">
        <v>25</v>
      </c>
      <c r="C29" s="111"/>
      <c r="D29" s="385"/>
      <c r="E29" s="111"/>
      <c r="F29" s="115"/>
      <c r="G29" s="115"/>
      <c r="H29" s="386"/>
      <c r="I29" s="111"/>
      <c r="J29" s="111"/>
      <c r="K29" s="111"/>
      <c r="L29" s="111"/>
      <c r="M29" s="111"/>
      <c r="N29" s="387"/>
      <c r="O29" s="387"/>
      <c r="P29" s="387"/>
      <c r="Q29" s="387"/>
      <c r="R29" s="111"/>
      <c r="S29" s="387"/>
      <c r="T29" s="387"/>
      <c r="U29" s="387"/>
      <c r="V29" s="111"/>
      <c r="W29" s="111"/>
      <c r="X29" s="386"/>
      <c r="Y29" s="387"/>
      <c r="Z29" s="111"/>
      <c r="AA29" s="111"/>
      <c r="AB29" s="111"/>
      <c r="AC29" s="111"/>
      <c r="AD29" s="257"/>
      <c r="AE29" s="388"/>
    </row>
    <row r="30" spans="2:31" x14ac:dyDescent="0.25">
      <c r="B30" s="415">
        <v>26</v>
      </c>
      <c r="C30" s="111"/>
      <c r="D30" s="385"/>
      <c r="E30" s="111"/>
      <c r="F30" s="115"/>
      <c r="G30" s="115"/>
      <c r="H30" s="386"/>
      <c r="I30" s="111"/>
      <c r="J30" s="111"/>
      <c r="K30" s="111"/>
      <c r="L30" s="111"/>
      <c r="M30" s="111"/>
      <c r="N30" s="387"/>
      <c r="O30" s="387"/>
      <c r="P30" s="387"/>
      <c r="Q30" s="387"/>
      <c r="R30" s="111"/>
      <c r="S30" s="387"/>
      <c r="T30" s="387"/>
      <c r="U30" s="387"/>
      <c r="V30" s="111"/>
      <c r="W30" s="111"/>
      <c r="X30" s="386"/>
      <c r="Y30" s="387"/>
      <c r="Z30" s="111"/>
      <c r="AA30" s="111"/>
      <c r="AB30" s="111"/>
      <c r="AC30" s="111"/>
      <c r="AD30" s="257"/>
      <c r="AE30" s="388"/>
    </row>
    <row r="31" spans="2:31" x14ac:dyDescent="0.25">
      <c r="B31" s="415">
        <v>27</v>
      </c>
      <c r="C31" s="111"/>
      <c r="D31" s="385"/>
      <c r="E31" s="111"/>
      <c r="F31" s="115"/>
      <c r="G31" s="115"/>
      <c r="H31" s="386"/>
      <c r="I31" s="111"/>
      <c r="J31" s="111"/>
      <c r="K31" s="111"/>
      <c r="L31" s="111"/>
      <c r="M31" s="111"/>
      <c r="N31" s="387"/>
      <c r="O31" s="387"/>
      <c r="P31" s="387"/>
      <c r="Q31" s="387"/>
      <c r="R31" s="111"/>
      <c r="S31" s="387"/>
      <c r="T31" s="387"/>
      <c r="U31" s="387"/>
      <c r="V31" s="111"/>
      <c r="W31" s="111"/>
      <c r="X31" s="386"/>
      <c r="Y31" s="387"/>
      <c r="Z31" s="111"/>
      <c r="AA31" s="111"/>
      <c r="AB31" s="111"/>
      <c r="AC31" s="111"/>
      <c r="AD31" s="257"/>
      <c r="AE31" s="388"/>
    </row>
    <row r="32" spans="2:31" x14ac:dyDescent="0.25">
      <c r="B32" s="415">
        <v>28</v>
      </c>
      <c r="C32" s="111"/>
      <c r="D32" s="385"/>
      <c r="E32" s="111"/>
      <c r="F32" s="115"/>
      <c r="G32" s="115"/>
      <c r="H32" s="386"/>
      <c r="I32" s="111"/>
      <c r="J32" s="111"/>
      <c r="K32" s="111"/>
      <c r="L32" s="111"/>
      <c r="M32" s="111"/>
      <c r="N32" s="387"/>
      <c r="O32" s="387"/>
      <c r="P32" s="387"/>
      <c r="Q32" s="387"/>
      <c r="R32" s="111"/>
      <c r="S32" s="387"/>
      <c r="T32" s="387"/>
      <c r="U32" s="387"/>
      <c r="V32" s="111"/>
      <c r="W32" s="111"/>
      <c r="X32" s="386"/>
      <c r="Y32" s="387"/>
      <c r="Z32" s="111"/>
      <c r="AA32" s="111"/>
      <c r="AB32" s="111"/>
      <c r="AC32" s="111"/>
      <c r="AD32" s="257"/>
      <c r="AE32" s="388"/>
    </row>
    <row r="33" spans="2:31" x14ac:dyDescent="0.25">
      <c r="B33" s="415">
        <v>29</v>
      </c>
      <c r="C33" s="111"/>
      <c r="D33" s="385"/>
      <c r="E33" s="111"/>
      <c r="F33" s="115"/>
      <c r="G33" s="115"/>
      <c r="H33" s="386"/>
      <c r="I33" s="111"/>
      <c r="J33" s="111"/>
      <c r="K33" s="111"/>
      <c r="L33" s="111"/>
      <c r="M33" s="111"/>
      <c r="N33" s="387"/>
      <c r="O33" s="387"/>
      <c r="P33" s="387"/>
      <c r="Q33" s="387"/>
      <c r="R33" s="111"/>
      <c r="S33" s="387"/>
      <c r="T33" s="387"/>
      <c r="U33" s="387"/>
      <c r="V33" s="111"/>
      <c r="W33" s="111"/>
      <c r="X33" s="386"/>
      <c r="Y33" s="387"/>
      <c r="Z33" s="111"/>
      <c r="AA33" s="111"/>
      <c r="AB33" s="111"/>
      <c r="AC33" s="111"/>
      <c r="AD33" s="257"/>
      <c r="AE33" s="388"/>
    </row>
    <row r="34" spans="2:31" x14ac:dyDescent="0.25">
      <c r="B34" s="415">
        <v>30</v>
      </c>
      <c r="C34" s="111"/>
      <c r="D34" s="385"/>
      <c r="E34" s="111"/>
      <c r="F34" s="115"/>
      <c r="G34" s="115"/>
      <c r="H34" s="386"/>
      <c r="I34" s="111"/>
      <c r="J34" s="111"/>
      <c r="K34" s="111"/>
      <c r="L34" s="111"/>
      <c r="M34" s="111"/>
      <c r="N34" s="387"/>
      <c r="O34" s="387"/>
      <c r="P34" s="387"/>
      <c r="Q34" s="387"/>
      <c r="R34" s="111"/>
      <c r="S34" s="387"/>
      <c r="T34" s="387"/>
      <c r="U34" s="387"/>
      <c r="V34" s="111"/>
      <c r="W34" s="111"/>
      <c r="X34" s="386"/>
      <c r="Y34" s="387"/>
      <c r="Z34" s="111"/>
      <c r="AA34" s="111"/>
      <c r="AB34" s="111"/>
      <c r="AC34" s="111"/>
      <c r="AD34" s="257"/>
      <c r="AE34" s="388"/>
    </row>
    <row r="35" spans="2:31" x14ac:dyDescent="0.25">
      <c r="B35" s="415">
        <v>31</v>
      </c>
      <c r="C35" s="111"/>
      <c r="D35" s="385"/>
      <c r="E35" s="111"/>
      <c r="F35" s="115"/>
      <c r="G35" s="115"/>
      <c r="H35" s="386"/>
      <c r="I35" s="111"/>
      <c r="J35" s="111"/>
      <c r="K35" s="111"/>
      <c r="L35" s="111"/>
      <c r="M35" s="111"/>
      <c r="N35" s="387"/>
      <c r="O35" s="387"/>
      <c r="P35" s="387"/>
      <c r="Q35" s="387"/>
      <c r="R35" s="111"/>
      <c r="S35" s="387"/>
      <c r="T35" s="387"/>
      <c r="U35" s="387"/>
      <c r="V35" s="111"/>
      <c r="W35" s="111"/>
      <c r="X35" s="386"/>
      <c r="Y35" s="387"/>
      <c r="Z35" s="111"/>
      <c r="AA35" s="111"/>
      <c r="AB35" s="111"/>
      <c r="AC35" s="111"/>
      <c r="AD35" s="257"/>
      <c r="AE35" s="388"/>
    </row>
    <row r="36" spans="2:31" x14ac:dyDescent="0.25">
      <c r="B36" s="415">
        <v>32</v>
      </c>
      <c r="C36" s="111"/>
      <c r="D36" s="385"/>
      <c r="E36" s="111"/>
      <c r="F36" s="115"/>
      <c r="G36" s="115"/>
      <c r="H36" s="386"/>
      <c r="I36" s="111"/>
      <c r="J36" s="111"/>
      <c r="K36" s="111"/>
      <c r="L36" s="111"/>
      <c r="M36" s="111"/>
      <c r="N36" s="387"/>
      <c r="O36" s="387"/>
      <c r="P36" s="387"/>
      <c r="Q36" s="387"/>
      <c r="R36" s="111"/>
      <c r="S36" s="387"/>
      <c r="T36" s="387"/>
      <c r="U36" s="387"/>
      <c r="V36" s="111"/>
      <c r="W36" s="111"/>
      <c r="X36" s="386"/>
      <c r="Y36" s="387"/>
      <c r="Z36" s="111"/>
      <c r="AA36" s="111"/>
      <c r="AB36" s="111"/>
      <c r="AC36" s="111"/>
      <c r="AD36" s="257"/>
      <c r="AE36" s="388"/>
    </row>
    <row r="37" spans="2:31" x14ac:dyDescent="0.25">
      <c r="B37" s="415">
        <v>33</v>
      </c>
      <c r="C37" s="111"/>
      <c r="D37" s="385"/>
      <c r="E37" s="111"/>
      <c r="F37" s="115"/>
      <c r="G37" s="115"/>
      <c r="H37" s="386"/>
      <c r="I37" s="111"/>
      <c r="J37" s="111"/>
      <c r="K37" s="111"/>
      <c r="L37" s="111"/>
      <c r="M37" s="111"/>
      <c r="N37" s="387"/>
      <c r="O37" s="387"/>
      <c r="P37" s="387"/>
      <c r="Q37" s="387"/>
      <c r="R37" s="111"/>
      <c r="S37" s="387"/>
      <c r="T37" s="387"/>
      <c r="U37" s="387"/>
      <c r="V37" s="111"/>
      <c r="W37" s="111"/>
      <c r="X37" s="386"/>
      <c r="Y37" s="387"/>
      <c r="Z37" s="111"/>
      <c r="AA37" s="111"/>
      <c r="AB37" s="111"/>
      <c r="AC37" s="111"/>
      <c r="AD37" s="257"/>
      <c r="AE37" s="388"/>
    </row>
    <row r="38" spans="2:31" x14ac:dyDescent="0.25">
      <c r="B38" s="415">
        <v>34</v>
      </c>
      <c r="C38" s="111"/>
      <c r="D38" s="385"/>
      <c r="E38" s="111"/>
      <c r="F38" s="115"/>
      <c r="G38" s="115"/>
      <c r="H38" s="386"/>
      <c r="I38" s="111"/>
      <c r="J38" s="111"/>
      <c r="K38" s="111"/>
      <c r="L38" s="111"/>
      <c r="M38" s="111"/>
      <c r="N38" s="387"/>
      <c r="O38" s="387"/>
      <c r="P38" s="387"/>
      <c r="Q38" s="387"/>
      <c r="R38" s="111"/>
      <c r="S38" s="387"/>
      <c r="T38" s="387"/>
      <c r="U38" s="387"/>
      <c r="V38" s="111"/>
      <c r="W38" s="111"/>
      <c r="X38" s="386"/>
      <c r="Y38" s="387"/>
      <c r="Z38" s="111"/>
      <c r="AA38" s="111"/>
      <c r="AB38" s="111"/>
      <c r="AC38" s="111"/>
      <c r="AD38" s="257"/>
      <c r="AE38" s="388"/>
    </row>
    <row r="39" spans="2:31" x14ac:dyDescent="0.25">
      <c r="B39" s="415">
        <v>35</v>
      </c>
      <c r="C39" s="111"/>
      <c r="D39" s="385"/>
      <c r="E39" s="111"/>
      <c r="F39" s="115"/>
      <c r="G39" s="115"/>
      <c r="H39" s="386"/>
      <c r="I39" s="111"/>
      <c r="J39" s="111"/>
      <c r="K39" s="111"/>
      <c r="L39" s="111"/>
      <c r="M39" s="111"/>
      <c r="N39" s="387"/>
      <c r="O39" s="387"/>
      <c r="P39" s="387"/>
      <c r="Q39" s="387"/>
      <c r="R39" s="111"/>
      <c r="S39" s="387"/>
      <c r="T39" s="387"/>
      <c r="U39" s="387"/>
      <c r="V39" s="111"/>
      <c r="W39" s="111"/>
      <c r="X39" s="386"/>
      <c r="Y39" s="387"/>
      <c r="Z39" s="111"/>
      <c r="AA39" s="111"/>
      <c r="AB39" s="111"/>
      <c r="AC39" s="111"/>
      <c r="AD39" s="257"/>
      <c r="AE39" s="388"/>
    </row>
    <row r="40" spans="2:31" x14ac:dyDescent="0.25">
      <c r="B40" s="415">
        <v>36</v>
      </c>
      <c r="C40" s="111"/>
      <c r="D40" s="385"/>
      <c r="E40" s="111"/>
      <c r="F40" s="115"/>
      <c r="G40" s="115"/>
      <c r="H40" s="386"/>
      <c r="I40" s="111"/>
      <c r="J40" s="111"/>
      <c r="K40" s="111"/>
      <c r="L40" s="111"/>
      <c r="M40" s="111"/>
      <c r="N40" s="387"/>
      <c r="O40" s="387"/>
      <c r="P40" s="387"/>
      <c r="Q40" s="387"/>
      <c r="R40" s="111"/>
      <c r="S40" s="387"/>
      <c r="T40" s="387"/>
      <c r="U40" s="387"/>
      <c r="V40" s="111"/>
      <c r="W40" s="111"/>
      <c r="X40" s="386"/>
      <c r="Y40" s="387"/>
      <c r="Z40" s="111"/>
      <c r="AA40" s="111"/>
      <c r="AB40" s="111"/>
      <c r="AC40" s="111"/>
      <c r="AD40" s="257"/>
      <c r="AE40" s="388"/>
    </row>
    <row r="41" spans="2:31" x14ac:dyDescent="0.25">
      <c r="B41" s="415">
        <v>37</v>
      </c>
      <c r="C41" s="111"/>
      <c r="D41" s="385"/>
      <c r="E41" s="111"/>
      <c r="F41" s="115"/>
      <c r="G41" s="115"/>
      <c r="H41" s="386"/>
      <c r="I41" s="111"/>
      <c r="J41" s="111"/>
      <c r="K41" s="111"/>
      <c r="L41" s="111"/>
      <c r="M41" s="111"/>
      <c r="N41" s="387"/>
      <c r="O41" s="387"/>
      <c r="P41" s="387"/>
      <c r="Q41" s="387"/>
      <c r="R41" s="111"/>
      <c r="S41" s="387"/>
      <c r="T41" s="387"/>
      <c r="U41" s="387"/>
      <c r="V41" s="111"/>
      <c r="W41" s="111"/>
      <c r="X41" s="386"/>
      <c r="Y41" s="387"/>
      <c r="Z41" s="111"/>
      <c r="AA41" s="111"/>
      <c r="AB41" s="111"/>
      <c r="AC41" s="111"/>
      <c r="AD41" s="257"/>
      <c r="AE41" s="388"/>
    </row>
    <row r="42" spans="2:31" x14ac:dyDescent="0.25">
      <c r="B42" s="415">
        <v>38</v>
      </c>
      <c r="C42" s="111"/>
      <c r="D42" s="385"/>
      <c r="E42" s="111"/>
      <c r="F42" s="115"/>
      <c r="G42" s="115"/>
      <c r="H42" s="386"/>
      <c r="I42" s="111"/>
      <c r="J42" s="111"/>
      <c r="K42" s="111"/>
      <c r="L42" s="111"/>
      <c r="M42" s="111"/>
      <c r="N42" s="387"/>
      <c r="O42" s="387"/>
      <c r="P42" s="387"/>
      <c r="Q42" s="387"/>
      <c r="R42" s="111"/>
      <c r="S42" s="387"/>
      <c r="T42" s="387"/>
      <c r="U42" s="387"/>
      <c r="V42" s="111"/>
      <c r="W42" s="111"/>
      <c r="X42" s="386"/>
      <c r="Y42" s="387"/>
      <c r="Z42" s="111"/>
      <c r="AA42" s="111"/>
      <c r="AB42" s="111"/>
      <c r="AC42" s="111"/>
      <c r="AD42" s="257"/>
      <c r="AE42" s="388"/>
    </row>
    <row r="43" spans="2:31" x14ac:dyDescent="0.25">
      <c r="B43" s="415">
        <v>39</v>
      </c>
      <c r="C43" s="111"/>
      <c r="D43" s="385"/>
      <c r="E43" s="111"/>
      <c r="F43" s="115"/>
      <c r="G43" s="115"/>
      <c r="H43" s="386"/>
      <c r="I43" s="111"/>
      <c r="J43" s="111"/>
      <c r="K43" s="111"/>
      <c r="L43" s="111"/>
      <c r="M43" s="111"/>
      <c r="N43" s="387"/>
      <c r="O43" s="387"/>
      <c r="P43" s="387"/>
      <c r="Q43" s="387"/>
      <c r="R43" s="111"/>
      <c r="S43" s="387"/>
      <c r="T43" s="387"/>
      <c r="U43" s="387"/>
      <c r="V43" s="111"/>
      <c r="W43" s="111"/>
      <c r="X43" s="386"/>
      <c r="Y43" s="387"/>
      <c r="Z43" s="111"/>
      <c r="AA43" s="111"/>
      <c r="AB43" s="111"/>
      <c r="AC43" s="111"/>
      <c r="AD43" s="257"/>
      <c r="AE43" s="388"/>
    </row>
    <row r="44" spans="2:31" x14ac:dyDescent="0.25">
      <c r="B44" s="415">
        <v>40</v>
      </c>
      <c r="C44" s="111"/>
      <c r="D44" s="385"/>
      <c r="E44" s="111"/>
      <c r="F44" s="115"/>
      <c r="G44" s="115"/>
      <c r="H44" s="386"/>
      <c r="I44" s="111"/>
      <c r="J44" s="111"/>
      <c r="K44" s="111"/>
      <c r="L44" s="111"/>
      <c r="M44" s="111"/>
      <c r="N44" s="387"/>
      <c r="O44" s="387"/>
      <c r="P44" s="387"/>
      <c r="Q44" s="387"/>
      <c r="R44" s="111"/>
      <c r="S44" s="387"/>
      <c r="T44" s="387"/>
      <c r="U44" s="387"/>
      <c r="V44" s="111"/>
      <c r="W44" s="111"/>
      <c r="X44" s="386"/>
      <c r="Y44" s="387"/>
      <c r="Z44" s="111"/>
      <c r="AA44" s="111"/>
      <c r="AB44" s="111"/>
      <c r="AC44" s="111"/>
      <c r="AD44" s="257"/>
      <c r="AE44" s="388"/>
    </row>
    <row r="45" spans="2:31" x14ac:dyDescent="0.25">
      <c r="B45" s="415">
        <v>41</v>
      </c>
      <c r="C45" s="111"/>
      <c r="D45" s="385"/>
      <c r="E45" s="111"/>
      <c r="F45" s="115"/>
      <c r="G45" s="115"/>
      <c r="H45" s="386"/>
      <c r="I45" s="111"/>
      <c r="J45" s="111"/>
      <c r="K45" s="111"/>
      <c r="L45" s="111"/>
      <c r="M45" s="111"/>
      <c r="N45" s="387"/>
      <c r="O45" s="387"/>
      <c r="P45" s="387"/>
      <c r="Q45" s="387"/>
      <c r="R45" s="111"/>
      <c r="S45" s="387"/>
      <c r="T45" s="387"/>
      <c r="U45" s="387"/>
      <c r="V45" s="111"/>
      <c r="W45" s="111"/>
      <c r="X45" s="386"/>
      <c r="Y45" s="387"/>
      <c r="Z45" s="111"/>
      <c r="AA45" s="111"/>
      <c r="AB45" s="111"/>
      <c r="AC45" s="111"/>
      <c r="AD45" s="257"/>
      <c r="AE45" s="388"/>
    </row>
    <row r="46" spans="2:31" x14ac:dyDescent="0.25">
      <c r="B46" s="415">
        <v>42</v>
      </c>
      <c r="C46" s="111"/>
      <c r="D46" s="385"/>
      <c r="E46" s="111"/>
      <c r="F46" s="115"/>
      <c r="G46" s="115"/>
      <c r="H46" s="386"/>
      <c r="I46" s="111"/>
      <c r="J46" s="111"/>
      <c r="K46" s="111"/>
      <c r="L46" s="111"/>
      <c r="M46" s="111"/>
      <c r="N46" s="387"/>
      <c r="O46" s="387"/>
      <c r="P46" s="387"/>
      <c r="Q46" s="387"/>
      <c r="R46" s="111"/>
      <c r="S46" s="387"/>
      <c r="T46" s="387"/>
      <c r="U46" s="387"/>
      <c r="V46" s="111"/>
      <c r="W46" s="111"/>
      <c r="X46" s="386"/>
      <c r="Y46" s="387"/>
      <c r="Z46" s="111"/>
      <c r="AA46" s="111"/>
      <c r="AB46" s="111"/>
      <c r="AC46" s="111"/>
      <c r="AD46" s="257"/>
      <c r="AE46" s="388"/>
    </row>
    <row r="47" spans="2:31" x14ac:dyDescent="0.25">
      <c r="B47" s="415">
        <v>43</v>
      </c>
      <c r="C47" s="111"/>
      <c r="D47" s="385"/>
      <c r="E47" s="111"/>
      <c r="F47" s="115"/>
      <c r="G47" s="115"/>
      <c r="H47" s="386"/>
      <c r="I47" s="111"/>
      <c r="J47" s="111"/>
      <c r="K47" s="111"/>
      <c r="L47" s="111"/>
      <c r="M47" s="111"/>
      <c r="N47" s="387"/>
      <c r="O47" s="387"/>
      <c r="P47" s="387"/>
      <c r="Q47" s="387"/>
      <c r="R47" s="111"/>
      <c r="S47" s="387"/>
      <c r="T47" s="387"/>
      <c r="U47" s="387"/>
      <c r="V47" s="111"/>
      <c r="W47" s="111"/>
      <c r="X47" s="386"/>
      <c r="Y47" s="387"/>
      <c r="Z47" s="111"/>
      <c r="AA47" s="111"/>
      <c r="AB47" s="111"/>
      <c r="AC47" s="111"/>
      <c r="AD47" s="257"/>
      <c r="AE47" s="388"/>
    </row>
    <row r="48" spans="2:31" x14ac:dyDescent="0.25">
      <c r="B48" s="415">
        <v>44</v>
      </c>
      <c r="C48" s="111"/>
      <c r="D48" s="385"/>
      <c r="E48" s="111"/>
      <c r="F48" s="115"/>
      <c r="G48" s="115"/>
      <c r="H48" s="386"/>
      <c r="I48" s="111"/>
      <c r="J48" s="111"/>
      <c r="K48" s="111"/>
      <c r="L48" s="111"/>
      <c r="M48" s="111"/>
      <c r="N48" s="387"/>
      <c r="O48" s="387"/>
      <c r="P48" s="387"/>
      <c r="Q48" s="387"/>
      <c r="R48" s="111"/>
      <c r="S48" s="387"/>
      <c r="T48" s="387"/>
      <c r="U48" s="387"/>
      <c r="V48" s="111"/>
      <c r="W48" s="111"/>
      <c r="X48" s="386"/>
      <c r="Y48" s="387"/>
      <c r="Z48" s="111"/>
      <c r="AA48" s="111"/>
      <c r="AB48" s="111"/>
      <c r="AC48" s="111"/>
      <c r="AD48" s="257"/>
      <c r="AE48" s="388"/>
    </row>
    <row r="49" spans="2:31" x14ac:dyDescent="0.25">
      <c r="B49" s="415">
        <v>45</v>
      </c>
      <c r="C49" s="111"/>
      <c r="D49" s="385"/>
      <c r="E49" s="111"/>
      <c r="F49" s="115"/>
      <c r="G49" s="115"/>
      <c r="H49" s="386"/>
      <c r="I49" s="111"/>
      <c r="J49" s="111"/>
      <c r="K49" s="111"/>
      <c r="L49" s="111"/>
      <c r="M49" s="111"/>
      <c r="N49" s="387"/>
      <c r="O49" s="387"/>
      <c r="P49" s="387"/>
      <c r="Q49" s="387"/>
      <c r="R49" s="111"/>
      <c r="S49" s="387"/>
      <c r="T49" s="387"/>
      <c r="U49" s="387"/>
      <c r="V49" s="111"/>
      <c r="W49" s="111"/>
      <c r="X49" s="386"/>
      <c r="Y49" s="387"/>
      <c r="Z49" s="111"/>
      <c r="AA49" s="111"/>
      <c r="AB49" s="111"/>
      <c r="AC49" s="111"/>
      <c r="AD49" s="257"/>
      <c r="AE49" s="388"/>
    </row>
    <row r="50" spans="2:31" x14ac:dyDescent="0.25">
      <c r="B50" s="415">
        <v>46</v>
      </c>
      <c r="C50" s="111"/>
      <c r="D50" s="385"/>
      <c r="E50" s="111"/>
      <c r="F50" s="115"/>
      <c r="G50" s="115"/>
      <c r="H50" s="386"/>
      <c r="I50" s="111"/>
      <c r="J50" s="111"/>
      <c r="K50" s="111"/>
      <c r="L50" s="111"/>
      <c r="M50" s="111"/>
      <c r="N50" s="387"/>
      <c r="O50" s="387"/>
      <c r="P50" s="387"/>
      <c r="Q50" s="387"/>
      <c r="R50" s="111"/>
      <c r="S50" s="387"/>
      <c r="T50" s="387"/>
      <c r="U50" s="387"/>
      <c r="V50" s="111"/>
      <c r="W50" s="111"/>
      <c r="X50" s="386"/>
      <c r="Y50" s="387"/>
      <c r="Z50" s="111"/>
      <c r="AA50" s="111"/>
      <c r="AB50" s="111"/>
      <c r="AC50" s="111"/>
      <c r="AD50" s="257"/>
      <c r="AE50" s="388"/>
    </row>
    <row r="51" spans="2:31" x14ac:dyDescent="0.25">
      <c r="B51" s="415">
        <v>47</v>
      </c>
      <c r="C51" s="111"/>
      <c r="D51" s="385"/>
      <c r="E51" s="111"/>
      <c r="F51" s="115"/>
      <c r="G51" s="115"/>
      <c r="H51" s="386"/>
      <c r="I51" s="111"/>
      <c r="J51" s="111"/>
      <c r="K51" s="111"/>
      <c r="L51" s="111"/>
      <c r="M51" s="111"/>
      <c r="N51" s="387"/>
      <c r="O51" s="387"/>
      <c r="P51" s="387"/>
      <c r="Q51" s="387"/>
      <c r="R51" s="111"/>
      <c r="S51" s="387"/>
      <c r="T51" s="387"/>
      <c r="U51" s="387"/>
      <c r="V51" s="111"/>
      <c r="W51" s="111"/>
      <c r="X51" s="386"/>
      <c r="Y51" s="387"/>
      <c r="Z51" s="111"/>
      <c r="AA51" s="111"/>
      <c r="AB51" s="111"/>
      <c r="AC51" s="111"/>
      <c r="AD51" s="257"/>
      <c r="AE51" s="388"/>
    </row>
    <row r="52" spans="2:31" x14ac:dyDescent="0.25">
      <c r="B52" s="415">
        <v>48</v>
      </c>
      <c r="C52" s="111"/>
      <c r="D52" s="385"/>
      <c r="E52" s="111"/>
      <c r="F52" s="115"/>
      <c r="G52" s="115"/>
      <c r="H52" s="386"/>
      <c r="I52" s="111"/>
      <c r="J52" s="111"/>
      <c r="K52" s="111"/>
      <c r="L52" s="111"/>
      <c r="M52" s="111"/>
      <c r="N52" s="387"/>
      <c r="O52" s="387"/>
      <c r="P52" s="387"/>
      <c r="Q52" s="387"/>
      <c r="R52" s="111"/>
      <c r="S52" s="387"/>
      <c r="T52" s="387"/>
      <c r="U52" s="387"/>
      <c r="V52" s="111"/>
      <c r="W52" s="111"/>
      <c r="X52" s="386"/>
      <c r="Y52" s="387"/>
      <c r="Z52" s="111"/>
      <c r="AA52" s="111"/>
      <c r="AB52" s="111"/>
      <c r="AC52" s="111"/>
      <c r="AD52" s="257"/>
      <c r="AE52" s="388"/>
    </row>
    <row r="53" spans="2:31" x14ac:dyDescent="0.25">
      <c r="B53" s="415">
        <v>49</v>
      </c>
      <c r="C53" s="111"/>
      <c r="D53" s="385"/>
      <c r="E53" s="111"/>
      <c r="F53" s="115"/>
      <c r="G53" s="115"/>
      <c r="H53" s="386"/>
      <c r="I53" s="111"/>
      <c r="J53" s="111"/>
      <c r="K53" s="111"/>
      <c r="L53" s="111"/>
      <c r="M53" s="111"/>
      <c r="N53" s="387"/>
      <c r="O53" s="387"/>
      <c r="P53" s="387"/>
      <c r="Q53" s="387"/>
      <c r="R53" s="111"/>
      <c r="S53" s="387"/>
      <c r="T53" s="387"/>
      <c r="U53" s="387"/>
      <c r="V53" s="111"/>
      <c r="W53" s="111"/>
      <c r="X53" s="386"/>
      <c r="Y53" s="387"/>
      <c r="Z53" s="111"/>
      <c r="AA53" s="111"/>
      <c r="AB53" s="111"/>
      <c r="AC53" s="111"/>
      <c r="AD53" s="257"/>
      <c r="AE53" s="388"/>
    </row>
    <row r="54" spans="2:31" x14ac:dyDescent="0.25">
      <c r="B54" s="415">
        <v>50</v>
      </c>
      <c r="C54" s="111"/>
      <c r="D54" s="385"/>
      <c r="E54" s="111"/>
      <c r="F54" s="115"/>
      <c r="G54" s="115"/>
      <c r="H54" s="386"/>
      <c r="I54" s="111"/>
      <c r="J54" s="111"/>
      <c r="K54" s="111"/>
      <c r="L54" s="111"/>
      <c r="M54" s="111"/>
      <c r="N54" s="387"/>
      <c r="O54" s="387"/>
      <c r="P54" s="387"/>
      <c r="Q54" s="387"/>
      <c r="R54" s="111"/>
      <c r="S54" s="387"/>
      <c r="T54" s="387"/>
      <c r="U54" s="387"/>
      <c r="V54" s="111"/>
      <c r="W54" s="111"/>
      <c r="X54" s="386"/>
      <c r="Y54" s="387"/>
      <c r="Z54" s="111"/>
      <c r="AA54" s="111"/>
      <c r="AB54" s="111"/>
      <c r="AC54" s="111"/>
      <c r="AD54" s="257"/>
      <c r="AE54" s="388"/>
    </row>
    <row r="55" spans="2:31" s="129" customFormat="1" x14ac:dyDescent="0.25">
      <c r="B55" s="132"/>
      <c r="C55" s="220"/>
      <c r="D55" s="416"/>
      <c r="E55" s="220"/>
      <c r="F55" s="86"/>
      <c r="G55" s="86"/>
      <c r="H55" s="417"/>
      <c r="I55" s="418"/>
      <c r="J55" s="220"/>
      <c r="K55" s="220"/>
      <c r="L55" s="220"/>
      <c r="M55" s="220"/>
      <c r="N55" s="419"/>
      <c r="O55" s="420"/>
      <c r="P55" s="420"/>
      <c r="Q55" s="421"/>
      <c r="R55" s="220"/>
      <c r="S55" s="421"/>
      <c r="T55" s="420"/>
      <c r="U55" s="420"/>
      <c r="V55" s="420"/>
      <c r="W55" s="420"/>
      <c r="X55" s="417"/>
      <c r="Y55" s="421"/>
      <c r="Z55" s="417"/>
      <c r="AA55" s="220"/>
      <c r="AB55" s="220"/>
      <c r="AC55" s="220"/>
      <c r="AD55" s="220"/>
      <c r="AE55" s="422"/>
    </row>
    <row r="56" spans="2:31" s="129" customFormat="1" ht="15.75" x14ac:dyDescent="0.25">
      <c r="B56" s="722" t="s">
        <v>535</v>
      </c>
      <c r="C56" s="723"/>
      <c r="D56" s="723"/>
      <c r="E56" s="723"/>
      <c r="F56" s="723"/>
      <c r="G56" s="723"/>
      <c r="H56" s="723"/>
      <c r="I56" s="723"/>
      <c r="J56" s="723"/>
      <c r="K56" s="723"/>
      <c r="L56" s="723"/>
      <c r="M56" s="723"/>
      <c r="N56" s="723"/>
      <c r="O56" s="723"/>
      <c r="P56" s="723"/>
      <c r="Q56" s="723"/>
      <c r="R56" s="723"/>
      <c r="S56" s="723"/>
      <c r="T56" s="723"/>
      <c r="U56" s="723"/>
      <c r="V56" s="723"/>
      <c r="W56" s="723"/>
      <c r="X56" s="723"/>
      <c r="Y56" s="723"/>
      <c r="Z56" s="723"/>
      <c r="AA56" s="723"/>
      <c r="AB56" s="723"/>
      <c r="AC56" s="723"/>
      <c r="AD56" s="723"/>
      <c r="AE56" s="724"/>
    </row>
    <row r="57" spans="2:31" s="129" customFormat="1" x14ac:dyDescent="0.25">
      <c r="B57" s="734" t="s">
        <v>534</v>
      </c>
      <c r="C57" s="735"/>
      <c r="D57" s="735"/>
      <c r="E57" s="735"/>
      <c r="F57" s="735"/>
      <c r="G57" s="735"/>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6"/>
    </row>
    <row r="58" spans="2:31" s="423" customFormat="1" x14ac:dyDescent="0.25">
      <c r="B58" s="241"/>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323"/>
    </row>
    <row r="59" spans="2:31" s="129" customFormat="1" x14ac:dyDescent="0.25">
      <c r="B59" s="132"/>
      <c r="C59" s="731" t="s">
        <v>385</v>
      </c>
      <c r="D59" s="732"/>
      <c r="E59" s="732"/>
      <c r="F59" s="732"/>
      <c r="G59" s="732"/>
      <c r="H59" s="733"/>
      <c r="I59" s="424" t="s">
        <v>386</v>
      </c>
      <c r="J59" s="728" t="s">
        <v>387</v>
      </c>
      <c r="K59" s="729"/>
      <c r="L59" s="729"/>
      <c r="M59" s="729"/>
      <c r="N59" s="729"/>
      <c r="O59" s="730"/>
      <c r="P59" s="420"/>
      <c r="Q59" s="421"/>
      <c r="R59" s="220"/>
      <c r="S59" s="421"/>
      <c r="T59" s="420"/>
      <c r="U59" s="420"/>
      <c r="V59" s="420"/>
      <c r="W59" s="420"/>
      <c r="X59" s="417"/>
      <c r="Y59" s="421"/>
      <c r="Z59" s="417"/>
      <c r="AA59" s="220"/>
      <c r="AB59" s="220"/>
      <c r="AC59" s="220"/>
      <c r="AD59" s="220"/>
      <c r="AE59" s="422"/>
    </row>
    <row r="60" spans="2:31" s="129" customFormat="1" ht="15" customHeight="1" x14ac:dyDescent="0.25">
      <c r="B60" s="132"/>
      <c r="C60" s="713" t="s">
        <v>166</v>
      </c>
      <c r="D60" s="714"/>
      <c r="E60" s="714"/>
      <c r="F60" s="714"/>
      <c r="G60" s="714"/>
      <c r="H60" s="715"/>
      <c r="I60" s="425">
        <f>'Tab 1-Development Info'!J48</f>
        <v>0</v>
      </c>
      <c r="J60" s="725"/>
      <c r="K60" s="726"/>
      <c r="L60" s="726"/>
      <c r="M60" s="726"/>
      <c r="N60" s="726"/>
      <c r="O60" s="727"/>
      <c r="P60" s="420"/>
      <c r="Q60" s="421"/>
      <c r="R60" s="220"/>
      <c r="S60" s="426"/>
      <c r="T60" s="417"/>
      <c r="U60" s="420"/>
      <c r="V60" s="420"/>
      <c r="W60" s="420"/>
      <c r="X60" s="417"/>
      <c r="Y60" s="421"/>
      <c r="Z60" s="417"/>
      <c r="AA60" s="220"/>
      <c r="AB60" s="220"/>
      <c r="AC60" s="220"/>
      <c r="AD60" s="220"/>
      <c r="AE60" s="422"/>
    </row>
    <row r="61" spans="2:31" s="129" customFormat="1" ht="15" customHeight="1" x14ac:dyDescent="0.25">
      <c r="B61" s="132"/>
      <c r="C61" s="713" t="s">
        <v>545</v>
      </c>
      <c r="D61" s="714"/>
      <c r="E61" s="714"/>
      <c r="F61" s="714"/>
      <c r="G61" s="714"/>
      <c r="H61" s="715"/>
      <c r="I61" s="425">
        <f>IF(I60="",0,MIN(50,ROUNDUP(0.2*I60,0)))</f>
        <v>0</v>
      </c>
      <c r="J61" s="725"/>
      <c r="K61" s="726"/>
      <c r="L61" s="726"/>
      <c r="M61" s="726"/>
      <c r="N61" s="726"/>
      <c r="O61" s="727"/>
      <c r="P61" s="420"/>
      <c r="Q61" s="421"/>
      <c r="R61" s="220"/>
      <c r="S61" s="421"/>
      <c r="T61" s="417"/>
      <c r="U61" s="420"/>
      <c r="V61" s="420"/>
      <c r="W61" s="420"/>
      <c r="X61" s="417"/>
      <c r="Y61" s="421"/>
      <c r="Z61" s="417"/>
      <c r="AA61" s="220"/>
      <c r="AB61" s="220"/>
      <c r="AC61" s="220"/>
      <c r="AD61" s="220"/>
      <c r="AE61" s="422"/>
    </row>
    <row r="62" spans="2:31" s="129" customFormat="1" ht="15" customHeight="1" x14ac:dyDescent="0.25">
      <c r="B62" s="132"/>
      <c r="C62" s="713" t="s">
        <v>280</v>
      </c>
      <c r="D62" s="714"/>
      <c r="E62" s="714"/>
      <c r="F62" s="714"/>
      <c r="G62" s="714"/>
      <c r="H62" s="715"/>
      <c r="I62" s="425">
        <f>COUNTIF(G5:G54,"Move-In")+COUNTIF(G5:G54,"Recert")</f>
        <v>0</v>
      </c>
      <c r="J62" s="725"/>
      <c r="K62" s="726"/>
      <c r="L62" s="726"/>
      <c r="M62" s="726"/>
      <c r="N62" s="726"/>
      <c r="O62" s="727"/>
      <c r="P62" s="420"/>
      <c r="Q62" s="421"/>
      <c r="R62" s="220"/>
      <c r="S62" s="421"/>
      <c r="T62" s="417"/>
      <c r="U62" s="420"/>
      <c r="V62" s="420"/>
      <c r="W62" s="420"/>
      <c r="X62" s="417"/>
      <c r="Y62" s="421"/>
      <c r="Z62" s="417"/>
      <c r="AA62" s="220"/>
      <c r="AB62" s="220"/>
      <c r="AC62" s="220"/>
      <c r="AD62" s="220"/>
      <c r="AE62" s="422"/>
    </row>
    <row r="63" spans="2:31" s="129" customFormat="1" ht="15" customHeight="1" x14ac:dyDescent="0.25">
      <c r="B63" s="132"/>
      <c r="C63" s="713" t="s">
        <v>544</v>
      </c>
      <c r="D63" s="714"/>
      <c r="E63" s="714"/>
      <c r="F63" s="714"/>
      <c r="G63" s="714"/>
      <c r="H63" s="715"/>
      <c r="I63" s="425" t="str">
        <f>IF(AND(I61&gt;0,I62&gt;0),"YES","NO")</f>
        <v>NO</v>
      </c>
      <c r="J63" s="725"/>
      <c r="K63" s="726"/>
      <c r="L63" s="726"/>
      <c r="M63" s="726"/>
      <c r="N63" s="726"/>
      <c r="O63" s="727"/>
      <c r="P63" s="420"/>
      <c r="Q63" s="421"/>
      <c r="R63" s="220"/>
      <c r="S63" s="421"/>
      <c r="T63" s="417"/>
      <c r="U63" s="420"/>
      <c r="V63" s="420"/>
      <c r="W63" s="420"/>
      <c r="X63" s="417"/>
      <c r="Y63" s="421"/>
      <c r="Z63" s="417"/>
      <c r="AA63" s="220"/>
      <c r="AB63" s="220"/>
      <c r="AC63" s="220"/>
      <c r="AD63" s="220"/>
      <c r="AE63" s="422"/>
    </row>
    <row r="64" spans="2:31" s="129" customFormat="1" ht="9" customHeight="1" x14ac:dyDescent="0.25">
      <c r="B64" s="132"/>
      <c r="C64" s="419"/>
      <c r="D64" s="427"/>
      <c r="E64" s="419"/>
      <c r="F64" s="139"/>
      <c r="G64" s="139"/>
      <c r="H64" s="428"/>
      <c r="I64" s="418"/>
      <c r="J64" s="220"/>
      <c r="K64" s="220"/>
      <c r="L64" s="220"/>
      <c r="M64" s="220"/>
      <c r="N64" s="220"/>
      <c r="O64" s="220"/>
      <c r="P64" s="420"/>
      <c r="Q64" s="421"/>
      <c r="R64" s="220"/>
      <c r="S64" s="421"/>
      <c r="T64" s="417"/>
      <c r="U64" s="420"/>
      <c r="V64" s="417"/>
      <c r="W64" s="421"/>
      <c r="X64" s="417"/>
      <c r="Y64" s="220"/>
      <c r="Z64" s="220"/>
      <c r="AA64" s="220"/>
      <c r="AB64" s="220"/>
      <c r="AC64" s="220"/>
      <c r="AD64" s="220"/>
      <c r="AE64" s="422"/>
    </row>
    <row r="65" spans="2:31" s="129" customFormat="1" ht="15" customHeight="1" x14ac:dyDescent="0.25">
      <c r="B65" s="132"/>
      <c r="C65" s="713" t="s">
        <v>200</v>
      </c>
      <c r="D65" s="714"/>
      <c r="E65" s="714"/>
      <c r="F65" s="714"/>
      <c r="G65" s="714"/>
      <c r="H65" s="715"/>
      <c r="I65" s="425">
        <f>COUNTIF(G5:G54,"Move-In")</f>
        <v>0</v>
      </c>
      <c r="J65" s="725" t="e" cm="1" vm="1">
        <f t="array" ref="J65">_xlfn.TEXTJOIN(", ", TRUE, _xlfn._xlws.FILTER(C5:C54, G5:G54="Move-In"))</f>
        <v>#VALUE!</v>
      </c>
      <c r="K65" s="726"/>
      <c r="L65" s="726"/>
      <c r="M65" s="726"/>
      <c r="N65" s="726"/>
      <c r="O65" s="727"/>
      <c r="P65" s="420"/>
      <c r="Q65" s="421"/>
      <c r="R65" s="220"/>
      <c r="S65" s="429"/>
      <c r="T65" s="417"/>
      <c r="U65" s="220"/>
      <c r="V65" s="417"/>
      <c r="W65" s="420"/>
      <c r="X65" s="417"/>
      <c r="Y65" s="421"/>
      <c r="Z65" s="417"/>
      <c r="AA65" s="220"/>
      <c r="AB65" s="220"/>
      <c r="AC65" s="220"/>
      <c r="AD65" s="220"/>
      <c r="AE65" s="422"/>
    </row>
    <row r="66" spans="2:31" s="129" customFormat="1" ht="15" customHeight="1" x14ac:dyDescent="0.25">
      <c r="B66" s="132"/>
      <c r="C66" s="713" t="s">
        <v>276</v>
      </c>
      <c r="D66" s="714"/>
      <c r="E66" s="714"/>
      <c r="F66" s="714"/>
      <c r="G66" s="714"/>
      <c r="H66" s="715"/>
      <c r="I66" s="425">
        <f>_xlfn.LET(
_xlpm.ru,I60,
_xlpm.req,IF(_xlpm.ru="",0,MIN(50,ROUNDUP(0.2*_xlpm.ru,0))),
_xlpm.rec,IF(_xlpm.req=0,0,ROUNDUP(0.1*_xlpm.req,0)),
MAX(0,_xlpm.req-_xlpm.rec)
)</f>
        <v>0</v>
      </c>
      <c r="J66" s="725"/>
      <c r="K66" s="726"/>
      <c r="L66" s="726"/>
      <c r="M66" s="726"/>
      <c r="N66" s="726"/>
      <c r="O66" s="727"/>
      <c r="P66" s="420"/>
      <c r="Q66" s="421"/>
      <c r="R66" s="220"/>
      <c r="S66" s="429"/>
      <c r="T66" s="417"/>
      <c r="U66" s="220"/>
      <c r="V66" s="417"/>
      <c r="W66" s="420"/>
      <c r="X66" s="417"/>
      <c r="Y66" s="421"/>
      <c r="Z66" s="417"/>
      <c r="AA66" s="220"/>
      <c r="AB66" s="220"/>
      <c r="AC66" s="220"/>
      <c r="AD66" s="220"/>
      <c r="AE66" s="422"/>
    </row>
    <row r="67" spans="2:31" s="129" customFormat="1" ht="15" customHeight="1" x14ac:dyDescent="0.25">
      <c r="B67" s="132"/>
      <c r="C67" s="713" t="s">
        <v>278</v>
      </c>
      <c r="D67" s="714"/>
      <c r="E67" s="714"/>
      <c r="F67" s="714"/>
      <c r="G67" s="714"/>
      <c r="H67" s="715"/>
      <c r="I67" s="425" t="str">
        <f>IF(I65&gt;=I66,"YES","NO")</f>
        <v>YES</v>
      </c>
      <c r="J67" s="725"/>
      <c r="K67" s="726"/>
      <c r="L67" s="726"/>
      <c r="M67" s="726"/>
      <c r="N67" s="726"/>
      <c r="O67" s="727"/>
      <c r="P67" s="420"/>
      <c r="Q67" s="421"/>
      <c r="R67" s="220"/>
      <c r="S67" s="429"/>
      <c r="T67" s="417"/>
      <c r="U67" s="220"/>
      <c r="V67" s="417"/>
      <c r="W67" s="420"/>
      <c r="X67" s="417"/>
      <c r="Y67" s="421"/>
      <c r="Z67" s="417"/>
      <c r="AA67" s="220"/>
      <c r="AB67" s="220"/>
      <c r="AC67" s="220"/>
      <c r="AD67" s="220"/>
      <c r="AE67" s="422"/>
    </row>
    <row r="68" spans="2:31" s="129" customFormat="1" ht="9" customHeight="1" x14ac:dyDescent="0.25">
      <c r="B68" s="132"/>
      <c r="C68" s="419"/>
      <c r="D68" s="427"/>
      <c r="E68" s="419"/>
      <c r="F68" s="139"/>
      <c r="G68" s="139"/>
      <c r="H68" s="428"/>
      <c r="I68" s="418"/>
      <c r="J68" s="220"/>
      <c r="K68" s="220"/>
      <c r="L68" s="220"/>
      <c r="M68" s="220"/>
      <c r="N68" s="220"/>
      <c r="O68" s="220"/>
      <c r="P68" s="420"/>
      <c r="Q68" s="421"/>
      <c r="R68" s="220"/>
      <c r="S68" s="421"/>
      <c r="T68" s="417"/>
      <c r="U68" s="220"/>
      <c r="V68" s="417"/>
      <c r="W68" s="420"/>
      <c r="X68" s="417"/>
      <c r="Y68" s="421"/>
      <c r="Z68" s="417"/>
      <c r="AA68" s="220"/>
      <c r="AB68" s="220"/>
      <c r="AC68" s="220"/>
      <c r="AD68" s="220"/>
      <c r="AE68" s="422"/>
    </row>
    <row r="69" spans="2:31" s="129" customFormat="1" ht="15" customHeight="1" x14ac:dyDescent="0.25">
      <c r="B69" s="132"/>
      <c r="C69" s="713" t="s">
        <v>201</v>
      </c>
      <c r="D69" s="714"/>
      <c r="E69" s="714"/>
      <c r="F69" s="714"/>
      <c r="G69" s="714"/>
      <c r="H69" s="715"/>
      <c r="I69" s="425">
        <f>COUNTIF(G5:G54,"Recert")</f>
        <v>0</v>
      </c>
      <c r="J69" s="725" t="e" cm="1" vm="1">
        <f t="array" ref="J69">_xlfn.TEXTJOIN(", ", TRUE, _xlfn._xlws.FILTER(C5:C54, G5:G54="Recert"))</f>
        <v>#VALUE!</v>
      </c>
      <c r="K69" s="726"/>
      <c r="L69" s="726"/>
      <c r="M69" s="726"/>
      <c r="N69" s="726"/>
      <c r="O69" s="727"/>
      <c r="P69" s="418"/>
      <c r="Q69" s="418"/>
      <c r="R69" s="418"/>
      <c r="S69" s="421"/>
      <c r="T69" s="417"/>
      <c r="U69" s="220"/>
      <c r="V69" s="417"/>
      <c r="W69" s="420"/>
      <c r="X69" s="417"/>
      <c r="Y69" s="421"/>
      <c r="Z69" s="417"/>
      <c r="AA69" s="220"/>
      <c r="AB69" s="220"/>
      <c r="AC69" s="220"/>
      <c r="AD69" s="220"/>
      <c r="AE69" s="422"/>
    </row>
    <row r="70" spans="2:31" s="129" customFormat="1" ht="15" customHeight="1" x14ac:dyDescent="0.25">
      <c r="B70" s="132"/>
      <c r="C70" s="713" t="s">
        <v>277</v>
      </c>
      <c r="D70" s="714"/>
      <c r="E70" s="714"/>
      <c r="F70" s="714"/>
      <c r="G70" s="714"/>
      <c r="H70" s="715"/>
      <c r="I70" s="425">
        <f>_xlfn.LET(
_xlpm.ru,I60,
_xlpm.req,IF(_xlpm.ru="",0,MIN(50,ROUNDUP(0.2*_xlpm.ru,0))),
IF(_xlpm.req=0,0,ROUNDUP(0.1*_xlpm.req,0))
)</f>
        <v>0</v>
      </c>
      <c r="J70" s="725"/>
      <c r="K70" s="726"/>
      <c r="L70" s="726"/>
      <c r="M70" s="726"/>
      <c r="N70" s="726"/>
      <c r="O70" s="727"/>
      <c r="P70" s="418"/>
      <c r="Q70" s="418"/>
      <c r="R70" s="418"/>
      <c r="S70" s="421"/>
      <c r="T70" s="417"/>
      <c r="U70" s="220"/>
      <c r="V70" s="417"/>
      <c r="W70" s="420"/>
      <c r="X70" s="417"/>
      <c r="Y70" s="421"/>
      <c r="Z70" s="417"/>
      <c r="AA70" s="220"/>
      <c r="AB70" s="220"/>
      <c r="AC70" s="220"/>
      <c r="AD70" s="220"/>
      <c r="AE70" s="422"/>
    </row>
    <row r="71" spans="2:31" s="129" customFormat="1" ht="15" customHeight="1" x14ac:dyDescent="0.25">
      <c r="B71" s="132"/>
      <c r="C71" s="713" t="s">
        <v>279</v>
      </c>
      <c r="D71" s="714"/>
      <c r="E71" s="714"/>
      <c r="F71" s="714"/>
      <c r="G71" s="714"/>
      <c r="H71" s="715"/>
      <c r="I71" s="425" t="str">
        <f>IF(I69&gt;=I70,"YES","NO")</f>
        <v>YES</v>
      </c>
      <c r="J71" s="725"/>
      <c r="K71" s="726"/>
      <c r="L71" s="726"/>
      <c r="M71" s="726"/>
      <c r="N71" s="726"/>
      <c r="O71" s="727"/>
      <c r="P71" s="418"/>
      <c r="Q71" s="418"/>
      <c r="R71" s="418"/>
      <c r="S71" s="421"/>
      <c r="T71" s="417"/>
      <c r="U71" s="220"/>
      <c r="V71" s="417"/>
      <c r="W71" s="420"/>
      <c r="X71" s="417"/>
      <c r="Y71" s="421"/>
      <c r="Z71" s="417"/>
      <c r="AA71" s="220"/>
      <c r="AB71" s="220"/>
      <c r="AC71" s="220"/>
      <c r="AD71" s="220"/>
      <c r="AE71" s="422"/>
    </row>
    <row r="72" spans="2:31" s="129" customFormat="1" ht="9" customHeight="1" x14ac:dyDescent="0.25">
      <c r="B72" s="132"/>
      <c r="C72" s="419"/>
      <c r="D72" s="427"/>
      <c r="E72" s="419"/>
      <c r="F72" s="139"/>
      <c r="G72" s="139"/>
      <c r="H72" s="428"/>
      <c r="I72" s="418"/>
      <c r="J72" s="220"/>
      <c r="K72" s="220"/>
      <c r="L72" s="220"/>
      <c r="M72" s="220"/>
      <c r="N72" s="220"/>
      <c r="O72" s="220"/>
      <c r="P72" s="420"/>
      <c r="Q72" s="421"/>
      <c r="R72" s="220"/>
      <c r="S72" s="421"/>
      <c r="T72" s="417"/>
      <c r="U72" s="220"/>
      <c r="V72" s="417"/>
      <c r="W72" s="420"/>
      <c r="X72" s="417"/>
      <c r="Y72" s="421"/>
      <c r="Z72" s="417"/>
      <c r="AA72" s="220"/>
      <c r="AB72" s="220"/>
      <c r="AC72" s="220"/>
      <c r="AD72" s="220"/>
      <c r="AE72" s="422"/>
    </row>
    <row r="73" spans="2:31" s="129" customFormat="1" ht="15" customHeight="1" x14ac:dyDescent="0.25">
      <c r="B73" s="132"/>
      <c r="C73" s="713" t="s">
        <v>393</v>
      </c>
      <c r="D73" s="714"/>
      <c r="E73" s="714"/>
      <c r="F73" s="714"/>
      <c r="G73" s="714"/>
      <c r="H73" s="714"/>
      <c r="I73" s="425">
        <f>COUNTIF(Y5:Y54,"Full")</f>
        <v>0</v>
      </c>
      <c r="J73" s="725" t="e" cm="1" vm="1">
        <f t="array" ref="J73">_xlfn.TEXTJOIN(", ", TRUE, _xlfn._xlws.FILTER(C5:C54, Y5:Y54="Full"))</f>
        <v>#VALUE!</v>
      </c>
      <c r="K73" s="726"/>
      <c r="L73" s="726"/>
      <c r="M73" s="726"/>
      <c r="N73" s="726"/>
      <c r="O73" s="727"/>
      <c r="P73" s="430"/>
      <c r="Q73" s="418"/>
      <c r="R73" s="418"/>
      <c r="S73" s="421"/>
      <c r="T73" s="417"/>
      <c r="U73" s="220"/>
      <c r="V73" s="417"/>
      <c r="W73" s="420"/>
      <c r="X73" s="417"/>
      <c r="Y73" s="421"/>
      <c r="Z73" s="417"/>
      <c r="AA73" s="220"/>
      <c r="AB73" s="220"/>
      <c r="AC73" s="220"/>
      <c r="AD73" s="220"/>
      <c r="AE73" s="422"/>
    </row>
    <row r="74" spans="2:31" s="129" customFormat="1" ht="15" customHeight="1" x14ac:dyDescent="0.25">
      <c r="B74" s="132"/>
      <c r="C74" s="713" t="s">
        <v>394</v>
      </c>
      <c r="D74" s="714"/>
      <c r="E74" s="714"/>
      <c r="F74" s="714"/>
      <c r="G74" s="714"/>
      <c r="H74" s="714"/>
      <c r="I74" s="425">
        <f>COUNTIF(Y5:Y54,"Self")</f>
        <v>0</v>
      </c>
      <c r="J74" s="725" t="e" cm="1" vm="1">
        <f t="array" ref="J74">_xlfn.TEXTJOIN(", ", TRUE, _xlfn._xlws.FILTER(C5:C54, Y5:Y54="Self"))</f>
        <v>#VALUE!</v>
      </c>
      <c r="K74" s="726"/>
      <c r="L74" s="726"/>
      <c r="M74" s="726"/>
      <c r="N74" s="726"/>
      <c r="O74" s="727"/>
      <c r="P74" s="418"/>
      <c r="Q74" s="418"/>
      <c r="R74" s="418"/>
      <c r="S74" s="421"/>
      <c r="T74" s="417"/>
      <c r="U74" s="220"/>
      <c r="V74" s="417"/>
      <c r="W74" s="420"/>
      <c r="X74" s="417"/>
      <c r="Y74" s="421"/>
      <c r="Z74" s="417"/>
      <c r="AA74" s="220"/>
      <c r="AB74" s="220"/>
      <c r="AC74" s="220"/>
      <c r="AD74" s="220"/>
      <c r="AE74" s="422"/>
    </row>
    <row r="75" spans="2:31" s="129" customFormat="1" ht="15" customHeight="1" x14ac:dyDescent="0.25">
      <c r="B75" s="132"/>
      <c r="C75" s="713" t="s">
        <v>395</v>
      </c>
      <c r="D75" s="714"/>
      <c r="E75" s="714"/>
      <c r="F75" s="714"/>
      <c r="G75" s="714"/>
      <c r="H75" s="714"/>
      <c r="I75" s="425">
        <f>COUNTIF(Y5:Y54,"None")</f>
        <v>0</v>
      </c>
      <c r="J75" s="725" t="e" cm="1" vm="1">
        <f t="array" ref="J75">_xlfn.TEXTJOIN(", ", TRUE, _xlfn._xlws.FILTER(C5:C54, Y5:Y54="None"))</f>
        <v>#VALUE!</v>
      </c>
      <c r="K75" s="726"/>
      <c r="L75" s="726"/>
      <c r="M75" s="726"/>
      <c r="N75" s="726"/>
      <c r="O75" s="727"/>
      <c r="P75" s="418"/>
      <c r="Q75" s="418"/>
      <c r="R75" s="418"/>
      <c r="S75" s="421"/>
      <c r="T75" s="417"/>
      <c r="U75" s="220"/>
      <c r="V75" s="417"/>
      <c r="W75" s="420"/>
      <c r="X75" s="417"/>
      <c r="Y75" s="421"/>
      <c r="Z75" s="417"/>
      <c r="AA75" s="220"/>
      <c r="AB75" s="220"/>
      <c r="AC75" s="220"/>
      <c r="AD75" s="220"/>
      <c r="AE75" s="422"/>
    </row>
    <row r="76" spans="2:31" s="129" customFormat="1" ht="9" customHeight="1" x14ac:dyDescent="0.25">
      <c r="B76" s="132"/>
      <c r="C76" s="419"/>
      <c r="D76" s="427"/>
      <c r="E76" s="419"/>
      <c r="F76" s="139"/>
      <c r="G76" s="139"/>
      <c r="H76" s="428"/>
      <c r="I76" s="418"/>
      <c r="J76" s="220"/>
      <c r="K76" s="220"/>
      <c r="L76" s="220"/>
      <c r="M76" s="220"/>
      <c r="N76" s="220"/>
      <c r="O76" s="220"/>
      <c r="P76" s="420"/>
      <c r="Q76" s="421"/>
      <c r="R76" s="220"/>
      <c r="S76" s="421"/>
      <c r="T76" s="417"/>
      <c r="U76" s="220"/>
      <c r="V76" s="417"/>
      <c r="W76" s="420"/>
      <c r="X76" s="417"/>
      <c r="Y76" s="421"/>
      <c r="Z76" s="417"/>
      <c r="AA76" s="220"/>
      <c r="AB76" s="220"/>
      <c r="AC76" s="220"/>
      <c r="AD76" s="220"/>
      <c r="AE76" s="422"/>
    </row>
    <row r="77" spans="2:31" s="129" customFormat="1" ht="15.75" customHeight="1" x14ac:dyDescent="0.25">
      <c r="B77" s="132"/>
      <c r="C77" s="713" t="s">
        <v>194</v>
      </c>
      <c r="D77" s="714"/>
      <c r="E77" s="714"/>
      <c r="F77" s="714"/>
      <c r="G77" s="714"/>
      <c r="H77" s="715"/>
      <c r="I77" s="425">
        <f>COUNTIF(L5:L54,"No")</f>
        <v>0</v>
      </c>
      <c r="J77" s="725" t="e" cm="1" vm="1">
        <f t="array" ref="J77">_xlfn.TEXTJOIN(", ", TRUE, _xlfn._xlws.FILTER(C5:C54, L5:L54="No"))</f>
        <v>#VALUE!</v>
      </c>
      <c r="K77" s="726"/>
      <c r="L77" s="726"/>
      <c r="M77" s="726"/>
      <c r="N77" s="726"/>
      <c r="O77" s="727"/>
      <c r="P77" s="418"/>
      <c r="Q77" s="418"/>
      <c r="R77" s="418"/>
      <c r="S77" s="421"/>
      <c r="T77" s="417"/>
      <c r="U77" s="220"/>
      <c r="V77" s="417"/>
      <c r="W77" s="420"/>
      <c r="X77" s="417"/>
      <c r="Y77" s="421"/>
      <c r="Z77" s="417"/>
      <c r="AA77" s="220"/>
      <c r="AB77" s="220"/>
      <c r="AC77" s="220"/>
      <c r="AD77" s="220"/>
      <c r="AE77" s="422"/>
    </row>
    <row r="78" spans="2:31" s="129" customFormat="1" ht="15.75" customHeight="1" x14ac:dyDescent="0.25">
      <c r="B78" s="132"/>
      <c r="C78" s="713" t="s">
        <v>195</v>
      </c>
      <c r="D78" s="714"/>
      <c r="E78" s="714"/>
      <c r="F78" s="714"/>
      <c r="G78" s="714"/>
      <c r="H78" s="715"/>
      <c r="I78" s="425">
        <f>COUNTIF(M5:M54,"No")</f>
        <v>0</v>
      </c>
      <c r="J78" s="725" t="e" cm="1" vm="1">
        <f t="array" ref="J78">_xlfn.TEXTJOIN(", ", TRUE, _xlfn._xlws.FILTER(C5:C54, M5:M54="No"))</f>
        <v>#VALUE!</v>
      </c>
      <c r="K78" s="726"/>
      <c r="L78" s="726"/>
      <c r="M78" s="726"/>
      <c r="N78" s="726"/>
      <c r="O78" s="727"/>
      <c r="P78" s="418"/>
      <c r="Q78" s="418"/>
      <c r="R78" s="418"/>
      <c r="S78" s="421"/>
      <c r="T78" s="417"/>
      <c r="U78" s="220"/>
      <c r="V78" s="417"/>
      <c r="W78" s="420"/>
      <c r="X78" s="417"/>
      <c r="Y78" s="421"/>
      <c r="Z78" s="417"/>
      <c r="AA78" s="220"/>
      <c r="AB78" s="220"/>
      <c r="AC78" s="220"/>
      <c r="AD78" s="220"/>
      <c r="AE78" s="422"/>
    </row>
    <row r="79" spans="2:31" s="129" customFormat="1" ht="15.75" customHeight="1" x14ac:dyDescent="0.25">
      <c r="B79" s="132"/>
      <c r="C79" s="713" t="s">
        <v>196</v>
      </c>
      <c r="D79" s="714"/>
      <c r="E79" s="714"/>
      <c r="F79" s="714"/>
      <c r="G79" s="714"/>
      <c r="H79" s="715"/>
      <c r="I79" s="425">
        <f>COUNTIF(R5:R54,"No")</f>
        <v>0</v>
      </c>
      <c r="J79" s="725" t="e" cm="1" vm="1">
        <f t="array" ref="J79">_xlfn.TEXTJOIN(", ", TRUE, _xlfn._xlws.FILTER(C5:C54, R5:R54="No"))</f>
        <v>#VALUE!</v>
      </c>
      <c r="K79" s="726"/>
      <c r="L79" s="726"/>
      <c r="M79" s="726"/>
      <c r="N79" s="726"/>
      <c r="O79" s="727"/>
      <c r="P79" s="418"/>
      <c r="Q79" s="418"/>
      <c r="R79" s="418"/>
      <c r="S79" s="421"/>
      <c r="T79" s="417"/>
      <c r="U79" s="220"/>
      <c r="V79" s="417"/>
      <c r="W79" s="420"/>
      <c r="X79" s="417"/>
      <c r="Y79" s="421"/>
      <c r="Z79" s="417"/>
      <c r="AA79" s="220"/>
      <c r="AB79" s="220"/>
      <c r="AC79" s="220"/>
      <c r="AD79" s="220"/>
      <c r="AE79" s="422"/>
    </row>
    <row r="80" spans="2:31" s="129" customFormat="1" ht="15.75" customHeight="1" x14ac:dyDescent="0.25">
      <c r="B80" s="132"/>
      <c r="C80" s="713" t="s">
        <v>197</v>
      </c>
      <c r="D80" s="714"/>
      <c r="E80" s="714"/>
      <c r="F80" s="714"/>
      <c r="G80" s="714"/>
      <c r="H80" s="715"/>
      <c r="I80" s="425">
        <f>COUNTIF(V5:V54,"No")</f>
        <v>0</v>
      </c>
      <c r="J80" s="725" t="e" cm="1" vm="1">
        <f t="array" ref="J80">_xlfn.TEXTJOIN(", ", TRUE, _xlfn._xlws.FILTER(C5:C54, V5:V54="No"))</f>
        <v>#VALUE!</v>
      </c>
      <c r="K80" s="726"/>
      <c r="L80" s="726"/>
      <c r="M80" s="726"/>
      <c r="N80" s="726"/>
      <c r="O80" s="727"/>
      <c r="P80" s="418"/>
      <c r="Q80" s="418"/>
      <c r="R80" s="418"/>
      <c r="S80" s="421"/>
      <c r="T80" s="417"/>
      <c r="U80" s="220"/>
      <c r="V80" s="417"/>
      <c r="W80" s="420"/>
      <c r="X80" s="417"/>
      <c r="Y80" s="421"/>
      <c r="Z80" s="417"/>
      <c r="AA80" s="220"/>
      <c r="AB80" s="220"/>
      <c r="AC80" s="220"/>
      <c r="AD80" s="220"/>
      <c r="AE80" s="422"/>
    </row>
    <row r="81" spans="2:31" s="129" customFormat="1" ht="9" customHeight="1" x14ac:dyDescent="0.25">
      <c r="B81" s="132"/>
      <c r="C81" s="419"/>
      <c r="D81" s="427"/>
      <c r="E81" s="419"/>
      <c r="F81" s="139"/>
      <c r="G81" s="139"/>
      <c r="H81" s="428"/>
      <c r="I81" s="418"/>
      <c r="J81" s="220"/>
      <c r="K81" s="220"/>
      <c r="L81" s="220"/>
      <c r="M81" s="220"/>
      <c r="N81" s="220"/>
      <c r="O81" s="220"/>
      <c r="P81" s="420"/>
      <c r="Q81" s="421"/>
      <c r="R81" s="220"/>
      <c r="S81" s="421"/>
      <c r="T81" s="417"/>
      <c r="U81" s="220"/>
      <c r="V81" s="417"/>
      <c r="W81" s="420"/>
      <c r="X81" s="417"/>
      <c r="Y81" s="421"/>
      <c r="Z81" s="417"/>
      <c r="AA81" s="220"/>
      <c r="AB81" s="220"/>
      <c r="AC81" s="220"/>
      <c r="AD81" s="220"/>
      <c r="AE81" s="422"/>
    </row>
    <row r="82" spans="2:31" s="129" customFormat="1" ht="15.75" customHeight="1" x14ac:dyDescent="0.25">
      <c r="B82" s="132"/>
      <c r="C82" s="713" t="s">
        <v>193</v>
      </c>
      <c r="D82" s="714"/>
      <c r="E82" s="714"/>
      <c r="F82" s="714"/>
      <c r="G82" s="714"/>
      <c r="H82" s="715"/>
      <c r="I82" s="431">
        <f>COUNTIF(I5:I54, "No")</f>
        <v>0</v>
      </c>
      <c r="J82" s="725" t="e" cm="1" vm="1">
        <f t="array" ref="J82">_xlfn.TEXTJOIN(", ", TRUE, _xlfn._xlws.FILTER(C5:C54, I5:I54="No"))</f>
        <v>#VALUE!</v>
      </c>
      <c r="K82" s="726"/>
      <c r="L82" s="726"/>
      <c r="M82" s="726"/>
      <c r="N82" s="726"/>
      <c r="O82" s="727"/>
      <c r="P82" s="418"/>
      <c r="Q82" s="418"/>
      <c r="R82" s="418"/>
      <c r="S82" s="421"/>
      <c r="T82" s="417"/>
      <c r="U82" s="220"/>
      <c r="V82" s="417"/>
      <c r="W82" s="420"/>
      <c r="X82" s="417"/>
      <c r="Y82" s="421"/>
      <c r="Z82" s="417"/>
      <c r="AA82" s="220"/>
      <c r="AB82" s="220"/>
      <c r="AC82" s="220"/>
      <c r="AD82" s="220"/>
      <c r="AE82" s="422"/>
    </row>
    <row r="83" spans="2:31" s="129" customFormat="1" ht="15.75" customHeight="1" x14ac:dyDescent="0.25">
      <c r="B83" s="132"/>
      <c r="C83" s="713" t="s">
        <v>199</v>
      </c>
      <c r="D83" s="714"/>
      <c r="E83" s="714"/>
      <c r="F83" s="714"/>
      <c r="G83" s="714"/>
      <c r="H83" s="715"/>
      <c r="I83" s="425">
        <f>COUNTIF(W5:W54,"No")</f>
        <v>0</v>
      </c>
      <c r="J83" s="725" t="e" cm="1" vm="1">
        <f t="array" ref="J83">_xlfn.TEXTJOIN(", ", TRUE, _xlfn._xlws.FILTER(C5:C54, W5:W54="No"))</f>
        <v>#VALUE!</v>
      </c>
      <c r="K83" s="726"/>
      <c r="L83" s="726"/>
      <c r="M83" s="726"/>
      <c r="N83" s="726"/>
      <c r="O83" s="727"/>
      <c r="P83" s="418"/>
      <c r="Q83" s="418"/>
      <c r="R83" s="418"/>
      <c r="S83" s="421"/>
      <c r="T83" s="417"/>
      <c r="U83" s="220"/>
      <c r="V83" s="417"/>
      <c r="W83" s="420"/>
      <c r="X83" s="417"/>
      <c r="Y83" s="421"/>
      <c r="Z83" s="417"/>
      <c r="AA83" s="220"/>
      <c r="AB83" s="220"/>
      <c r="AC83" s="220"/>
      <c r="AD83" s="220"/>
      <c r="AE83" s="422"/>
    </row>
    <row r="84" spans="2:31" s="129" customFormat="1" ht="15.75" customHeight="1" x14ac:dyDescent="0.25">
      <c r="B84" s="132"/>
      <c r="C84" s="713" t="s">
        <v>203</v>
      </c>
      <c r="D84" s="714"/>
      <c r="E84" s="714"/>
      <c r="F84" s="714"/>
      <c r="G84" s="714"/>
      <c r="H84" s="715"/>
      <c r="I84" s="425">
        <f>COUNTIF(K5:K54,"No")</f>
        <v>0</v>
      </c>
      <c r="J84" s="725" t="e" cm="1" vm="1">
        <f t="array" ref="J84">_xlfn.TEXTJOIN(", ", TRUE, _xlfn._xlws.FILTER(C5:C54, K5:K54="No"))</f>
        <v>#VALUE!</v>
      </c>
      <c r="K84" s="726"/>
      <c r="L84" s="726"/>
      <c r="M84" s="726"/>
      <c r="N84" s="726"/>
      <c r="O84" s="727"/>
      <c r="P84" s="418"/>
      <c r="Q84" s="418"/>
      <c r="R84" s="418"/>
      <c r="S84" s="421"/>
      <c r="T84" s="417"/>
      <c r="U84" s="220"/>
      <c r="V84" s="417"/>
      <c r="W84" s="420"/>
      <c r="X84" s="417"/>
      <c r="Y84" s="421"/>
      <c r="Z84" s="417"/>
      <c r="AA84" s="220"/>
      <c r="AB84" s="220"/>
      <c r="AC84" s="220"/>
      <c r="AD84" s="220"/>
      <c r="AE84" s="422"/>
    </row>
    <row r="85" spans="2:31" s="129" customFormat="1" ht="9" customHeight="1" x14ac:dyDescent="0.25">
      <c r="B85" s="132"/>
      <c r="C85" s="419"/>
      <c r="D85" s="427"/>
      <c r="E85" s="419"/>
      <c r="F85" s="139"/>
      <c r="G85" s="139"/>
      <c r="H85" s="428"/>
      <c r="I85" s="418"/>
      <c r="J85" s="220"/>
      <c r="K85" s="220"/>
      <c r="L85" s="220"/>
      <c r="M85" s="220"/>
      <c r="N85" s="220"/>
      <c r="O85" s="220"/>
      <c r="P85" s="420"/>
      <c r="Q85" s="421"/>
      <c r="R85" s="220"/>
      <c r="S85" s="421"/>
      <c r="T85" s="417"/>
      <c r="U85" s="220"/>
      <c r="V85" s="417"/>
      <c r="W85" s="420"/>
      <c r="X85" s="417"/>
      <c r="Y85" s="421"/>
      <c r="Z85" s="417"/>
      <c r="AA85" s="220"/>
      <c r="AB85" s="220"/>
      <c r="AC85" s="220"/>
      <c r="AD85" s="220"/>
      <c r="AE85" s="422"/>
    </row>
    <row r="86" spans="2:31" s="129" customFormat="1" ht="15" customHeight="1" x14ac:dyDescent="0.25">
      <c r="B86" s="132"/>
      <c r="C86" s="713" t="s">
        <v>286</v>
      </c>
      <c r="D86" s="714"/>
      <c r="E86" s="714"/>
      <c r="F86" s="714"/>
      <c r="G86" s="714"/>
      <c r="H86" s="715"/>
      <c r="I86" s="425">
        <f>COUNTIF(Z5:Z54,"No")</f>
        <v>0</v>
      </c>
      <c r="J86" s="725" t="e" cm="1" vm="1">
        <f t="array" ref="J86">_xlfn.TEXTJOIN(", ", TRUE, _xlfn._xlws.FILTER(C5:C54, Z5:Z54="No"))</f>
        <v>#VALUE!</v>
      </c>
      <c r="K86" s="726"/>
      <c r="L86" s="726"/>
      <c r="M86" s="726"/>
      <c r="N86" s="726"/>
      <c r="O86" s="727"/>
      <c r="P86" s="418"/>
      <c r="Q86" s="418"/>
      <c r="R86" s="418"/>
      <c r="S86" s="421"/>
      <c r="T86" s="417"/>
      <c r="U86" s="220"/>
      <c r="V86" s="417"/>
      <c r="W86" s="420"/>
      <c r="X86" s="417"/>
      <c r="Y86" s="421"/>
      <c r="Z86" s="417"/>
      <c r="AA86" s="220"/>
      <c r="AB86" s="220"/>
      <c r="AC86" s="220"/>
      <c r="AD86" s="220"/>
      <c r="AE86" s="422"/>
    </row>
    <row r="87" spans="2:31" s="129" customFormat="1" ht="15" customHeight="1" x14ac:dyDescent="0.25">
      <c r="B87" s="132"/>
      <c r="C87" s="713" t="s">
        <v>281</v>
      </c>
      <c r="D87" s="714"/>
      <c r="E87" s="714"/>
      <c r="F87" s="714"/>
      <c r="G87" s="714"/>
      <c r="H87" s="715"/>
      <c r="I87" s="425">
        <f>COUNTIF(AB5:AB54,"No")</f>
        <v>0</v>
      </c>
      <c r="J87" s="725" t="e" cm="1" vm="1">
        <f t="array" ref="J87">_xlfn.TEXTJOIN(", ", TRUE, _xlfn._xlws.FILTER(C5:C54, AB5:AB54="No"))</f>
        <v>#VALUE!</v>
      </c>
      <c r="K87" s="726"/>
      <c r="L87" s="726"/>
      <c r="M87" s="726"/>
      <c r="N87" s="726"/>
      <c r="O87" s="727"/>
      <c r="P87" s="418"/>
      <c r="Q87" s="418"/>
      <c r="R87" s="418"/>
      <c r="S87" s="421"/>
      <c r="T87" s="417"/>
      <c r="U87" s="220"/>
      <c r="V87" s="417"/>
      <c r="W87" s="420"/>
      <c r="X87" s="417"/>
      <c r="Y87" s="421"/>
      <c r="Z87" s="417"/>
      <c r="AA87" s="220"/>
      <c r="AB87" s="220"/>
      <c r="AC87" s="220"/>
      <c r="AD87" s="220"/>
      <c r="AE87" s="422"/>
    </row>
    <row r="88" spans="2:31" s="129" customFormat="1" ht="15" customHeight="1" x14ac:dyDescent="0.25">
      <c r="B88" s="132"/>
      <c r="C88" s="713" t="s">
        <v>283</v>
      </c>
      <c r="D88" s="714"/>
      <c r="E88" s="714"/>
      <c r="F88" s="714"/>
      <c r="G88" s="714"/>
      <c r="H88" s="715"/>
      <c r="I88" s="425">
        <f>COUNTIF(AA5:AA54,"No")</f>
        <v>0</v>
      </c>
      <c r="J88" s="725" t="e" cm="1" vm="1">
        <f t="array" ref="J88">_xlfn.TEXTJOIN(", ", TRUE, _xlfn._xlws.FILTER(C5:C54, AA5:AA54="No"))</f>
        <v>#VALUE!</v>
      </c>
      <c r="K88" s="726"/>
      <c r="L88" s="726"/>
      <c r="M88" s="726"/>
      <c r="N88" s="726"/>
      <c r="O88" s="727"/>
      <c r="P88" s="418"/>
      <c r="Q88" s="418"/>
      <c r="R88" s="418"/>
      <c r="S88" s="421"/>
      <c r="T88" s="417"/>
      <c r="U88" s="220"/>
      <c r="V88" s="417"/>
      <c r="W88" s="420"/>
      <c r="X88" s="417"/>
      <c r="Y88" s="421"/>
      <c r="Z88" s="417"/>
      <c r="AA88" s="220"/>
      <c r="AB88" s="220"/>
      <c r="AC88" s="220"/>
      <c r="AD88" s="220"/>
      <c r="AE88" s="422"/>
    </row>
    <row r="89" spans="2:31" s="129" customFormat="1" x14ac:dyDescent="0.25">
      <c r="B89" s="432"/>
      <c r="C89" s="713" t="s">
        <v>284</v>
      </c>
      <c r="D89" s="714"/>
      <c r="E89" s="714"/>
      <c r="F89" s="714"/>
      <c r="G89" s="714"/>
      <c r="H89" s="715"/>
      <c r="I89" s="425">
        <f>COUNTIF(AC5:AC54,"No")</f>
        <v>0</v>
      </c>
      <c r="J89" s="725" t="e" cm="1" vm="1">
        <f t="array" ref="J89">_xlfn.TEXTJOIN(", ", TRUE, _xlfn._xlws.FILTER(C5:C54, AC5:AC54="No"))</f>
        <v>#VALUE!</v>
      </c>
      <c r="K89" s="726"/>
      <c r="L89" s="726"/>
      <c r="M89" s="726"/>
      <c r="N89" s="726"/>
      <c r="O89" s="727"/>
      <c r="P89" s="418"/>
      <c r="Q89" s="421"/>
      <c r="R89" s="417"/>
      <c r="S89" s="220"/>
      <c r="T89" s="417"/>
      <c r="U89" s="420"/>
      <c r="V89" s="417"/>
      <c r="W89" s="421"/>
      <c r="X89" s="417"/>
      <c r="Y89" s="418"/>
      <c r="Z89" s="418"/>
      <c r="AA89" s="418"/>
      <c r="AB89" s="418"/>
      <c r="AC89" s="418"/>
      <c r="AD89" s="418"/>
      <c r="AE89" s="433"/>
    </row>
    <row r="90" spans="2:31" s="129" customFormat="1" x14ac:dyDescent="0.25">
      <c r="B90" s="188"/>
      <c r="C90" s="219"/>
      <c r="D90" s="434"/>
      <c r="E90" s="219"/>
      <c r="F90" s="435"/>
      <c r="G90" s="435"/>
      <c r="H90" s="436"/>
      <c r="I90" s="437"/>
      <c r="J90" s="437"/>
      <c r="K90" s="437"/>
      <c r="L90" s="437"/>
      <c r="M90" s="437"/>
      <c r="N90" s="437"/>
      <c r="O90" s="437"/>
      <c r="P90" s="437"/>
      <c r="Q90" s="438"/>
      <c r="R90" s="436"/>
      <c r="S90" s="219"/>
      <c r="T90" s="436"/>
      <c r="U90" s="439"/>
      <c r="V90" s="436"/>
      <c r="W90" s="438"/>
      <c r="X90" s="436"/>
      <c r="Y90" s="437"/>
      <c r="Z90" s="437"/>
      <c r="AA90" s="437"/>
      <c r="AB90" s="437"/>
      <c r="AC90" s="437"/>
      <c r="AD90" s="437"/>
      <c r="AE90" s="440"/>
    </row>
  </sheetData>
  <sheetProtection algorithmName="SHA-512" hashValue="rtdBh7LUCn0NnRCNb3I0uLXxoabOBMBZ0zTduUpW3RhWJij+zlIZXRqa1CCzyeVck/n2ohKZPuttjmg/YnvilQ==" saltValue="N6hsSUCo5p9NMnGeE4fRFw==" spinCount="100000" sheet="1" objects="1" scenarios="1" selectLockedCells="1"/>
  <mergeCells count="54">
    <mergeCell ref="J63:O63"/>
    <mergeCell ref="J59:O59"/>
    <mergeCell ref="C59:H59"/>
    <mergeCell ref="B57:AE57"/>
    <mergeCell ref="J87:O87"/>
    <mergeCell ref="J71:O71"/>
    <mergeCell ref="J70:O70"/>
    <mergeCell ref="J69:O69"/>
    <mergeCell ref="J60:O60"/>
    <mergeCell ref="J61:O61"/>
    <mergeCell ref="J62:O62"/>
    <mergeCell ref="C86:H86"/>
    <mergeCell ref="C87:H87"/>
    <mergeCell ref="J88:O88"/>
    <mergeCell ref="J89:O89"/>
    <mergeCell ref="J67:O67"/>
    <mergeCell ref="J65:O65"/>
    <mergeCell ref="J66:O66"/>
    <mergeCell ref="J80:O80"/>
    <mergeCell ref="J82:O82"/>
    <mergeCell ref="J83:O83"/>
    <mergeCell ref="J84:O84"/>
    <mergeCell ref="J86:O86"/>
    <mergeCell ref="J74:O74"/>
    <mergeCell ref="J75:O75"/>
    <mergeCell ref="J77:O77"/>
    <mergeCell ref="J78:O78"/>
    <mergeCell ref="J79:O79"/>
    <mergeCell ref="J73:O73"/>
    <mergeCell ref="B1:AE1"/>
    <mergeCell ref="B2:AE2"/>
    <mergeCell ref="B56:AE56"/>
    <mergeCell ref="C80:H80"/>
    <mergeCell ref="C79:H79"/>
    <mergeCell ref="C77:H77"/>
    <mergeCell ref="C78:H78"/>
    <mergeCell ref="C65:H65"/>
    <mergeCell ref="C66:H66"/>
    <mergeCell ref="C67:H67"/>
    <mergeCell ref="C69:H69"/>
    <mergeCell ref="C70:H70"/>
    <mergeCell ref="C60:H60"/>
    <mergeCell ref="C61:H61"/>
    <mergeCell ref="C62:H62"/>
    <mergeCell ref="C63:H63"/>
    <mergeCell ref="C88:H88"/>
    <mergeCell ref="C89:H89"/>
    <mergeCell ref="C71:H71"/>
    <mergeCell ref="C82:H82"/>
    <mergeCell ref="C83:H83"/>
    <mergeCell ref="C84:H84"/>
    <mergeCell ref="C73:H73"/>
    <mergeCell ref="C74:H74"/>
    <mergeCell ref="C75:H75"/>
  </mergeCells>
  <dataValidations count="7">
    <dataValidation type="list" allowBlank="1" showInputMessage="1" showErrorMessage="1" sqref="Z5:AC54 K5:M54 I5:I54 R5:R54 V5:V54" xr:uid="{9C03839F-CCCC-40A0-BA1B-DB1C3A90B88B}">
      <formula1>"Yes, No"</formula1>
    </dataValidation>
    <dataValidation type="list" allowBlank="1" showInputMessage="1" showErrorMessage="1" sqref="E16:E54" xr:uid="{EBCD30D3-F2A9-470F-9874-B90074A63B1F}">
      <formula1>"1,2,3,4"</formula1>
    </dataValidation>
    <dataValidation type="list" allowBlank="1" showInputMessage="1" showErrorMessage="1" sqref="G5:G54" xr:uid="{FAF037DD-5AA1-441B-B560-0C11A935A758}">
      <formula1>"Move-In, Recert"</formula1>
    </dataValidation>
    <dataValidation type="list" allowBlank="1" showInputMessage="1" showErrorMessage="1" sqref="E5:E15" xr:uid="{DB29026F-23C9-464D-A83A-EEF0AB91B09C}">
      <formula1>"Efficiency,1,2,3,4"</formula1>
    </dataValidation>
    <dataValidation type="list" allowBlank="1" showInputMessage="1" showErrorMessage="1" sqref="D5:D54" xr:uid="{00CA1197-D05E-4E2F-871B-464CEA543E1C}">
      <formula1>"20% AMI, 30% AMI,40% AMI,50% AMI,60% AMI,65% AMI,70% AMI,80% AMI,100% AMI,120% AMI,140% AMI,Other % AMI"</formula1>
    </dataValidation>
    <dataValidation type="list" allowBlank="1" showInputMessage="1" showErrorMessage="1" sqref="Y5:Y54" xr:uid="{1AF31A85-9245-4DF4-A21E-FFDB4CE0753F}">
      <formula1>"Full, Self,None"</formula1>
    </dataValidation>
    <dataValidation type="list" allowBlank="1" showInputMessage="1" showErrorMessage="1" sqref="W5:W54" xr:uid="{92E8EB95-3050-49D5-A7BD-9E088F8C05C4}">
      <formula1>"Yes, No, NA"</formula1>
    </dataValidation>
  </dataValidation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PFC Outline &amp; Definitions</vt:lpstr>
      <vt:lpstr>Tab 1-Development Info</vt:lpstr>
      <vt:lpstr>Tab 2-Auditor Info</vt:lpstr>
      <vt:lpstr>Tab 4-Development Info</vt:lpstr>
      <vt:lpstr>Tab 3-Income &amp; Rent Limits</vt:lpstr>
      <vt:lpstr>Tab 4-Fees &amp; Utilities</vt:lpstr>
      <vt:lpstr>Tab 5-Unit &amp; Occupancy </vt:lpstr>
      <vt:lpstr>Tab 6-Marketing HCV Lease </vt:lpstr>
      <vt:lpstr>TAB 7-Audit Sample</vt:lpstr>
      <vt:lpstr>Tab 8-Attachment Checklist</vt:lpstr>
      <vt:lpstr>TDHCA USE ONLY Summary</vt:lpstr>
      <vt:lpstr>TDHCA USE ONLY Summary List</vt:lpstr>
    </vt:vector>
  </TitlesOfParts>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Vasterling</dc:creator>
  <cp:lastModifiedBy>Christina Thompson</cp:lastModifiedBy>
  <cp:lastPrinted>2026-02-18T20:02:43Z</cp:lastPrinted>
  <dcterms:created xsi:type="dcterms:W3CDTF">2024-04-03T20:52:32Z</dcterms:created>
  <dcterms:modified xsi:type="dcterms:W3CDTF">2026-02-18T22:22:31Z</dcterms:modified>
</cp:coreProperties>
</file>